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128" codeName="{BE29D0E0-9168-2E07-DD8B-471087BCB2CD}"/>
  <workbookPr saveExternalLinkValues="0" updateLinks="never" codeName="ThisWorkbook" defaultThemeVersion="124226"/>
  <mc:AlternateContent xmlns:mc="http://schemas.openxmlformats.org/markup-compatibility/2006">
    <mc:Choice Requires="x15">
      <x15ac:absPath xmlns:x15ac="http://schemas.microsoft.com/office/spreadsheetml/2010/11/ac" url="C:\LOP\LOP - IO Session\"/>
    </mc:Choice>
  </mc:AlternateContent>
  <bookViews>
    <workbookView showHorizontalScroll="0" showVerticalScroll="0" xWindow="0" yWindow="0" windowWidth="19200" windowHeight="10965" tabRatio="934" autoFilterDateGrouping="0"/>
  </bookViews>
  <sheets>
    <sheet name="Symbols" sheetId="12" r:id="rId1"/>
    <sheet name="IO Intro" sheetId="70" r:id="rId2"/>
    <sheet name="IO Intake" sheetId="7" r:id="rId3"/>
    <sheet name="Workshops" sheetId="73" r:id="rId4"/>
    <sheet name="NextWS" sheetId="53" r:id="rId5"/>
    <sheet name="PastWS" sheetId="74" r:id="rId6"/>
    <sheet name="WkArea" sheetId="57" r:id="rId7"/>
    <sheet name="Dialogues" sheetId="69" r:id="rId8"/>
    <sheet name="FromOrient" sheetId="47" r:id="rId9"/>
    <sheet name="Releases" sheetId="71" r:id="rId10"/>
    <sheet name="Help" sheetId="28" r:id="rId11"/>
  </sheets>
  <functionGroups builtInGroupCount="18"/>
  <externalReferences>
    <externalReference r:id="rId12"/>
    <externalReference r:id="rId13"/>
    <externalReference r:id="rId14"/>
    <externalReference r:id="rId15"/>
  </externalReferences>
  <definedNames>
    <definedName name="ACKER__JOSEPH" localSheetId="5">#REF!</definedName>
    <definedName name="ACKER__JOSEPH" localSheetId="3">#REF!</definedName>
    <definedName name="ACKER__JOSEPH">#REF!</definedName>
    <definedName name="arthur_leao" localSheetId="5">#REF!</definedName>
    <definedName name="arthur_leao">#REF!</definedName>
    <definedName name="clientlist" localSheetId="5">#REF!</definedName>
    <definedName name="clientlist">#REF!</definedName>
    <definedName name="Clientnames" localSheetId="5">#REF!</definedName>
    <definedName name="Clientnames">#REF!</definedName>
    <definedName name="Immigration_Services_Intake_Questionnaire___Program_Application" localSheetId="5">#REF!</definedName>
    <definedName name="Immigration_Services_Intake_Questionnaire___Program_Application">#REF!</definedName>
    <definedName name="_xlnm.Print_Area" localSheetId="8">FromOrient!$AG$1:$FV$8</definedName>
    <definedName name="_xlnm.Print_Area" localSheetId="10">Help!$Z$123:$AH$159</definedName>
    <definedName name="_xlnm.Print_Area" localSheetId="2">'IO Intake'!$A$1:$N$137</definedName>
    <definedName name="_xlnm.Print_Area" localSheetId="4">NextWS!$A$1:$D$7</definedName>
    <definedName name="_xlnm.Print_Area" localSheetId="5">PastWS!$C$1:$J$42</definedName>
    <definedName name="_xlnm.Print_Area" localSheetId="0">Symbols!$A$96:$U$164</definedName>
    <definedName name="_xlnm.Print_Area" localSheetId="3">Workshops!$AB$1:$AE$58</definedName>
  </definedNames>
  <calcPr calcId="152511" calcMode="manual" iterate="1" iterateCount="1" forceFullCalc="1"/>
</workbook>
</file>

<file path=xl/calcChain.xml><?xml version="1.0" encoding="utf-8"?>
<calcChain xmlns="http://schemas.openxmlformats.org/spreadsheetml/2006/main">
  <c r="B2" i="71" l="1"/>
  <c r="C3" i="47" l="1"/>
  <c r="B110" i="12" l="1"/>
  <c r="H1" i="73" l="1"/>
  <c r="K100" i="74" l="1"/>
  <c r="K99" i="74"/>
  <c r="K98" i="74"/>
  <c r="K97" i="74"/>
  <c r="K96" i="74"/>
  <c r="K95" i="74"/>
  <c r="K94" i="74"/>
  <c r="K93" i="74"/>
  <c r="K92" i="74"/>
  <c r="K91" i="74"/>
  <c r="K90" i="74"/>
  <c r="K89" i="74"/>
  <c r="K88" i="74"/>
  <c r="K87" i="74"/>
  <c r="K86" i="74"/>
  <c r="K85" i="74"/>
  <c r="K84" i="74"/>
  <c r="K83" i="74"/>
  <c r="K82" i="74"/>
  <c r="K81" i="74"/>
  <c r="K80" i="74"/>
  <c r="K79" i="74"/>
  <c r="K78" i="74"/>
  <c r="K77" i="74"/>
  <c r="K76" i="74"/>
  <c r="K75" i="74"/>
  <c r="K74" i="74"/>
  <c r="K73" i="74"/>
  <c r="K72" i="74"/>
  <c r="K71" i="74"/>
  <c r="K70" i="74"/>
  <c r="K69" i="74"/>
  <c r="K68" i="74"/>
  <c r="K67" i="74"/>
  <c r="K66" i="74"/>
  <c r="K65" i="74"/>
  <c r="K64" i="74"/>
  <c r="K63" i="74"/>
  <c r="K62" i="74"/>
  <c r="K61" i="74"/>
  <c r="K60" i="74"/>
  <c r="K59" i="74"/>
  <c r="K58" i="74"/>
  <c r="K57" i="74"/>
  <c r="K56" i="74"/>
  <c r="K55" i="74"/>
  <c r="K54" i="74"/>
  <c r="K53" i="74"/>
  <c r="K52" i="74"/>
  <c r="K51" i="74"/>
  <c r="K50" i="74"/>
  <c r="K49" i="74"/>
  <c r="K48" i="74"/>
  <c r="K47" i="74"/>
  <c r="K46" i="74"/>
  <c r="K45" i="74"/>
  <c r="K44" i="74"/>
  <c r="K43" i="74"/>
  <c r="K42" i="74"/>
  <c r="K41" i="74"/>
  <c r="K40" i="74"/>
  <c r="K39" i="74"/>
  <c r="K38" i="74"/>
  <c r="K37" i="74"/>
  <c r="K36" i="74"/>
  <c r="K35" i="74"/>
  <c r="K34" i="74"/>
  <c r="K33" i="74"/>
  <c r="K32" i="74"/>
  <c r="K31" i="74"/>
  <c r="K30" i="74"/>
  <c r="K29" i="74"/>
  <c r="K28" i="74"/>
  <c r="K27" i="74"/>
  <c r="K26" i="74"/>
  <c r="K25" i="74"/>
  <c r="K24" i="74"/>
  <c r="K23" i="74"/>
  <c r="K22" i="74"/>
  <c r="K21" i="74"/>
  <c r="K20" i="74"/>
  <c r="K19" i="74"/>
  <c r="K18" i="74"/>
  <c r="K17" i="74"/>
  <c r="K16" i="74"/>
  <c r="AE15" i="74"/>
  <c r="K15" i="74"/>
  <c r="AE14" i="74"/>
  <c r="K14" i="74"/>
  <c r="AE13" i="74"/>
  <c r="K13" i="74"/>
  <c r="AE12" i="74"/>
  <c r="K12" i="74"/>
  <c r="AE11" i="74"/>
  <c r="K11" i="74"/>
  <c r="AE10" i="74"/>
  <c r="K10" i="74"/>
  <c r="AE9" i="74"/>
  <c r="K9" i="74"/>
  <c r="AE8" i="74"/>
  <c r="K8" i="74"/>
  <c r="AE7" i="74"/>
  <c r="K7" i="74"/>
  <c r="AE6" i="74"/>
  <c r="K6" i="74"/>
  <c r="AE5" i="74"/>
  <c r="K5" i="74"/>
  <c r="AE4" i="74"/>
  <c r="K4" i="74"/>
  <c r="AE3" i="74"/>
  <c r="AE2" i="74"/>
  <c r="AE1" i="74"/>
  <c r="N1" i="74"/>
  <c r="I1" i="74"/>
  <c r="K300" i="73" l="1"/>
  <c r="K299" i="73"/>
  <c r="K298" i="73"/>
  <c r="K297" i="73"/>
  <c r="K296" i="73"/>
  <c r="K295" i="73"/>
  <c r="K294" i="73"/>
  <c r="K293" i="73"/>
  <c r="K292" i="73"/>
  <c r="K291" i="73"/>
  <c r="K290" i="73"/>
  <c r="K289" i="73"/>
  <c r="K288" i="73"/>
  <c r="K287" i="73"/>
  <c r="K286" i="73"/>
  <c r="K285" i="73"/>
  <c r="K284" i="73"/>
  <c r="K283" i="73"/>
  <c r="K282" i="73"/>
  <c r="K281" i="73"/>
  <c r="K280" i="73"/>
  <c r="K279" i="73"/>
  <c r="K278" i="73"/>
  <c r="K277" i="73"/>
  <c r="K276" i="73"/>
  <c r="K275" i="73"/>
  <c r="K274" i="73"/>
  <c r="K273" i="73"/>
  <c r="K272" i="73"/>
  <c r="K271" i="73"/>
  <c r="K270" i="73"/>
  <c r="K269" i="73"/>
  <c r="K268" i="73"/>
  <c r="K267" i="73"/>
  <c r="K266" i="73"/>
  <c r="K265" i="73"/>
  <c r="K264" i="73"/>
  <c r="K263" i="73"/>
  <c r="K262" i="73"/>
  <c r="K261" i="73"/>
  <c r="K260" i="73"/>
  <c r="K259" i="73"/>
  <c r="K258" i="73"/>
  <c r="K257" i="73"/>
  <c r="K256" i="73"/>
  <c r="K255" i="73"/>
  <c r="K254" i="73"/>
  <c r="K253" i="73"/>
  <c r="K252" i="73"/>
  <c r="K251" i="73"/>
  <c r="K250" i="73"/>
  <c r="K249" i="73"/>
  <c r="K248" i="73"/>
  <c r="K247" i="73"/>
  <c r="K246" i="73"/>
  <c r="K245" i="73"/>
  <c r="K244" i="73"/>
  <c r="K243" i="73"/>
  <c r="K242" i="73"/>
  <c r="K241" i="73"/>
  <c r="K240" i="73"/>
  <c r="K239" i="73"/>
  <c r="K238" i="73"/>
  <c r="K237" i="73"/>
  <c r="K236" i="73"/>
  <c r="K235" i="73"/>
  <c r="K234" i="73"/>
  <c r="K233" i="73"/>
  <c r="K232" i="73"/>
  <c r="K231" i="73"/>
  <c r="K230" i="73"/>
  <c r="K229" i="73"/>
  <c r="K228" i="73"/>
  <c r="K227" i="73"/>
  <c r="K226" i="73"/>
  <c r="K225" i="73"/>
  <c r="K224" i="73"/>
  <c r="K223" i="73"/>
  <c r="K222" i="73"/>
  <c r="K221" i="73"/>
  <c r="K220" i="73"/>
  <c r="K219" i="73"/>
  <c r="K218" i="73"/>
  <c r="K217" i="73"/>
  <c r="K216" i="73"/>
  <c r="K215" i="73"/>
  <c r="K214" i="73"/>
  <c r="K213" i="73"/>
  <c r="K212" i="73"/>
  <c r="K211" i="73"/>
  <c r="K210" i="73"/>
  <c r="K209" i="73"/>
  <c r="K208" i="73"/>
  <c r="K207" i="73"/>
  <c r="K206" i="73"/>
  <c r="K205" i="73"/>
  <c r="K204" i="73"/>
  <c r="K203" i="73"/>
  <c r="K202" i="73"/>
  <c r="K201" i="73"/>
  <c r="K200" i="73"/>
  <c r="K199" i="73"/>
  <c r="K198" i="73"/>
  <c r="K197" i="73"/>
  <c r="K196" i="73"/>
  <c r="K195" i="73"/>
  <c r="K194" i="73"/>
  <c r="K193" i="73"/>
  <c r="K192" i="73"/>
  <c r="K191" i="73"/>
  <c r="K190" i="73"/>
  <c r="K189" i="73"/>
  <c r="K188" i="73"/>
  <c r="K187" i="73"/>
  <c r="K186" i="73"/>
  <c r="K185" i="73"/>
  <c r="K184" i="73"/>
  <c r="K183" i="73"/>
  <c r="K182" i="73"/>
  <c r="K181" i="73"/>
  <c r="K180" i="73"/>
  <c r="K179" i="73"/>
  <c r="K178" i="73"/>
  <c r="K177" i="73"/>
  <c r="K176" i="73"/>
  <c r="K175" i="73"/>
  <c r="K174" i="73"/>
  <c r="K173" i="73"/>
  <c r="K172" i="73"/>
  <c r="K171" i="73"/>
  <c r="K170" i="73"/>
  <c r="K169" i="73"/>
  <c r="K168" i="73"/>
  <c r="K167" i="73"/>
  <c r="K166" i="73"/>
  <c r="K165" i="73"/>
  <c r="K164" i="73"/>
  <c r="K163" i="73"/>
  <c r="K162" i="73"/>
  <c r="K161" i="73"/>
  <c r="K160" i="73"/>
  <c r="K159" i="73"/>
  <c r="K158" i="73"/>
  <c r="K157" i="73"/>
  <c r="K156" i="73"/>
  <c r="K155" i="73"/>
  <c r="K154" i="73"/>
  <c r="K153" i="73"/>
  <c r="K152" i="73"/>
  <c r="K151" i="73"/>
  <c r="K150" i="73"/>
  <c r="K149" i="73"/>
  <c r="K148" i="73"/>
  <c r="K147" i="73"/>
  <c r="K146" i="73"/>
  <c r="K145" i="73"/>
  <c r="K144" i="73"/>
  <c r="K143" i="73"/>
  <c r="K142" i="73"/>
  <c r="K141" i="73"/>
  <c r="K140" i="73"/>
  <c r="K139" i="73"/>
  <c r="K138" i="73"/>
  <c r="K137" i="73"/>
  <c r="K136" i="73"/>
  <c r="K135" i="73"/>
  <c r="K134" i="73"/>
  <c r="K133" i="73"/>
  <c r="K132" i="73"/>
  <c r="K131" i="73"/>
  <c r="K130" i="73"/>
  <c r="K129" i="73"/>
  <c r="K128" i="73"/>
  <c r="K127" i="73"/>
  <c r="K126" i="73"/>
  <c r="K125" i="73"/>
  <c r="K124" i="73"/>
  <c r="K123" i="73"/>
  <c r="K122" i="73"/>
  <c r="K121" i="73"/>
  <c r="K120" i="73"/>
  <c r="K119" i="73"/>
  <c r="K118" i="73"/>
  <c r="K117" i="73"/>
  <c r="K116" i="73"/>
  <c r="K115" i="73"/>
  <c r="K114" i="73"/>
  <c r="K113" i="73"/>
  <c r="K112" i="73"/>
  <c r="K111" i="73"/>
  <c r="K110" i="73"/>
  <c r="K109" i="73"/>
  <c r="K108" i="73"/>
  <c r="K107" i="73"/>
  <c r="K106" i="73"/>
  <c r="K105" i="73"/>
  <c r="K104" i="73"/>
  <c r="K103" i="73"/>
  <c r="K102" i="73"/>
  <c r="K101" i="73"/>
  <c r="K100" i="73"/>
  <c r="K99" i="73"/>
  <c r="K98" i="73"/>
  <c r="K97" i="73"/>
  <c r="K96" i="73"/>
  <c r="K95" i="73"/>
  <c r="K94" i="73"/>
  <c r="K93" i="73"/>
  <c r="K92" i="73"/>
  <c r="K91" i="73"/>
  <c r="K90" i="73"/>
  <c r="K89" i="73"/>
  <c r="K88" i="73"/>
  <c r="K87" i="73"/>
  <c r="K86" i="73"/>
  <c r="K85" i="73"/>
  <c r="K84" i="73"/>
  <c r="K83" i="73"/>
  <c r="K82" i="73"/>
  <c r="K81" i="73"/>
  <c r="K80" i="73"/>
  <c r="K79" i="73"/>
  <c r="K78" i="73"/>
  <c r="K77" i="73"/>
  <c r="K76" i="73"/>
  <c r="K75" i="73"/>
  <c r="K74" i="73"/>
  <c r="K73" i="73"/>
  <c r="K72" i="73"/>
  <c r="K71" i="73"/>
  <c r="K70" i="73"/>
  <c r="K69" i="73"/>
  <c r="K68" i="73"/>
  <c r="K67" i="73"/>
  <c r="K66" i="73"/>
  <c r="K65" i="73"/>
  <c r="K64" i="73"/>
  <c r="K63" i="73"/>
  <c r="K62" i="73"/>
  <c r="K61" i="73"/>
  <c r="K60" i="73"/>
  <c r="K59" i="73"/>
  <c r="K58" i="73"/>
  <c r="K57" i="73"/>
  <c r="K56" i="73"/>
  <c r="K55" i="73"/>
  <c r="K54" i="73"/>
  <c r="K53" i="73"/>
  <c r="K52" i="73"/>
  <c r="K51" i="73"/>
  <c r="K50" i="73"/>
  <c r="K49" i="73"/>
  <c r="K48" i="73"/>
  <c r="K47" i="73"/>
  <c r="K46" i="73"/>
  <c r="K45" i="73"/>
  <c r="K44" i="73"/>
  <c r="K43" i="73"/>
  <c r="K42" i="73"/>
  <c r="K41" i="73"/>
  <c r="K40" i="73"/>
  <c r="K39" i="73"/>
  <c r="K32" i="73"/>
  <c r="K29" i="73"/>
  <c r="A1056" i="74" l="1"/>
  <c r="A1055" i="74"/>
  <c r="A1054" i="74"/>
  <c r="A1053" i="74"/>
  <c r="A1052" i="74"/>
  <c r="A1051" i="74"/>
  <c r="A1050" i="74"/>
  <c r="A1049" i="74"/>
  <c r="A1048" i="74"/>
  <c r="A1047" i="74"/>
  <c r="A1046" i="74"/>
  <c r="A1045" i="74"/>
  <c r="A1044" i="74"/>
  <c r="A1043" i="74"/>
  <c r="A1042" i="74"/>
  <c r="A1041" i="74"/>
  <c r="A1040" i="74"/>
  <c r="A1039" i="74"/>
  <c r="A1038" i="74"/>
  <c r="A1037" i="74"/>
  <c r="A1036" i="74"/>
  <c r="A1035" i="74"/>
  <c r="A1034" i="74"/>
  <c r="A1033" i="74"/>
  <c r="A1032" i="74"/>
  <c r="A1031" i="74"/>
  <c r="A1030" i="74"/>
  <c r="A1029" i="74"/>
  <c r="A1028" i="74"/>
  <c r="A1027" i="74"/>
  <c r="A1026" i="74"/>
  <c r="A1025" i="74"/>
  <c r="A1024" i="74"/>
  <c r="A1023" i="74"/>
  <c r="A1022" i="74"/>
  <c r="A1021" i="74"/>
  <c r="A1020" i="74"/>
  <c r="A1019" i="74"/>
  <c r="A1018" i="74"/>
  <c r="A1017" i="74"/>
  <c r="A1016" i="74"/>
  <c r="A1015" i="74"/>
  <c r="A1014" i="74"/>
  <c r="A1013" i="74"/>
  <c r="A1012" i="74"/>
  <c r="A1011" i="74"/>
  <c r="A1010" i="74"/>
  <c r="A1009" i="74"/>
  <c r="A1008" i="74"/>
  <c r="A1007" i="74"/>
  <c r="A1006" i="74"/>
  <c r="A1005" i="74"/>
  <c r="A1004" i="74"/>
  <c r="A1003" i="74"/>
  <c r="A1002" i="74"/>
  <c r="A1001" i="74"/>
  <c r="A1000" i="74"/>
  <c r="A999" i="74"/>
  <c r="A998" i="74"/>
  <c r="A997" i="74"/>
  <c r="A996" i="74"/>
  <c r="A995" i="74"/>
  <c r="A994" i="74"/>
  <c r="A993" i="74"/>
  <c r="A992" i="74"/>
  <c r="A991" i="74"/>
  <c r="A990" i="74"/>
  <c r="A989" i="74"/>
  <c r="A988" i="74"/>
  <c r="A987" i="74"/>
  <c r="A986" i="74"/>
  <c r="A985" i="74"/>
  <c r="A984" i="74"/>
  <c r="A983" i="74"/>
  <c r="A982" i="74"/>
  <c r="A981" i="74"/>
  <c r="A980" i="74"/>
  <c r="A979" i="74"/>
  <c r="A978" i="74"/>
  <c r="A977" i="74"/>
  <c r="A976" i="74"/>
  <c r="A975" i="74"/>
  <c r="A974" i="74"/>
  <c r="A973" i="74"/>
  <c r="A972" i="74"/>
  <c r="A971" i="74"/>
  <c r="A970" i="74"/>
  <c r="A969" i="74"/>
  <c r="A968" i="74"/>
  <c r="A967" i="74"/>
  <c r="A966" i="74"/>
  <c r="A965" i="74"/>
  <c r="A964" i="74"/>
  <c r="A963" i="74"/>
  <c r="A962" i="74"/>
  <c r="A961" i="74"/>
  <c r="A960" i="74"/>
  <c r="A959" i="74"/>
  <c r="A958" i="74"/>
  <c r="A957" i="74"/>
  <c r="A956" i="74"/>
  <c r="A955" i="74"/>
  <c r="A954" i="74"/>
  <c r="A953" i="74"/>
  <c r="A952" i="74"/>
  <c r="A951" i="74"/>
  <c r="A950" i="74"/>
  <c r="A949" i="74"/>
  <c r="A948" i="74"/>
  <c r="A947" i="74"/>
  <c r="A946" i="74"/>
  <c r="A945" i="74"/>
  <c r="A944" i="74"/>
  <c r="A943" i="74"/>
  <c r="A942" i="74"/>
  <c r="A941" i="74"/>
  <c r="A940" i="74"/>
  <c r="A939" i="74"/>
  <c r="A938" i="74"/>
  <c r="A937" i="74"/>
  <c r="A936" i="74"/>
  <c r="A935" i="74"/>
  <c r="A934" i="74"/>
  <c r="A933" i="74"/>
  <c r="A932" i="74"/>
  <c r="A931" i="74"/>
  <c r="A930" i="74"/>
  <c r="A929" i="74"/>
  <c r="A928" i="74"/>
  <c r="A927" i="74"/>
  <c r="A926" i="74"/>
  <c r="A925" i="74"/>
  <c r="A924" i="74"/>
  <c r="A923" i="74"/>
  <c r="A922" i="74"/>
  <c r="A921" i="74"/>
  <c r="A920" i="74"/>
  <c r="A919" i="74"/>
  <c r="A918" i="74"/>
  <c r="A917" i="74"/>
  <c r="A916" i="74"/>
  <c r="A915" i="74"/>
  <c r="A914" i="74"/>
  <c r="A913" i="74"/>
  <c r="A912" i="74"/>
  <c r="A911" i="74"/>
  <c r="A910" i="74"/>
  <c r="A909" i="74"/>
  <c r="A908" i="74"/>
  <c r="A907" i="74"/>
  <c r="A906" i="74"/>
  <c r="A905" i="74"/>
  <c r="A904" i="74"/>
  <c r="A903" i="74"/>
  <c r="A902" i="74"/>
  <c r="A901" i="74"/>
  <c r="A900" i="74"/>
  <c r="A899" i="74"/>
  <c r="A898" i="74"/>
  <c r="A897" i="74"/>
  <c r="A896" i="74"/>
  <c r="A895" i="74"/>
  <c r="A894" i="74"/>
  <c r="A893" i="74"/>
  <c r="A892" i="74"/>
  <c r="A891" i="74"/>
  <c r="A890" i="74"/>
  <c r="A889" i="74"/>
  <c r="A888" i="74"/>
  <c r="A887" i="74"/>
  <c r="A886" i="74"/>
  <c r="A885" i="74"/>
  <c r="A884" i="74"/>
  <c r="A883" i="74"/>
  <c r="A882" i="74"/>
  <c r="A881" i="74"/>
  <c r="A880" i="74"/>
  <c r="A879" i="74"/>
  <c r="A878" i="74"/>
  <c r="A877" i="74"/>
  <c r="A876" i="74"/>
  <c r="A875" i="74"/>
  <c r="A874" i="74"/>
  <c r="A873" i="74"/>
  <c r="A872" i="74"/>
  <c r="A871" i="74"/>
  <c r="A870" i="74"/>
  <c r="A869" i="74"/>
  <c r="A868" i="74"/>
  <c r="A867" i="74"/>
  <c r="A866" i="74"/>
  <c r="A865" i="74"/>
  <c r="A864" i="74"/>
  <c r="A863" i="74"/>
  <c r="A862" i="74"/>
  <c r="A861" i="74"/>
  <c r="A860" i="74"/>
  <c r="A859" i="74"/>
  <c r="A858" i="74"/>
  <c r="A857" i="74"/>
  <c r="A856" i="74"/>
  <c r="A855" i="74"/>
  <c r="A854" i="74"/>
  <c r="A853" i="74"/>
  <c r="A852" i="74"/>
  <c r="A851" i="74"/>
  <c r="A850" i="74"/>
  <c r="A849" i="74"/>
  <c r="A848" i="74"/>
  <c r="A847" i="74"/>
  <c r="A846" i="74"/>
  <c r="A845" i="74"/>
  <c r="A844" i="74"/>
  <c r="A843" i="74"/>
  <c r="A842" i="74"/>
  <c r="A841" i="74"/>
  <c r="A840" i="74"/>
  <c r="A839" i="74"/>
  <c r="A838" i="74"/>
  <c r="A837" i="74"/>
  <c r="A836" i="74"/>
  <c r="A835" i="74"/>
  <c r="A834" i="74"/>
  <c r="A833" i="74"/>
  <c r="A832" i="74"/>
  <c r="A831" i="74"/>
  <c r="A830" i="74"/>
  <c r="A829" i="74"/>
  <c r="A828" i="74"/>
  <c r="A827" i="74"/>
  <c r="A826" i="74"/>
  <c r="A825" i="74"/>
  <c r="A824" i="74"/>
  <c r="A823" i="74"/>
  <c r="A822" i="74"/>
  <c r="A821" i="74"/>
  <c r="A820" i="74"/>
  <c r="A819" i="74"/>
  <c r="A818" i="74"/>
  <c r="A817" i="74"/>
  <c r="A816" i="74"/>
  <c r="A815" i="74"/>
  <c r="A814" i="74"/>
  <c r="A813" i="74"/>
  <c r="A812" i="74"/>
  <c r="A811" i="74"/>
  <c r="A810" i="74"/>
  <c r="A809" i="74"/>
  <c r="A808" i="74"/>
  <c r="A807" i="74"/>
  <c r="A806" i="74"/>
  <c r="A805" i="74"/>
  <c r="A804" i="74"/>
  <c r="A803" i="74"/>
  <c r="A802" i="74"/>
  <c r="A801" i="74"/>
  <c r="A800" i="74"/>
  <c r="A799" i="74"/>
  <c r="A798" i="74"/>
  <c r="A797" i="74"/>
  <c r="A796" i="74"/>
  <c r="A795" i="74"/>
  <c r="A794" i="74"/>
  <c r="A793" i="74"/>
  <c r="A792" i="74"/>
  <c r="A791" i="74"/>
  <c r="A790" i="74"/>
  <c r="A789" i="74"/>
  <c r="A788" i="74"/>
  <c r="A787" i="74"/>
  <c r="A786" i="74"/>
  <c r="A785" i="74"/>
  <c r="A784" i="74"/>
  <c r="A783" i="74"/>
  <c r="A782" i="74"/>
  <c r="A781" i="74"/>
  <c r="A780" i="74"/>
  <c r="A779" i="74"/>
  <c r="A778" i="74"/>
  <c r="A777" i="74"/>
  <c r="A776" i="74"/>
  <c r="A775" i="74"/>
  <c r="A774" i="74"/>
  <c r="A773" i="74"/>
  <c r="A772" i="74"/>
  <c r="A771" i="74"/>
  <c r="A770" i="74"/>
  <c r="A769" i="74"/>
  <c r="A768" i="74"/>
  <c r="A767" i="74"/>
  <c r="A766" i="74"/>
  <c r="A765" i="74"/>
  <c r="A764" i="74"/>
  <c r="A763" i="74"/>
  <c r="A762" i="74"/>
  <c r="A761" i="74"/>
  <c r="A760" i="74"/>
  <c r="A759" i="74"/>
  <c r="A758" i="74"/>
  <c r="A757" i="74"/>
  <c r="A756" i="74"/>
  <c r="A755" i="74"/>
  <c r="A754" i="74"/>
  <c r="A753" i="74"/>
  <c r="A752" i="74"/>
  <c r="A751" i="74"/>
  <c r="A750" i="74"/>
  <c r="A749" i="74"/>
  <c r="A748" i="74"/>
  <c r="A747" i="74"/>
  <c r="A746" i="74"/>
  <c r="A745" i="74"/>
  <c r="A744" i="74"/>
  <c r="A743" i="74"/>
  <c r="A742" i="74"/>
  <c r="A741" i="74"/>
  <c r="A740" i="74"/>
  <c r="A739" i="74"/>
  <c r="A738" i="74"/>
  <c r="A737" i="74"/>
  <c r="A736" i="74"/>
  <c r="A735" i="74"/>
  <c r="A734" i="74"/>
  <c r="A733" i="74"/>
  <c r="A732" i="74"/>
  <c r="A731" i="74"/>
  <c r="A730" i="74"/>
  <c r="A729" i="74"/>
  <c r="A728" i="74"/>
  <c r="A727" i="74"/>
  <c r="A726" i="74"/>
  <c r="A725" i="74"/>
  <c r="A724" i="74"/>
  <c r="A723" i="74"/>
  <c r="A722" i="74"/>
  <c r="A721" i="74"/>
  <c r="A720" i="74"/>
  <c r="A719" i="74"/>
  <c r="A718" i="74"/>
  <c r="A717" i="74"/>
  <c r="A716" i="74"/>
  <c r="A715" i="74"/>
  <c r="A714" i="74"/>
  <c r="A713" i="74"/>
  <c r="A712" i="74"/>
  <c r="A711" i="74"/>
  <c r="A710" i="74"/>
  <c r="A709" i="74"/>
  <c r="A708" i="74"/>
  <c r="A707" i="74"/>
  <c r="A706" i="74"/>
  <c r="A705" i="74"/>
  <c r="A704" i="74"/>
  <c r="A703" i="74"/>
  <c r="A702" i="74"/>
  <c r="A701" i="74"/>
  <c r="A700" i="74"/>
  <c r="A699" i="74"/>
  <c r="A698" i="74"/>
  <c r="A697" i="74"/>
  <c r="A696" i="74"/>
  <c r="A695" i="74"/>
  <c r="A694" i="74"/>
  <c r="A693" i="74"/>
  <c r="A692" i="74"/>
  <c r="A691" i="74"/>
  <c r="A690" i="74"/>
  <c r="A689" i="74"/>
  <c r="A688" i="74"/>
  <c r="A687" i="74"/>
  <c r="A686" i="74"/>
  <c r="A685" i="74"/>
  <c r="A684" i="74"/>
  <c r="A683" i="74"/>
  <c r="A682" i="74"/>
  <c r="A681" i="74"/>
  <c r="A680" i="74"/>
  <c r="A679" i="74"/>
  <c r="A678" i="74"/>
  <c r="A677" i="74"/>
  <c r="A676" i="74"/>
  <c r="A675" i="74"/>
  <c r="A674" i="74"/>
  <c r="A673" i="74"/>
  <c r="A672" i="74"/>
  <c r="A671" i="74"/>
  <c r="A670" i="74"/>
  <c r="A669" i="74"/>
  <c r="A668" i="74"/>
  <c r="A667" i="74"/>
  <c r="A666" i="74"/>
  <c r="A665" i="74"/>
  <c r="A664" i="74"/>
  <c r="A663" i="74"/>
  <c r="A662" i="74"/>
  <c r="A661" i="74"/>
  <c r="A660" i="74"/>
  <c r="A659" i="74"/>
  <c r="A658" i="74"/>
  <c r="A657" i="74"/>
  <c r="A656" i="74"/>
  <c r="A655" i="74"/>
  <c r="A654" i="74"/>
  <c r="A653" i="74"/>
  <c r="A652" i="74"/>
  <c r="A651" i="74"/>
  <c r="A650" i="74"/>
  <c r="A649" i="74"/>
  <c r="A648" i="74"/>
  <c r="A647" i="74"/>
  <c r="A646" i="74"/>
  <c r="A645" i="74"/>
  <c r="A644" i="74"/>
  <c r="A643" i="74"/>
  <c r="A642" i="74"/>
  <c r="A641" i="74"/>
  <c r="A640" i="74"/>
  <c r="A639" i="74"/>
  <c r="A638" i="74"/>
  <c r="A637" i="74"/>
  <c r="A636" i="74"/>
  <c r="A635" i="74"/>
  <c r="A634" i="74"/>
  <c r="A633" i="74"/>
  <c r="A632" i="74"/>
  <c r="A631" i="74"/>
  <c r="A630" i="74"/>
  <c r="A629" i="74"/>
  <c r="A628" i="74"/>
  <c r="A627" i="74"/>
  <c r="A626" i="74"/>
  <c r="A625" i="74"/>
  <c r="A624" i="74"/>
  <c r="A623" i="74"/>
  <c r="A622" i="74"/>
  <c r="A621" i="74"/>
  <c r="A620" i="74"/>
  <c r="A619" i="74"/>
  <c r="A618" i="74"/>
  <c r="A617" i="74"/>
  <c r="A616" i="74"/>
  <c r="A615" i="74"/>
  <c r="A614" i="74"/>
  <c r="A613" i="74"/>
  <c r="A612" i="74"/>
  <c r="A611" i="74"/>
  <c r="A610" i="74"/>
  <c r="A609" i="74"/>
  <c r="A608" i="74"/>
  <c r="A607" i="74"/>
  <c r="A606" i="74"/>
  <c r="A605" i="74"/>
  <c r="A604" i="74"/>
  <c r="A603" i="74"/>
  <c r="A602" i="74"/>
  <c r="A601" i="74"/>
  <c r="AB600" i="74"/>
  <c r="AC600" i="74" s="1"/>
  <c r="AA600" i="74"/>
  <c r="A600" i="74"/>
  <c r="AB599" i="74"/>
  <c r="AC599" i="74" s="1"/>
  <c r="AA599" i="74"/>
  <c r="A599" i="74"/>
  <c r="AB598" i="74"/>
  <c r="AC598" i="74" s="1"/>
  <c r="AA598" i="74"/>
  <c r="A598" i="74"/>
  <c r="AB597" i="74"/>
  <c r="AC597" i="74" s="1"/>
  <c r="AA597" i="74"/>
  <c r="A597" i="74"/>
  <c r="AB596" i="74"/>
  <c r="AC596" i="74" s="1"/>
  <c r="AA596" i="74"/>
  <c r="A596" i="74"/>
  <c r="AB595" i="74"/>
  <c r="AC595" i="74" s="1"/>
  <c r="AA595" i="74"/>
  <c r="A595" i="74"/>
  <c r="AB594" i="74"/>
  <c r="AC594" i="74" s="1"/>
  <c r="AA594" i="74"/>
  <c r="A594" i="74"/>
  <c r="AB593" i="74"/>
  <c r="AC593" i="74" s="1"/>
  <c r="AA593" i="74"/>
  <c r="A593" i="74"/>
  <c r="AB592" i="74"/>
  <c r="AC592" i="74" s="1"/>
  <c r="AA592" i="74"/>
  <c r="A592" i="74"/>
  <c r="AB591" i="74"/>
  <c r="AC591" i="74" s="1"/>
  <c r="AA591" i="74"/>
  <c r="A591" i="74"/>
  <c r="AB590" i="74"/>
  <c r="AC590" i="74" s="1"/>
  <c r="AA590" i="74"/>
  <c r="A590" i="74"/>
  <c r="AB589" i="74"/>
  <c r="AC589" i="74" s="1"/>
  <c r="AA589" i="74"/>
  <c r="A589" i="74"/>
  <c r="AB588" i="74"/>
  <c r="AC588" i="74" s="1"/>
  <c r="AA588" i="74"/>
  <c r="A588" i="74"/>
  <c r="AB587" i="74"/>
  <c r="AC587" i="74" s="1"/>
  <c r="AA587" i="74"/>
  <c r="A587" i="74"/>
  <c r="AB586" i="74"/>
  <c r="AC586" i="74" s="1"/>
  <c r="AA586" i="74"/>
  <c r="A586" i="74"/>
  <c r="AB585" i="74"/>
  <c r="AC585" i="74" s="1"/>
  <c r="AA585" i="74"/>
  <c r="A585" i="74"/>
  <c r="AB584" i="74"/>
  <c r="AC584" i="74" s="1"/>
  <c r="AA584" i="74"/>
  <c r="A584" i="74"/>
  <c r="AB583" i="74"/>
  <c r="AC583" i="74" s="1"/>
  <c r="AA583" i="74"/>
  <c r="A583" i="74"/>
  <c r="AB582" i="74"/>
  <c r="AC582" i="74" s="1"/>
  <c r="AA582" i="74"/>
  <c r="A582" i="74"/>
  <c r="AB581" i="74"/>
  <c r="AC581" i="74" s="1"/>
  <c r="AA581" i="74"/>
  <c r="A581" i="74"/>
  <c r="AB580" i="74"/>
  <c r="AC580" i="74" s="1"/>
  <c r="AA580" i="74"/>
  <c r="A580" i="74"/>
  <c r="AB579" i="74"/>
  <c r="AC579" i="74" s="1"/>
  <c r="AA579" i="74"/>
  <c r="A579" i="74"/>
  <c r="AB578" i="74"/>
  <c r="AC578" i="74" s="1"/>
  <c r="AA578" i="74"/>
  <c r="A578" i="74"/>
  <c r="AB577" i="74"/>
  <c r="AC577" i="74" s="1"/>
  <c r="AA577" i="74"/>
  <c r="A577" i="74"/>
  <c r="AB576" i="74"/>
  <c r="AC576" i="74" s="1"/>
  <c r="AA576" i="74"/>
  <c r="A576" i="74"/>
  <c r="AB575" i="74"/>
  <c r="AC575" i="74" s="1"/>
  <c r="AA575" i="74"/>
  <c r="A575" i="74"/>
  <c r="AB574" i="74"/>
  <c r="AC574" i="74" s="1"/>
  <c r="AA574" i="74"/>
  <c r="A574" i="74"/>
  <c r="AB573" i="74"/>
  <c r="AC573" i="74" s="1"/>
  <c r="AA573" i="74"/>
  <c r="A573" i="74"/>
  <c r="AB572" i="74"/>
  <c r="AC572" i="74" s="1"/>
  <c r="AA572" i="74"/>
  <c r="A572" i="74"/>
  <c r="AB571" i="74"/>
  <c r="AC571" i="74" s="1"/>
  <c r="AA571" i="74"/>
  <c r="A571" i="74"/>
  <c r="AB570" i="74"/>
  <c r="AC570" i="74" s="1"/>
  <c r="AA570" i="74"/>
  <c r="A570" i="74"/>
  <c r="AB569" i="74"/>
  <c r="AC569" i="74" s="1"/>
  <c r="AA569" i="74"/>
  <c r="A569" i="74"/>
  <c r="AB568" i="74"/>
  <c r="AC568" i="74" s="1"/>
  <c r="AA568" i="74"/>
  <c r="A568" i="74"/>
  <c r="AB567" i="74"/>
  <c r="AC567" i="74" s="1"/>
  <c r="AA567" i="74"/>
  <c r="A567" i="74"/>
  <c r="AB566" i="74"/>
  <c r="AC566" i="74" s="1"/>
  <c r="AA566" i="74"/>
  <c r="A566" i="74"/>
  <c r="AB565" i="74"/>
  <c r="AC565" i="74" s="1"/>
  <c r="AA565" i="74"/>
  <c r="A565" i="74"/>
  <c r="AB564" i="74"/>
  <c r="AC564" i="74" s="1"/>
  <c r="AA564" i="74"/>
  <c r="A564" i="74"/>
  <c r="AB563" i="74"/>
  <c r="AC563" i="74" s="1"/>
  <c r="AA563" i="74"/>
  <c r="A563" i="74"/>
  <c r="AB562" i="74"/>
  <c r="AC562" i="74" s="1"/>
  <c r="AA562" i="74"/>
  <c r="A562" i="74"/>
  <c r="AB561" i="74"/>
  <c r="AC561" i="74" s="1"/>
  <c r="AA561" i="74"/>
  <c r="A561" i="74"/>
  <c r="AB560" i="74"/>
  <c r="AC560" i="74" s="1"/>
  <c r="AA560" i="74"/>
  <c r="A560" i="74"/>
  <c r="AB559" i="74"/>
  <c r="AC559" i="74" s="1"/>
  <c r="AA559" i="74"/>
  <c r="A559" i="74"/>
  <c r="AB558" i="74"/>
  <c r="AC558" i="74" s="1"/>
  <c r="AA558" i="74"/>
  <c r="A558" i="74"/>
  <c r="AB557" i="74"/>
  <c r="AC557" i="74" s="1"/>
  <c r="AA557" i="74"/>
  <c r="A557" i="74"/>
  <c r="AB556" i="74"/>
  <c r="AC556" i="74" s="1"/>
  <c r="AA556" i="74"/>
  <c r="A556" i="74"/>
  <c r="AB555" i="74"/>
  <c r="AC555" i="74" s="1"/>
  <c r="AA555" i="74"/>
  <c r="A555" i="74"/>
  <c r="AB554" i="74"/>
  <c r="AC554" i="74" s="1"/>
  <c r="AA554" i="74"/>
  <c r="A554" i="74"/>
  <c r="AB553" i="74"/>
  <c r="AC553" i="74" s="1"/>
  <c r="AA553" i="74"/>
  <c r="A553" i="74"/>
  <c r="AB552" i="74"/>
  <c r="AC552" i="74" s="1"/>
  <c r="AA552" i="74"/>
  <c r="A552" i="74"/>
  <c r="AB551" i="74"/>
  <c r="AC551" i="74" s="1"/>
  <c r="AA551" i="74"/>
  <c r="A551" i="74"/>
  <c r="AB550" i="74"/>
  <c r="AC550" i="74" s="1"/>
  <c r="AA550" i="74"/>
  <c r="A550" i="74"/>
  <c r="AB549" i="74"/>
  <c r="AC549" i="74" s="1"/>
  <c r="AA549" i="74"/>
  <c r="A549" i="74"/>
  <c r="AB548" i="74"/>
  <c r="AC548" i="74" s="1"/>
  <c r="AA548" i="74"/>
  <c r="A548" i="74"/>
  <c r="AB547" i="74"/>
  <c r="AC547" i="74" s="1"/>
  <c r="AA547" i="74"/>
  <c r="A547" i="74"/>
  <c r="AB546" i="74"/>
  <c r="AC546" i="74" s="1"/>
  <c r="AA546" i="74"/>
  <c r="A546" i="74"/>
  <c r="AB545" i="74"/>
  <c r="AC545" i="74" s="1"/>
  <c r="AA545" i="74"/>
  <c r="A545" i="74"/>
  <c r="AB544" i="74"/>
  <c r="AC544" i="74" s="1"/>
  <c r="AA544" i="74"/>
  <c r="A544" i="74"/>
  <c r="AB543" i="74"/>
  <c r="AC543" i="74" s="1"/>
  <c r="AA543" i="74"/>
  <c r="A543" i="74"/>
  <c r="AB542" i="74"/>
  <c r="AC542" i="74" s="1"/>
  <c r="AA542" i="74"/>
  <c r="A542" i="74"/>
  <c r="AB541" i="74"/>
  <c r="AC541" i="74" s="1"/>
  <c r="AA541" i="74"/>
  <c r="A541" i="74"/>
  <c r="AB540" i="74"/>
  <c r="AC540" i="74" s="1"/>
  <c r="AA540" i="74"/>
  <c r="A540" i="74"/>
  <c r="AB539" i="74"/>
  <c r="AC539" i="74" s="1"/>
  <c r="AA539" i="74"/>
  <c r="A539" i="74"/>
  <c r="AB538" i="74"/>
  <c r="AC538" i="74" s="1"/>
  <c r="AA538" i="74"/>
  <c r="A538" i="74"/>
  <c r="AB537" i="74"/>
  <c r="AC537" i="74" s="1"/>
  <c r="AA537" i="74"/>
  <c r="A537" i="74"/>
  <c r="AB536" i="74"/>
  <c r="AC536" i="74" s="1"/>
  <c r="AA536" i="74"/>
  <c r="A536" i="74"/>
  <c r="AB535" i="74"/>
  <c r="AC535" i="74" s="1"/>
  <c r="AA535" i="74"/>
  <c r="A535" i="74"/>
  <c r="AB534" i="74"/>
  <c r="AC534" i="74" s="1"/>
  <c r="AA534" i="74"/>
  <c r="A534" i="74"/>
  <c r="AB533" i="74"/>
  <c r="AC533" i="74" s="1"/>
  <c r="AA533" i="74"/>
  <c r="A533" i="74"/>
  <c r="AB532" i="74"/>
  <c r="AC532" i="74" s="1"/>
  <c r="AA532" i="74"/>
  <c r="A532" i="74"/>
  <c r="AB531" i="74"/>
  <c r="AC531" i="74" s="1"/>
  <c r="AA531" i="74"/>
  <c r="A531" i="74"/>
  <c r="AB530" i="74"/>
  <c r="AC530" i="74" s="1"/>
  <c r="AA530" i="74"/>
  <c r="A530" i="74"/>
  <c r="AB529" i="74"/>
  <c r="AC529" i="74" s="1"/>
  <c r="AA529" i="74"/>
  <c r="A529" i="74"/>
  <c r="AB528" i="74"/>
  <c r="AC528" i="74" s="1"/>
  <c r="AA528" i="74"/>
  <c r="A528" i="74"/>
  <c r="AB527" i="74"/>
  <c r="AC527" i="74" s="1"/>
  <c r="AA527" i="74"/>
  <c r="A527" i="74"/>
  <c r="AB526" i="74"/>
  <c r="AC526" i="74" s="1"/>
  <c r="AA526" i="74"/>
  <c r="A526" i="74"/>
  <c r="AB525" i="74"/>
  <c r="AC525" i="74" s="1"/>
  <c r="AA525" i="74"/>
  <c r="A525" i="74"/>
  <c r="AB524" i="74"/>
  <c r="AC524" i="74" s="1"/>
  <c r="AA524" i="74"/>
  <c r="A524" i="74"/>
  <c r="AB523" i="74"/>
  <c r="AC523" i="74" s="1"/>
  <c r="AA523" i="74"/>
  <c r="A523" i="74"/>
  <c r="AB522" i="74"/>
  <c r="AC522" i="74" s="1"/>
  <c r="AA522" i="74"/>
  <c r="A522" i="74"/>
  <c r="AB521" i="74"/>
  <c r="AC521" i="74" s="1"/>
  <c r="AA521" i="74"/>
  <c r="A521" i="74"/>
  <c r="AB520" i="74"/>
  <c r="AC520" i="74" s="1"/>
  <c r="AA520" i="74"/>
  <c r="A520" i="74"/>
  <c r="AB519" i="74"/>
  <c r="AC519" i="74" s="1"/>
  <c r="AA519" i="74"/>
  <c r="A519" i="74"/>
  <c r="AB518" i="74"/>
  <c r="AC518" i="74" s="1"/>
  <c r="AA518" i="74"/>
  <c r="A518" i="74"/>
  <c r="AB517" i="74"/>
  <c r="AC517" i="74" s="1"/>
  <c r="AA517" i="74"/>
  <c r="A517" i="74"/>
  <c r="AB516" i="74"/>
  <c r="AC516" i="74" s="1"/>
  <c r="AA516" i="74"/>
  <c r="A516" i="74"/>
  <c r="AB515" i="74"/>
  <c r="AC515" i="74" s="1"/>
  <c r="AA515" i="74"/>
  <c r="A515" i="74"/>
  <c r="AB514" i="74"/>
  <c r="AC514" i="74" s="1"/>
  <c r="AA514" i="74"/>
  <c r="A514" i="74"/>
  <c r="AB513" i="74"/>
  <c r="AC513" i="74" s="1"/>
  <c r="AA513" i="74"/>
  <c r="A513" i="74"/>
  <c r="AB512" i="74"/>
  <c r="AC512" i="74" s="1"/>
  <c r="AA512" i="74"/>
  <c r="A512" i="74"/>
  <c r="AB511" i="74"/>
  <c r="AC511" i="74" s="1"/>
  <c r="AA511" i="74"/>
  <c r="A511" i="74"/>
  <c r="AB510" i="74"/>
  <c r="AC510" i="74" s="1"/>
  <c r="AA510" i="74"/>
  <c r="A510" i="74"/>
  <c r="AB509" i="74"/>
  <c r="AC509" i="74" s="1"/>
  <c r="AA509" i="74"/>
  <c r="A509" i="74"/>
  <c r="AB508" i="74"/>
  <c r="AC508" i="74" s="1"/>
  <c r="AA508" i="74"/>
  <c r="A508" i="74"/>
  <c r="AB507" i="74"/>
  <c r="AC507" i="74" s="1"/>
  <c r="AA507" i="74"/>
  <c r="A507" i="74"/>
  <c r="AB506" i="74"/>
  <c r="AC506" i="74" s="1"/>
  <c r="AA506" i="74"/>
  <c r="A506" i="74"/>
  <c r="AB505" i="74"/>
  <c r="AC505" i="74" s="1"/>
  <c r="AA505" i="74"/>
  <c r="A505" i="74"/>
  <c r="AB504" i="74"/>
  <c r="AC504" i="74" s="1"/>
  <c r="AA504" i="74"/>
  <c r="A504" i="74"/>
  <c r="AB503" i="74"/>
  <c r="AC503" i="74" s="1"/>
  <c r="AA503" i="74"/>
  <c r="A503" i="74"/>
  <c r="AB502" i="74"/>
  <c r="AC502" i="74" s="1"/>
  <c r="AA502" i="74"/>
  <c r="A502" i="74"/>
  <c r="AB501" i="74"/>
  <c r="AC501" i="74" s="1"/>
  <c r="AA501" i="74"/>
  <c r="A501" i="74"/>
  <c r="AB500" i="74"/>
  <c r="AC500" i="74" s="1"/>
  <c r="AA500" i="74"/>
  <c r="A500" i="74"/>
  <c r="AB499" i="74"/>
  <c r="AC499" i="74" s="1"/>
  <c r="AA499" i="74"/>
  <c r="A499" i="74"/>
  <c r="AB498" i="74"/>
  <c r="AC498" i="74" s="1"/>
  <c r="AA498" i="74"/>
  <c r="A498" i="74"/>
  <c r="AB497" i="74"/>
  <c r="AC497" i="74" s="1"/>
  <c r="AA497" i="74"/>
  <c r="A497" i="74"/>
  <c r="AB496" i="74"/>
  <c r="AC496" i="74" s="1"/>
  <c r="AA496" i="74"/>
  <c r="A496" i="74"/>
  <c r="AB495" i="74"/>
  <c r="AC495" i="74" s="1"/>
  <c r="AA495" i="74"/>
  <c r="A495" i="74"/>
  <c r="AB494" i="74"/>
  <c r="AC494" i="74" s="1"/>
  <c r="AA494" i="74"/>
  <c r="A494" i="74"/>
  <c r="AB493" i="74"/>
  <c r="AC493" i="74" s="1"/>
  <c r="AA493" i="74"/>
  <c r="A493" i="74"/>
  <c r="AB492" i="74"/>
  <c r="AC492" i="74" s="1"/>
  <c r="AA492" i="74"/>
  <c r="A492" i="74"/>
  <c r="AB491" i="74"/>
  <c r="AC491" i="74" s="1"/>
  <c r="AA491" i="74"/>
  <c r="A491" i="74"/>
  <c r="AB490" i="74"/>
  <c r="AC490" i="74" s="1"/>
  <c r="AA490" i="74"/>
  <c r="A490" i="74"/>
  <c r="AB489" i="74"/>
  <c r="AC489" i="74" s="1"/>
  <c r="AA489" i="74"/>
  <c r="A489" i="74"/>
  <c r="AB488" i="74"/>
  <c r="AC488" i="74" s="1"/>
  <c r="AA488" i="74"/>
  <c r="A488" i="74"/>
  <c r="AB487" i="74"/>
  <c r="AC487" i="74" s="1"/>
  <c r="AA487" i="74"/>
  <c r="A487" i="74"/>
  <c r="AB486" i="74"/>
  <c r="AC486" i="74" s="1"/>
  <c r="AA486" i="74"/>
  <c r="A486" i="74"/>
  <c r="AB485" i="74"/>
  <c r="AC485" i="74" s="1"/>
  <c r="AA485" i="74"/>
  <c r="A485" i="74"/>
  <c r="AB484" i="74"/>
  <c r="AC484" i="74" s="1"/>
  <c r="AA484" i="74"/>
  <c r="A484" i="74"/>
  <c r="AB483" i="74"/>
  <c r="AC483" i="74" s="1"/>
  <c r="AA483" i="74"/>
  <c r="A483" i="74"/>
  <c r="AB482" i="74"/>
  <c r="AC482" i="74" s="1"/>
  <c r="AA482" i="74"/>
  <c r="A482" i="74"/>
  <c r="AB481" i="74"/>
  <c r="AC481" i="74" s="1"/>
  <c r="AA481" i="74"/>
  <c r="A481" i="74"/>
  <c r="AB480" i="74"/>
  <c r="AC480" i="74" s="1"/>
  <c r="AA480" i="74"/>
  <c r="A480" i="74"/>
  <c r="AB479" i="74"/>
  <c r="AC479" i="74" s="1"/>
  <c r="AA479" i="74"/>
  <c r="A479" i="74"/>
  <c r="AB478" i="74"/>
  <c r="AC478" i="74" s="1"/>
  <c r="AA478" i="74"/>
  <c r="A478" i="74"/>
  <c r="AB477" i="74"/>
  <c r="AC477" i="74" s="1"/>
  <c r="AA477" i="74"/>
  <c r="A477" i="74"/>
  <c r="AB476" i="74"/>
  <c r="AC476" i="74" s="1"/>
  <c r="AA476" i="74"/>
  <c r="A476" i="74"/>
  <c r="AB475" i="74"/>
  <c r="AC475" i="74" s="1"/>
  <c r="AA475" i="74"/>
  <c r="A475" i="74"/>
  <c r="AB474" i="74"/>
  <c r="AC474" i="74" s="1"/>
  <c r="AA474" i="74"/>
  <c r="A474" i="74"/>
  <c r="AB473" i="74"/>
  <c r="AC473" i="74" s="1"/>
  <c r="AA473" i="74"/>
  <c r="A473" i="74"/>
  <c r="AB472" i="74"/>
  <c r="AC472" i="74" s="1"/>
  <c r="AA472" i="74"/>
  <c r="A472" i="74"/>
  <c r="AB471" i="74"/>
  <c r="AC471" i="74" s="1"/>
  <c r="AA471" i="74"/>
  <c r="A471" i="74"/>
  <c r="AB470" i="74"/>
  <c r="AC470" i="74" s="1"/>
  <c r="AA470" i="74"/>
  <c r="A470" i="74"/>
  <c r="AB469" i="74"/>
  <c r="AC469" i="74" s="1"/>
  <c r="AA469" i="74"/>
  <c r="A469" i="74"/>
  <c r="AB468" i="74"/>
  <c r="AC468" i="74" s="1"/>
  <c r="AA468" i="74"/>
  <c r="A468" i="74"/>
  <c r="AB467" i="74"/>
  <c r="AC467" i="74" s="1"/>
  <c r="AA467" i="74"/>
  <c r="A467" i="74"/>
  <c r="AB466" i="74"/>
  <c r="AC466" i="74" s="1"/>
  <c r="AA466" i="74"/>
  <c r="A466" i="74"/>
  <c r="AB465" i="74"/>
  <c r="AC465" i="74" s="1"/>
  <c r="AA465" i="74"/>
  <c r="A465" i="74"/>
  <c r="AB464" i="74"/>
  <c r="AC464" i="74" s="1"/>
  <c r="AA464" i="74"/>
  <c r="A464" i="74"/>
  <c r="AB463" i="74"/>
  <c r="AC463" i="74" s="1"/>
  <c r="AA463" i="74"/>
  <c r="A463" i="74"/>
  <c r="AB462" i="74"/>
  <c r="AC462" i="74" s="1"/>
  <c r="AA462" i="74"/>
  <c r="A462" i="74"/>
  <c r="AB461" i="74"/>
  <c r="AC461" i="74" s="1"/>
  <c r="AA461" i="74"/>
  <c r="A461" i="74"/>
  <c r="AB460" i="74"/>
  <c r="AC460" i="74" s="1"/>
  <c r="AA460" i="74"/>
  <c r="A460" i="74"/>
  <c r="AB459" i="74"/>
  <c r="AC459" i="74" s="1"/>
  <c r="AA459" i="74"/>
  <c r="A459" i="74"/>
  <c r="AB458" i="74"/>
  <c r="AC458" i="74" s="1"/>
  <c r="AA458" i="74"/>
  <c r="A458" i="74"/>
  <c r="AB457" i="74"/>
  <c r="AC457" i="74" s="1"/>
  <c r="AA457" i="74"/>
  <c r="A457" i="74"/>
  <c r="AB456" i="74"/>
  <c r="AC456" i="74" s="1"/>
  <c r="AA456" i="74"/>
  <c r="A456" i="74"/>
  <c r="AB455" i="74"/>
  <c r="AC455" i="74" s="1"/>
  <c r="AA455" i="74"/>
  <c r="A455" i="74"/>
  <c r="AB454" i="74"/>
  <c r="AC454" i="74" s="1"/>
  <c r="AA454" i="74"/>
  <c r="A454" i="74"/>
  <c r="AB453" i="74"/>
  <c r="AC453" i="74" s="1"/>
  <c r="AA453" i="74"/>
  <c r="A453" i="74"/>
  <c r="AB452" i="74"/>
  <c r="AC452" i="74" s="1"/>
  <c r="AA452" i="74"/>
  <c r="A452" i="74"/>
  <c r="AB451" i="74"/>
  <c r="AC451" i="74" s="1"/>
  <c r="AA451" i="74"/>
  <c r="A451" i="74"/>
  <c r="AB450" i="74"/>
  <c r="AC450" i="74" s="1"/>
  <c r="AA450" i="74"/>
  <c r="A450" i="74"/>
  <c r="AB449" i="74"/>
  <c r="AC449" i="74" s="1"/>
  <c r="AA449" i="74"/>
  <c r="A449" i="74"/>
  <c r="AB448" i="74"/>
  <c r="AC448" i="74" s="1"/>
  <c r="AA448" i="74"/>
  <c r="A448" i="74"/>
  <c r="AB447" i="74"/>
  <c r="AC447" i="74" s="1"/>
  <c r="AA447" i="74"/>
  <c r="A447" i="74"/>
  <c r="AB446" i="74"/>
  <c r="AC446" i="74" s="1"/>
  <c r="AA446" i="74"/>
  <c r="A446" i="74"/>
  <c r="AB445" i="74"/>
  <c r="AC445" i="74" s="1"/>
  <c r="AA445" i="74"/>
  <c r="A445" i="74"/>
  <c r="AB444" i="74"/>
  <c r="AC444" i="74" s="1"/>
  <c r="AA444" i="74"/>
  <c r="A444" i="74"/>
  <c r="AB443" i="74"/>
  <c r="AC443" i="74" s="1"/>
  <c r="AA443" i="74"/>
  <c r="A443" i="74"/>
  <c r="AB442" i="74"/>
  <c r="AC442" i="74" s="1"/>
  <c r="AA442" i="74"/>
  <c r="A442" i="74"/>
  <c r="AB441" i="74"/>
  <c r="AC441" i="74" s="1"/>
  <c r="AA441" i="74"/>
  <c r="A441" i="74"/>
  <c r="AB440" i="74"/>
  <c r="AC440" i="74" s="1"/>
  <c r="AA440" i="74"/>
  <c r="A440" i="74"/>
  <c r="AB439" i="74"/>
  <c r="AC439" i="74" s="1"/>
  <c r="AA439" i="74"/>
  <c r="A439" i="74"/>
  <c r="AB438" i="74"/>
  <c r="AC438" i="74" s="1"/>
  <c r="AA438" i="74"/>
  <c r="A438" i="74"/>
  <c r="AB437" i="74"/>
  <c r="AC437" i="74" s="1"/>
  <c r="AA437" i="74"/>
  <c r="A437" i="74"/>
  <c r="AB436" i="74"/>
  <c r="AC436" i="74" s="1"/>
  <c r="AA436" i="74"/>
  <c r="A436" i="74"/>
  <c r="AB435" i="74"/>
  <c r="AC435" i="74" s="1"/>
  <c r="AA435" i="74"/>
  <c r="A435" i="74"/>
  <c r="AB434" i="74"/>
  <c r="AC434" i="74" s="1"/>
  <c r="AA434" i="74"/>
  <c r="A434" i="74"/>
  <c r="AB433" i="74"/>
  <c r="AC433" i="74" s="1"/>
  <c r="AA433" i="74"/>
  <c r="A433" i="74"/>
  <c r="AB432" i="74"/>
  <c r="AC432" i="74" s="1"/>
  <c r="AA432" i="74"/>
  <c r="A432" i="74"/>
  <c r="AB431" i="74"/>
  <c r="AC431" i="74" s="1"/>
  <c r="AA431" i="74"/>
  <c r="A431" i="74"/>
  <c r="AB430" i="74"/>
  <c r="AC430" i="74" s="1"/>
  <c r="AA430" i="74"/>
  <c r="A430" i="74"/>
  <c r="AB429" i="74"/>
  <c r="AC429" i="74" s="1"/>
  <c r="AA429" i="74"/>
  <c r="A429" i="74"/>
  <c r="AB428" i="74"/>
  <c r="AC428" i="74" s="1"/>
  <c r="AA428" i="74"/>
  <c r="A428" i="74"/>
  <c r="AB427" i="74"/>
  <c r="AC427" i="74" s="1"/>
  <c r="AA427" i="74"/>
  <c r="A427" i="74"/>
  <c r="AB426" i="74"/>
  <c r="AC426" i="74" s="1"/>
  <c r="AA426" i="74"/>
  <c r="A426" i="74"/>
  <c r="AB425" i="74"/>
  <c r="AC425" i="74" s="1"/>
  <c r="AA425" i="74"/>
  <c r="A425" i="74"/>
  <c r="AB424" i="74"/>
  <c r="AC424" i="74" s="1"/>
  <c r="AA424" i="74"/>
  <c r="A424" i="74"/>
  <c r="AB423" i="74"/>
  <c r="AC423" i="74" s="1"/>
  <c r="AA423" i="74"/>
  <c r="A423" i="74"/>
  <c r="AB422" i="74"/>
  <c r="AC422" i="74" s="1"/>
  <c r="AA422" i="74"/>
  <c r="A422" i="74"/>
  <c r="AB421" i="74"/>
  <c r="AC421" i="74" s="1"/>
  <c r="AA421" i="74"/>
  <c r="A421" i="74"/>
  <c r="AB420" i="74"/>
  <c r="AC420" i="74" s="1"/>
  <c r="AA420" i="74"/>
  <c r="A420" i="74"/>
  <c r="AB419" i="74"/>
  <c r="AC419" i="74" s="1"/>
  <c r="AA419" i="74"/>
  <c r="A419" i="74"/>
  <c r="AB418" i="74"/>
  <c r="AC418" i="74" s="1"/>
  <c r="AA418" i="74"/>
  <c r="A418" i="74"/>
  <c r="AB417" i="74"/>
  <c r="AC417" i="74" s="1"/>
  <c r="AA417" i="74"/>
  <c r="A417" i="74"/>
  <c r="AB416" i="74"/>
  <c r="AC416" i="74" s="1"/>
  <c r="AA416" i="74"/>
  <c r="A416" i="74"/>
  <c r="AB415" i="74"/>
  <c r="AC415" i="74" s="1"/>
  <c r="AA415" i="74"/>
  <c r="A415" i="74"/>
  <c r="AB414" i="74"/>
  <c r="AC414" i="74" s="1"/>
  <c r="AA414" i="74"/>
  <c r="A414" i="74"/>
  <c r="AB413" i="74"/>
  <c r="AC413" i="74" s="1"/>
  <c r="AA413" i="74"/>
  <c r="A413" i="74"/>
  <c r="AB412" i="74"/>
  <c r="AC412" i="74" s="1"/>
  <c r="AA412" i="74"/>
  <c r="A412" i="74"/>
  <c r="AB411" i="74"/>
  <c r="AC411" i="74" s="1"/>
  <c r="AA411" i="74"/>
  <c r="A411" i="74"/>
  <c r="AB410" i="74"/>
  <c r="AC410" i="74" s="1"/>
  <c r="AA410" i="74"/>
  <c r="A410" i="74"/>
  <c r="AB409" i="74"/>
  <c r="AC409" i="74" s="1"/>
  <c r="AA409" i="74"/>
  <c r="A409" i="74"/>
  <c r="AB408" i="74"/>
  <c r="AC408" i="74" s="1"/>
  <c r="AA408" i="74"/>
  <c r="A408" i="74"/>
  <c r="AB407" i="74"/>
  <c r="AC407" i="74" s="1"/>
  <c r="AA407" i="74"/>
  <c r="A407" i="74"/>
  <c r="AB406" i="74"/>
  <c r="AC406" i="74" s="1"/>
  <c r="AA406" i="74"/>
  <c r="A406" i="74"/>
  <c r="AB405" i="74"/>
  <c r="AC405" i="74" s="1"/>
  <c r="AA405" i="74"/>
  <c r="A405" i="74"/>
  <c r="AB404" i="74"/>
  <c r="AC404" i="74" s="1"/>
  <c r="AA404" i="74"/>
  <c r="A404" i="74"/>
  <c r="AB403" i="74"/>
  <c r="AC403" i="74" s="1"/>
  <c r="AA403" i="74"/>
  <c r="A403" i="74"/>
  <c r="AB402" i="74"/>
  <c r="AC402" i="74" s="1"/>
  <c r="AA402" i="74"/>
  <c r="A402" i="74"/>
  <c r="AB401" i="74"/>
  <c r="AC401" i="74" s="1"/>
  <c r="AA401" i="74"/>
  <c r="A401" i="74"/>
  <c r="AB400" i="74"/>
  <c r="AC400" i="74" s="1"/>
  <c r="AA400" i="74"/>
  <c r="A400" i="74"/>
  <c r="AB399" i="74"/>
  <c r="AC399" i="74" s="1"/>
  <c r="AA399" i="74"/>
  <c r="A399" i="74"/>
  <c r="AB398" i="74"/>
  <c r="AC398" i="74" s="1"/>
  <c r="AA398" i="74"/>
  <c r="A398" i="74"/>
  <c r="AB397" i="74"/>
  <c r="AC397" i="74" s="1"/>
  <c r="AA397" i="74"/>
  <c r="A397" i="74"/>
  <c r="AB396" i="74"/>
  <c r="AC396" i="74" s="1"/>
  <c r="AA396" i="74"/>
  <c r="A396" i="74"/>
  <c r="AB395" i="74"/>
  <c r="AC395" i="74" s="1"/>
  <c r="AA395" i="74"/>
  <c r="A395" i="74"/>
  <c r="AB394" i="74"/>
  <c r="AC394" i="74" s="1"/>
  <c r="AA394" i="74"/>
  <c r="A394" i="74"/>
  <c r="AB393" i="74"/>
  <c r="AC393" i="74" s="1"/>
  <c r="AA393" i="74"/>
  <c r="A393" i="74"/>
  <c r="AB392" i="74"/>
  <c r="AC392" i="74" s="1"/>
  <c r="AA392" i="74"/>
  <c r="A392" i="74"/>
  <c r="AB391" i="74"/>
  <c r="AC391" i="74" s="1"/>
  <c r="AA391" i="74"/>
  <c r="A391" i="74"/>
  <c r="AB390" i="74"/>
  <c r="AC390" i="74" s="1"/>
  <c r="AA390" i="74"/>
  <c r="A390" i="74"/>
  <c r="AB389" i="74"/>
  <c r="AC389" i="74" s="1"/>
  <c r="AA389" i="74"/>
  <c r="A389" i="74"/>
  <c r="AB388" i="74"/>
  <c r="AC388" i="74" s="1"/>
  <c r="AA388" i="74"/>
  <c r="A388" i="74"/>
  <c r="AB387" i="74"/>
  <c r="AC387" i="74" s="1"/>
  <c r="AA387" i="74"/>
  <c r="A387" i="74"/>
  <c r="AB386" i="74"/>
  <c r="AC386" i="74" s="1"/>
  <c r="AA386" i="74"/>
  <c r="A386" i="74"/>
  <c r="AB385" i="74"/>
  <c r="AC385" i="74" s="1"/>
  <c r="AA385" i="74"/>
  <c r="A385" i="74"/>
  <c r="AB384" i="74"/>
  <c r="AC384" i="74" s="1"/>
  <c r="AA384" i="74"/>
  <c r="A384" i="74"/>
  <c r="AB383" i="74"/>
  <c r="AC383" i="74" s="1"/>
  <c r="AA383" i="74"/>
  <c r="A383" i="74"/>
  <c r="AB382" i="74"/>
  <c r="AC382" i="74" s="1"/>
  <c r="AA382" i="74"/>
  <c r="A382" i="74"/>
  <c r="AB381" i="74"/>
  <c r="AC381" i="74" s="1"/>
  <c r="AA381" i="74"/>
  <c r="A381" i="74"/>
  <c r="AB380" i="74"/>
  <c r="AC380" i="74" s="1"/>
  <c r="AA380" i="74"/>
  <c r="A380" i="74"/>
  <c r="AB379" i="74"/>
  <c r="AC379" i="74" s="1"/>
  <c r="AA379" i="74"/>
  <c r="A379" i="74"/>
  <c r="AB378" i="74"/>
  <c r="AC378" i="74" s="1"/>
  <c r="AA378" i="74"/>
  <c r="A378" i="74"/>
  <c r="AB377" i="74"/>
  <c r="AC377" i="74" s="1"/>
  <c r="AA377" i="74"/>
  <c r="A377" i="74"/>
  <c r="AB376" i="74"/>
  <c r="AC376" i="74" s="1"/>
  <c r="AA376" i="74"/>
  <c r="A376" i="74"/>
  <c r="AB375" i="74"/>
  <c r="AC375" i="74" s="1"/>
  <c r="AA375" i="74"/>
  <c r="A375" i="74"/>
  <c r="AB374" i="74"/>
  <c r="AC374" i="74" s="1"/>
  <c r="AA374" i="74"/>
  <c r="A374" i="74"/>
  <c r="AB373" i="74"/>
  <c r="AC373" i="74" s="1"/>
  <c r="AA373" i="74"/>
  <c r="A373" i="74"/>
  <c r="AB372" i="74"/>
  <c r="AC372" i="74" s="1"/>
  <c r="AA372" i="74"/>
  <c r="A372" i="74"/>
  <c r="AB371" i="74"/>
  <c r="AC371" i="74" s="1"/>
  <c r="AA371" i="74"/>
  <c r="A371" i="74"/>
  <c r="AB370" i="74"/>
  <c r="AC370" i="74" s="1"/>
  <c r="AA370" i="74"/>
  <c r="A370" i="74"/>
  <c r="AB369" i="74"/>
  <c r="AC369" i="74" s="1"/>
  <c r="AA369" i="74"/>
  <c r="A369" i="74"/>
  <c r="AB368" i="74"/>
  <c r="AC368" i="74" s="1"/>
  <c r="AA368" i="74"/>
  <c r="A368" i="74"/>
  <c r="AB367" i="74"/>
  <c r="AC367" i="74" s="1"/>
  <c r="AA367" i="74"/>
  <c r="A367" i="74"/>
  <c r="AB366" i="74"/>
  <c r="AC366" i="74" s="1"/>
  <c r="AA366" i="74"/>
  <c r="A366" i="74"/>
  <c r="AB365" i="74"/>
  <c r="AC365" i="74" s="1"/>
  <c r="AA365" i="74"/>
  <c r="A365" i="74"/>
  <c r="AB364" i="74"/>
  <c r="AC364" i="74" s="1"/>
  <c r="AA364" i="74"/>
  <c r="A364" i="74"/>
  <c r="AB363" i="74"/>
  <c r="AC363" i="74" s="1"/>
  <c r="AA363" i="74"/>
  <c r="A363" i="74"/>
  <c r="AB362" i="74"/>
  <c r="AC362" i="74" s="1"/>
  <c r="AA362" i="74"/>
  <c r="A362" i="74"/>
  <c r="AB361" i="74"/>
  <c r="AC361" i="74" s="1"/>
  <c r="AA361" i="74"/>
  <c r="A361" i="74"/>
  <c r="AB360" i="74"/>
  <c r="AC360" i="74" s="1"/>
  <c r="AA360" i="74"/>
  <c r="A360" i="74"/>
  <c r="AB359" i="74"/>
  <c r="AC359" i="74" s="1"/>
  <c r="AA359" i="74"/>
  <c r="A359" i="74"/>
  <c r="AB358" i="74"/>
  <c r="AC358" i="74" s="1"/>
  <c r="AA358" i="74"/>
  <c r="A358" i="74"/>
  <c r="AB357" i="74"/>
  <c r="AC357" i="74" s="1"/>
  <c r="AA357" i="74"/>
  <c r="A357" i="74"/>
  <c r="AB356" i="74"/>
  <c r="AC356" i="74" s="1"/>
  <c r="AA356" i="74"/>
  <c r="A356" i="74"/>
  <c r="AB355" i="74"/>
  <c r="AC355" i="74" s="1"/>
  <c r="AA355" i="74"/>
  <c r="A355" i="74"/>
  <c r="AB354" i="74"/>
  <c r="AC354" i="74" s="1"/>
  <c r="AA354" i="74"/>
  <c r="A354" i="74"/>
  <c r="AB353" i="74"/>
  <c r="AC353" i="74" s="1"/>
  <c r="AA353" i="74"/>
  <c r="A353" i="74"/>
  <c r="AB352" i="74"/>
  <c r="AC352" i="74" s="1"/>
  <c r="AA352" i="74"/>
  <c r="A352" i="74"/>
  <c r="AB351" i="74"/>
  <c r="AC351" i="74" s="1"/>
  <c r="AA351" i="74"/>
  <c r="A351" i="74"/>
  <c r="AB350" i="74"/>
  <c r="AC350" i="74" s="1"/>
  <c r="AA350" i="74"/>
  <c r="A350" i="74"/>
  <c r="AB349" i="74"/>
  <c r="AC349" i="74" s="1"/>
  <c r="AA349" i="74"/>
  <c r="A349" i="74"/>
  <c r="AB348" i="74"/>
  <c r="AC348" i="74" s="1"/>
  <c r="AA348" i="74"/>
  <c r="A348" i="74"/>
  <c r="AB347" i="74"/>
  <c r="AC347" i="74" s="1"/>
  <c r="AA347" i="74"/>
  <c r="A347" i="74"/>
  <c r="AB346" i="74"/>
  <c r="AC346" i="74" s="1"/>
  <c r="AA346" i="74"/>
  <c r="A346" i="74"/>
  <c r="AB345" i="74"/>
  <c r="AC345" i="74" s="1"/>
  <c r="AA345" i="74"/>
  <c r="A345" i="74"/>
  <c r="AB344" i="74"/>
  <c r="AC344" i="74" s="1"/>
  <c r="AA344" i="74"/>
  <c r="A344" i="74"/>
  <c r="AB343" i="74"/>
  <c r="AC343" i="74" s="1"/>
  <c r="AA343" i="74"/>
  <c r="A343" i="74"/>
  <c r="AB342" i="74"/>
  <c r="AC342" i="74" s="1"/>
  <c r="AA342" i="74"/>
  <c r="A342" i="74"/>
  <c r="AB341" i="74"/>
  <c r="AC341" i="74" s="1"/>
  <c r="AA341" i="74"/>
  <c r="A341" i="74"/>
  <c r="AB340" i="74"/>
  <c r="AC340" i="74" s="1"/>
  <c r="AA340" i="74"/>
  <c r="A340" i="74"/>
  <c r="AB339" i="74"/>
  <c r="AC339" i="74" s="1"/>
  <c r="AA339" i="74"/>
  <c r="A339" i="74"/>
  <c r="AB338" i="74"/>
  <c r="AC338" i="74" s="1"/>
  <c r="AA338" i="74"/>
  <c r="A338" i="74"/>
  <c r="AB337" i="74"/>
  <c r="AC337" i="74" s="1"/>
  <c r="AA337" i="74"/>
  <c r="A337" i="74"/>
  <c r="AB336" i="74"/>
  <c r="AC336" i="74" s="1"/>
  <c r="AA336" i="74"/>
  <c r="A336" i="74"/>
  <c r="AB335" i="74"/>
  <c r="AC335" i="74" s="1"/>
  <c r="AA335" i="74"/>
  <c r="A335" i="74"/>
  <c r="AB334" i="74"/>
  <c r="AC334" i="74" s="1"/>
  <c r="AA334" i="74"/>
  <c r="A334" i="74"/>
  <c r="AB333" i="74"/>
  <c r="AC333" i="74" s="1"/>
  <c r="AA333" i="74"/>
  <c r="A333" i="74"/>
  <c r="AB332" i="74"/>
  <c r="AC332" i="74" s="1"/>
  <c r="AA332" i="74"/>
  <c r="A332" i="74"/>
  <c r="AB331" i="74"/>
  <c r="AC331" i="74" s="1"/>
  <c r="AA331" i="74"/>
  <c r="A331" i="74"/>
  <c r="AB330" i="74"/>
  <c r="AC330" i="74" s="1"/>
  <c r="AA330" i="74"/>
  <c r="A330" i="74"/>
  <c r="AB329" i="74"/>
  <c r="AC329" i="74" s="1"/>
  <c r="AA329" i="74"/>
  <c r="A329" i="74"/>
  <c r="AB328" i="74"/>
  <c r="AC328" i="74" s="1"/>
  <c r="AA328" i="74"/>
  <c r="A328" i="74"/>
  <c r="AB327" i="74"/>
  <c r="AC327" i="74" s="1"/>
  <c r="AA327" i="74"/>
  <c r="A327" i="74"/>
  <c r="AB326" i="74"/>
  <c r="AC326" i="74" s="1"/>
  <c r="AA326" i="74"/>
  <c r="A326" i="74"/>
  <c r="AB325" i="74"/>
  <c r="AC325" i="74" s="1"/>
  <c r="AA325" i="74"/>
  <c r="A325" i="74"/>
  <c r="AB324" i="74"/>
  <c r="AC324" i="74" s="1"/>
  <c r="AA324" i="74"/>
  <c r="A324" i="74"/>
  <c r="AB323" i="74"/>
  <c r="AC323" i="74" s="1"/>
  <c r="AA323" i="74"/>
  <c r="A323" i="74"/>
  <c r="AB322" i="74"/>
  <c r="AC322" i="74" s="1"/>
  <c r="AA322" i="74"/>
  <c r="A322" i="74"/>
  <c r="AB321" i="74"/>
  <c r="AC321" i="74" s="1"/>
  <c r="AA321" i="74"/>
  <c r="A321" i="74"/>
  <c r="AB320" i="74"/>
  <c r="AC320" i="74" s="1"/>
  <c r="AA320" i="74"/>
  <c r="A320" i="74"/>
  <c r="AB319" i="74"/>
  <c r="AC319" i="74" s="1"/>
  <c r="AA319" i="74"/>
  <c r="A319" i="74"/>
  <c r="AB318" i="74"/>
  <c r="AC318" i="74" s="1"/>
  <c r="AA318" i="74"/>
  <c r="A318" i="74"/>
  <c r="AB317" i="74"/>
  <c r="AC317" i="74" s="1"/>
  <c r="AA317" i="74"/>
  <c r="A317" i="74"/>
  <c r="AB316" i="74"/>
  <c r="AC316" i="74" s="1"/>
  <c r="AA316" i="74"/>
  <c r="A316" i="74"/>
  <c r="AB315" i="74"/>
  <c r="AC315" i="74" s="1"/>
  <c r="AA315" i="74"/>
  <c r="A315" i="74"/>
  <c r="AB314" i="74"/>
  <c r="AC314" i="74" s="1"/>
  <c r="AA314" i="74"/>
  <c r="A314" i="74"/>
  <c r="AB313" i="74"/>
  <c r="AC313" i="74" s="1"/>
  <c r="AA313" i="74"/>
  <c r="A313" i="74"/>
  <c r="AB312" i="74"/>
  <c r="AC312" i="74" s="1"/>
  <c r="AA312" i="74"/>
  <c r="A312" i="74"/>
  <c r="AB311" i="74"/>
  <c r="AC311" i="74" s="1"/>
  <c r="AA311" i="74"/>
  <c r="A311" i="74"/>
  <c r="AB310" i="74"/>
  <c r="AC310" i="74" s="1"/>
  <c r="AA310" i="74"/>
  <c r="A310" i="74"/>
  <c r="AB309" i="74"/>
  <c r="AC309" i="74" s="1"/>
  <c r="AA309" i="74"/>
  <c r="A309" i="74"/>
  <c r="AB308" i="74"/>
  <c r="AC308" i="74" s="1"/>
  <c r="AA308" i="74"/>
  <c r="A308" i="74"/>
  <c r="AB307" i="74"/>
  <c r="AC307" i="74" s="1"/>
  <c r="AA307" i="74"/>
  <c r="A307" i="74"/>
  <c r="AB306" i="74"/>
  <c r="AC306" i="74" s="1"/>
  <c r="AA306" i="74"/>
  <c r="A306" i="74"/>
  <c r="AB305" i="74"/>
  <c r="AC305" i="74" s="1"/>
  <c r="AA305" i="74"/>
  <c r="A305" i="74"/>
  <c r="AB304" i="74"/>
  <c r="AC304" i="74" s="1"/>
  <c r="AA304" i="74"/>
  <c r="A304" i="74"/>
  <c r="AB303" i="74"/>
  <c r="AC303" i="74" s="1"/>
  <c r="AA303" i="74"/>
  <c r="A303" i="74"/>
  <c r="AB302" i="74"/>
  <c r="AC302" i="74" s="1"/>
  <c r="AA302" i="74"/>
  <c r="A302" i="74"/>
  <c r="AB301" i="74"/>
  <c r="AC301" i="74" s="1"/>
  <c r="AA301" i="74"/>
  <c r="A301" i="74"/>
  <c r="AB300" i="74"/>
  <c r="AC300" i="74" s="1"/>
  <c r="AA300" i="74"/>
  <c r="A300" i="74"/>
  <c r="AB299" i="74"/>
  <c r="AC299" i="74" s="1"/>
  <c r="AA299" i="74"/>
  <c r="A299" i="74"/>
  <c r="AB298" i="74"/>
  <c r="AC298" i="74" s="1"/>
  <c r="AA298" i="74"/>
  <c r="A298" i="74"/>
  <c r="AB297" i="74"/>
  <c r="AC297" i="74" s="1"/>
  <c r="AA297" i="74"/>
  <c r="A297" i="74"/>
  <c r="AB296" i="74"/>
  <c r="AC296" i="74" s="1"/>
  <c r="AA296" i="74"/>
  <c r="A296" i="74"/>
  <c r="AB295" i="74"/>
  <c r="AC295" i="74" s="1"/>
  <c r="AA295" i="74"/>
  <c r="A295" i="74"/>
  <c r="AB294" i="74"/>
  <c r="AC294" i="74" s="1"/>
  <c r="AA294" i="74"/>
  <c r="A294" i="74"/>
  <c r="AB293" i="74"/>
  <c r="AC293" i="74" s="1"/>
  <c r="AA293" i="74"/>
  <c r="A293" i="74"/>
  <c r="AB292" i="74"/>
  <c r="AC292" i="74" s="1"/>
  <c r="AA292" i="74"/>
  <c r="A292" i="74"/>
  <c r="AB291" i="74"/>
  <c r="AC291" i="74" s="1"/>
  <c r="AA291" i="74"/>
  <c r="A291" i="74"/>
  <c r="AB290" i="74"/>
  <c r="AC290" i="74" s="1"/>
  <c r="AA290" i="74"/>
  <c r="A290" i="74"/>
  <c r="AB289" i="74"/>
  <c r="AC289" i="74" s="1"/>
  <c r="AA289" i="74"/>
  <c r="A289" i="74"/>
  <c r="AB288" i="74"/>
  <c r="AC288" i="74" s="1"/>
  <c r="AA288" i="74"/>
  <c r="A288" i="74"/>
  <c r="AB287" i="74"/>
  <c r="AC287" i="74" s="1"/>
  <c r="AA287" i="74"/>
  <c r="A287" i="74"/>
  <c r="AB286" i="74"/>
  <c r="AC286" i="74" s="1"/>
  <c r="AA286" i="74"/>
  <c r="A286" i="74"/>
  <c r="AB285" i="74"/>
  <c r="AC285" i="74" s="1"/>
  <c r="AA285" i="74"/>
  <c r="A285" i="74"/>
  <c r="AB284" i="74"/>
  <c r="AC284" i="74" s="1"/>
  <c r="AA284" i="74"/>
  <c r="A284" i="74"/>
  <c r="AB283" i="74"/>
  <c r="AC283" i="74" s="1"/>
  <c r="AA283" i="74"/>
  <c r="A283" i="74"/>
  <c r="AB282" i="74"/>
  <c r="AC282" i="74" s="1"/>
  <c r="AA282" i="74"/>
  <c r="A282" i="74"/>
  <c r="AB281" i="74"/>
  <c r="AC281" i="74" s="1"/>
  <c r="AA281" i="74"/>
  <c r="A281" i="74"/>
  <c r="AB280" i="74"/>
  <c r="AC280" i="74" s="1"/>
  <c r="AA280" i="74"/>
  <c r="A280" i="74"/>
  <c r="AB279" i="74"/>
  <c r="AC279" i="74" s="1"/>
  <c r="AA279" i="74"/>
  <c r="A279" i="74"/>
  <c r="AB278" i="74"/>
  <c r="AC278" i="74" s="1"/>
  <c r="AA278" i="74"/>
  <c r="A278" i="74"/>
  <c r="AB277" i="74"/>
  <c r="AC277" i="74" s="1"/>
  <c r="AA277" i="74"/>
  <c r="A277" i="74"/>
  <c r="AB276" i="74"/>
  <c r="AC276" i="74" s="1"/>
  <c r="AA276" i="74"/>
  <c r="A276" i="74"/>
  <c r="AB275" i="74"/>
  <c r="AC275" i="74" s="1"/>
  <c r="AA275" i="74"/>
  <c r="A275" i="74"/>
  <c r="AB274" i="74"/>
  <c r="AC274" i="74" s="1"/>
  <c r="AA274" i="74"/>
  <c r="A274" i="74"/>
  <c r="AB273" i="74"/>
  <c r="AC273" i="74" s="1"/>
  <c r="AA273" i="74"/>
  <c r="A273" i="74"/>
  <c r="AB272" i="74"/>
  <c r="AC272" i="74" s="1"/>
  <c r="AA272" i="74"/>
  <c r="A272" i="74"/>
  <c r="AB271" i="74"/>
  <c r="AC271" i="74" s="1"/>
  <c r="AA271" i="74"/>
  <c r="A271" i="74"/>
  <c r="AB270" i="74"/>
  <c r="AC270" i="74" s="1"/>
  <c r="AA270" i="74"/>
  <c r="A270" i="74"/>
  <c r="AB269" i="74"/>
  <c r="AC269" i="74" s="1"/>
  <c r="AA269" i="74"/>
  <c r="A269" i="74"/>
  <c r="AB268" i="74"/>
  <c r="AC268" i="74" s="1"/>
  <c r="AA268" i="74"/>
  <c r="A268" i="74"/>
  <c r="AB267" i="74"/>
  <c r="AC267" i="74" s="1"/>
  <c r="AA267" i="74"/>
  <c r="A267" i="74"/>
  <c r="AB266" i="74"/>
  <c r="AC266" i="74" s="1"/>
  <c r="AA266" i="74"/>
  <c r="A266" i="74"/>
  <c r="AB265" i="74"/>
  <c r="AC265" i="74" s="1"/>
  <c r="AA265" i="74"/>
  <c r="A265" i="74"/>
  <c r="AB264" i="74"/>
  <c r="AC264" i="74" s="1"/>
  <c r="AA264" i="74"/>
  <c r="A264" i="74"/>
  <c r="AB263" i="74"/>
  <c r="AC263" i="74" s="1"/>
  <c r="AA263" i="74"/>
  <c r="A263" i="74"/>
  <c r="AB262" i="74"/>
  <c r="AC262" i="74" s="1"/>
  <c r="AA262" i="74"/>
  <c r="A262" i="74"/>
  <c r="AB261" i="74"/>
  <c r="AC261" i="74" s="1"/>
  <c r="AA261" i="74"/>
  <c r="A261" i="74"/>
  <c r="AB260" i="74"/>
  <c r="AC260" i="74" s="1"/>
  <c r="AA260" i="74"/>
  <c r="A260" i="74"/>
  <c r="AB259" i="74"/>
  <c r="AC259" i="74" s="1"/>
  <c r="AA259" i="74"/>
  <c r="A259" i="74"/>
  <c r="AB258" i="74"/>
  <c r="AC258" i="74" s="1"/>
  <c r="AA258" i="74"/>
  <c r="A258" i="74"/>
  <c r="AB257" i="74"/>
  <c r="AC257" i="74" s="1"/>
  <c r="AA257" i="74"/>
  <c r="A257" i="74"/>
  <c r="AB256" i="74"/>
  <c r="AC256" i="74" s="1"/>
  <c r="AA256" i="74"/>
  <c r="A256" i="74"/>
  <c r="AB255" i="74"/>
  <c r="AC255" i="74" s="1"/>
  <c r="AA255" i="74"/>
  <c r="A255" i="74"/>
  <c r="AB254" i="74"/>
  <c r="AC254" i="74" s="1"/>
  <c r="AA254" i="74"/>
  <c r="A254" i="74"/>
  <c r="AB253" i="74"/>
  <c r="AC253" i="74" s="1"/>
  <c r="AA253" i="74"/>
  <c r="A253" i="74"/>
  <c r="AB252" i="74"/>
  <c r="AC252" i="74" s="1"/>
  <c r="AA252" i="74"/>
  <c r="A252" i="74"/>
  <c r="AB251" i="74"/>
  <c r="AC251" i="74" s="1"/>
  <c r="AA251" i="74"/>
  <c r="A251" i="74"/>
  <c r="AB250" i="74"/>
  <c r="AC250" i="74" s="1"/>
  <c r="AA250" i="74"/>
  <c r="A250" i="74"/>
  <c r="AB249" i="74"/>
  <c r="AC249" i="74" s="1"/>
  <c r="AA249" i="74"/>
  <c r="A249" i="74"/>
  <c r="AB248" i="74"/>
  <c r="AC248" i="74" s="1"/>
  <c r="AA248" i="74"/>
  <c r="A248" i="74"/>
  <c r="AB247" i="74"/>
  <c r="AC247" i="74" s="1"/>
  <c r="AA247" i="74"/>
  <c r="A247" i="74"/>
  <c r="AB246" i="74"/>
  <c r="AC246" i="74" s="1"/>
  <c r="AA246" i="74"/>
  <c r="A246" i="74"/>
  <c r="AB245" i="74"/>
  <c r="AC245" i="74" s="1"/>
  <c r="AA245" i="74"/>
  <c r="A245" i="74"/>
  <c r="AB244" i="74"/>
  <c r="AC244" i="74" s="1"/>
  <c r="AA244" i="74"/>
  <c r="A244" i="74"/>
  <c r="AB243" i="74"/>
  <c r="AC243" i="74" s="1"/>
  <c r="AA243" i="74"/>
  <c r="A243" i="74"/>
  <c r="AB242" i="74"/>
  <c r="AC242" i="74" s="1"/>
  <c r="AA242" i="74"/>
  <c r="A242" i="74"/>
  <c r="AB241" i="74"/>
  <c r="AC241" i="74" s="1"/>
  <c r="AA241" i="74"/>
  <c r="A241" i="74"/>
  <c r="AB240" i="74"/>
  <c r="AC240" i="74" s="1"/>
  <c r="AA240" i="74"/>
  <c r="A240" i="74"/>
  <c r="AB239" i="74"/>
  <c r="AC239" i="74" s="1"/>
  <c r="AA239" i="74"/>
  <c r="A239" i="74"/>
  <c r="AB238" i="74"/>
  <c r="AC238" i="74" s="1"/>
  <c r="AA238" i="74"/>
  <c r="A238" i="74"/>
  <c r="AB237" i="74"/>
  <c r="AC237" i="74" s="1"/>
  <c r="AA237" i="74"/>
  <c r="A237" i="74"/>
  <c r="AB236" i="74"/>
  <c r="AC236" i="74" s="1"/>
  <c r="AA236" i="74"/>
  <c r="A236" i="74"/>
  <c r="AB235" i="74"/>
  <c r="AC235" i="74" s="1"/>
  <c r="AA235" i="74"/>
  <c r="A235" i="74"/>
  <c r="AB234" i="74"/>
  <c r="AC234" i="74" s="1"/>
  <c r="AA234" i="74"/>
  <c r="A234" i="74"/>
  <c r="AB233" i="74"/>
  <c r="AC233" i="74" s="1"/>
  <c r="AA233" i="74"/>
  <c r="A233" i="74"/>
  <c r="AB232" i="74"/>
  <c r="AC232" i="74" s="1"/>
  <c r="AA232" i="74"/>
  <c r="A232" i="74"/>
  <c r="AB231" i="74"/>
  <c r="AC231" i="74" s="1"/>
  <c r="AA231" i="74"/>
  <c r="A231" i="74"/>
  <c r="AB230" i="74"/>
  <c r="AC230" i="74" s="1"/>
  <c r="AA230" i="74"/>
  <c r="A230" i="74"/>
  <c r="AB229" i="74"/>
  <c r="AC229" i="74" s="1"/>
  <c r="AA229" i="74"/>
  <c r="A229" i="74"/>
  <c r="AB228" i="74"/>
  <c r="AC228" i="74" s="1"/>
  <c r="AA228" i="74"/>
  <c r="A228" i="74"/>
  <c r="AB227" i="74"/>
  <c r="AC227" i="74" s="1"/>
  <c r="AA227" i="74"/>
  <c r="A227" i="74"/>
  <c r="AB226" i="74"/>
  <c r="AC226" i="74" s="1"/>
  <c r="AA226" i="74"/>
  <c r="A226" i="74"/>
  <c r="AB225" i="74"/>
  <c r="AC225" i="74" s="1"/>
  <c r="AA225" i="74"/>
  <c r="A225" i="74"/>
  <c r="AB224" i="74"/>
  <c r="AC224" i="74" s="1"/>
  <c r="AA224" i="74"/>
  <c r="A224" i="74"/>
  <c r="AB223" i="74"/>
  <c r="AC223" i="74" s="1"/>
  <c r="AA223" i="74"/>
  <c r="A223" i="74"/>
  <c r="AB222" i="74"/>
  <c r="AC222" i="74" s="1"/>
  <c r="AA222" i="74"/>
  <c r="A222" i="74"/>
  <c r="AB221" i="74"/>
  <c r="AC221" i="74" s="1"/>
  <c r="AA221" i="74"/>
  <c r="A221" i="74"/>
  <c r="AB220" i="74"/>
  <c r="AC220" i="74" s="1"/>
  <c r="AA220" i="74"/>
  <c r="A220" i="74"/>
  <c r="AB219" i="74"/>
  <c r="AC219" i="74" s="1"/>
  <c r="AA219" i="74"/>
  <c r="A219" i="74"/>
  <c r="AB218" i="74"/>
  <c r="AC218" i="74" s="1"/>
  <c r="AA218" i="74"/>
  <c r="A218" i="74"/>
  <c r="AB217" i="74"/>
  <c r="AC217" i="74" s="1"/>
  <c r="AA217" i="74"/>
  <c r="A217" i="74"/>
  <c r="AB216" i="74"/>
  <c r="AC216" i="74" s="1"/>
  <c r="AA216" i="74"/>
  <c r="A216" i="74"/>
  <c r="AB215" i="74"/>
  <c r="AC215" i="74" s="1"/>
  <c r="AA215" i="74"/>
  <c r="A215" i="74"/>
  <c r="AB214" i="74"/>
  <c r="AC214" i="74" s="1"/>
  <c r="AA214" i="74"/>
  <c r="A214" i="74"/>
  <c r="AB213" i="74"/>
  <c r="AC213" i="74" s="1"/>
  <c r="AA213" i="74"/>
  <c r="A213" i="74"/>
  <c r="AB212" i="74"/>
  <c r="AC212" i="74" s="1"/>
  <c r="AA212" i="74"/>
  <c r="A212" i="74"/>
  <c r="AB211" i="74"/>
  <c r="AC211" i="74" s="1"/>
  <c r="AA211" i="74"/>
  <c r="A211" i="74"/>
  <c r="AB210" i="74"/>
  <c r="AC210" i="74" s="1"/>
  <c r="AA210" i="74"/>
  <c r="A210" i="74"/>
  <c r="AB209" i="74"/>
  <c r="AC209" i="74" s="1"/>
  <c r="AA209" i="74"/>
  <c r="A209" i="74"/>
  <c r="AB208" i="74"/>
  <c r="AC208" i="74" s="1"/>
  <c r="AA208" i="74"/>
  <c r="A208" i="74"/>
  <c r="AB207" i="74"/>
  <c r="AC207" i="74" s="1"/>
  <c r="AA207" i="74"/>
  <c r="A207" i="74"/>
  <c r="AB206" i="74"/>
  <c r="AC206" i="74" s="1"/>
  <c r="AA206" i="74"/>
  <c r="A206" i="74"/>
  <c r="AB205" i="74"/>
  <c r="AC205" i="74" s="1"/>
  <c r="AA205" i="74"/>
  <c r="A205" i="74"/>
  <c r="AB204" i="74"/>
  <c r="AC204" i="74" s="1"/>
  <c r="AA204" i="74"/>
  <c r="A204" i="74"/>
  <c r="AB203" i="74"/>
  <c r="AC203" i="74" s="1"/>
  <c r="AA203" i="74"/>
  <c r="A203" i="74"/>
  <c r="AB202" i="74"/>
  <c r="AC202" i="74" s="1"/>
  <c r="AA202" i="74"/>
  <c r="A202" i="74"/>
  <c r="AB201" i="74"/>
  <c r="AC201" i="74" s="1"/>
  <c r="AA201" i="74"/>
  <c r="A201" i="74"/>
  <c r="AB200" i="74"/>
  <c r="AC200" i="74" s="1"/>
  <c r="AA200" i="74"/>
  <c r="A200" i="74"/>
  <c r="AB199" i="74"/>
  <c r="AC199" i="74" s="1"/>
  <c r="AA199" i="74"/>
  <c r="A199" i="74"/>
  <c r="AB198" i="74"/>
  <c r="AC198" i="74" s="1"/>
  <c r="AA198" i="74"/>
  <c r="A198" i="74"/>
  <c r="AB197" i="74"/>
  <c r="AC197" i="74" s="1"/>
  <c r="AA197" i="74"/>
  <c r="A197" i="74"/>
  <c r="AB196" i="74"/>
  <c r="AC196" i="74" s="1"/>
  <c r="AA196" i="74"/>
  <c r="A196" i="74"/>
  <c r="AB195" i="74"/>
  <c r="AC195" i="74" s="1"/>
  <c r="AA195" i="74"/>
  <c r="A195" i="74"/>
  <c r="AB194" i="74"/>
  <c r="AC194" i="74" s="1"/>
  <c r="AA194" i="74"/>
  <c r="A194" i="74"/>
  <c r="AB193" i="74"/>
  <c r="AC193" i="74" s="1"/>
  <c r="AA193" i="74"/>
  <c r="A193" i="74"/>
  <c r="AB192" i="74"/>
  <c r="AC192" i="74" s="1"/>
  <c r="AA192" i="74"/>
  <c r="A192" i="74"/>
  <c r="AB191" i="74"/>
  <c r="AC191" i="74" s="1"/>
  <c r="AA191" i="74"/>
  <c r="A191" i="74"/>
  <c r="AB190" i="74"/>
  <c r="AC190" i="74" s="1"/>
  <c r="AA190" i="74"/>
  <c r="A190" i="74"/>
  <c r="AB189" i="74"/>
  <c r="AC189" i="74" s="1"/>
  <c r="AA189" i="74"/>
  <c r="A189" i="74"/>
  <c r="AB188" i="74"/>
  <c r="AC188" i="74" s="1"/>
  <c r="AA188" i="74"/>
  <c r="A188" i="74"/>
  <c r="AB187" i="74"/>
  <c r="AC187" i="74" s="1"/>
  <c r="AA187" i="74"/>
  <c r="A187" i="74"/>
  <c r="AB186" i="74"/>
  <c r="AC186" i="74" s="1"/>
  <c r="AA186" i="74"/>
  <c r="A186" i="74"/>
  <c r="AB185" i="74"/>
  <c r="AC185" i="74" s="1"/>
  <c r="AA185" i="74"/>
  <c r="A185" i="74"/>
  <c r="AB184" i="74"/>
  <c r="AC184" i="74" s="1"/>
  <c r="AA184" i="74"/>
  <c r="A184" i="74"/>
  <c r="AB183" i="74"/>
  <c r="AC183" i="74" s="1"/>
  <c r="AA183" i="74"/>
  <c r="A183" i="74"/>
  <c r="AB182" i="74"/>
  <c r="AC182" i="74" s="1"/>
  <c r="AA182" i="74"/>
  <c r="A182" i="74"/>
  <c r="AB181" i="74"/>
  <c r="AC181" i="74" s="1"/>
  <c r="AA181" i="74"/>
  <c r="A181" i="74"/>
  <c r="AB180" i="74"/>
  <c r="AC180" i="74" s="1"/>
  <c r="AA180" i="74"/>
  <c r="A180" i="74"/>
  <c r="AB179" i="74"/>
  <c r="AC179" i="74" s="1"/>
  <c r="AA179" i="74"/>
  <c r="A179" i="74"/>
  <c r="AB178" i="74"/>
  <c r="AC178" i="74" s="1"/>
  <c r="AA178" i="74"/>
  <c r="A178" i="74"/>
  <c r="AB177" i="74"/>
  <c r="AC177" i="74" s="1"/>
  <c r="AA177" i="74"/>
  <c r="A177" i="74"/>
  <c r="AB176" i="74"/>
  <c r="AC176" i="74" s="1"/>
  <c r="AA176" i="74"/>
  <c r="A176" i="74"/>
  <c r="AB175" i="74"/>
  <c r="AC175" i="74" s="1"/>
  <c r="AA175" i="74"/>
  <c r="A175" i="74"/>
  <c r="AB174" i="74"/>
  <c r="AC174" i="74" s="1"/>
  <c r="AA174" i="74"/>
  <c r="A174" i="74"/>
  <c r="AB173" i="74"/>
  <c r="AC173" i="74" s="1"/>
  <c r="AA173" i="74"/>
  <c r="A173" i="74"/>
  <c r="AB172" i="74"/>
  <c r="AC172" i="74" s="1"/>
  <c r="AA172" i="74"/>
  <c r="A172" i="74"/>
  <c r="AB171" i="74"/>
  <c r="AC171" i="74" s="1"/>
  <c r="AA171" i="74"/>
  <c r="A171" i="74"/>
  <c r="AB170" i="74"/>
  <c r="AC170" i="74" s="1"/>
  <c r="AA170" i="74"/>
  <c r="A170" i="74"/>
  <c r="AB169" i="74"/>
  <c r="AC169" i="74" s="1"/>
  <c r="AA169" i="74"/>
  <c r="A169" i="74"/>
  <c r="AB168" i="74"/>
  <c r="AC168" i="74" s="1"/>
  <c r="AA168" i="74"/>
  <c r="A168" i="74"/>
  <c r="AB167" i="74"/>
  <c r="AC167" i="74" s="1"/>
  <c r="AA167" i="74"/>
  <c r="A167" i="74"/>
  <c r="AB166" i="74"/>
  <c r="AC166" i="74" s="1"/>
  <c r="AA166" i="74"/>
  <c r="A166" i="74"/>
  <c r="AB165" i="74"/>
  <c r="AC165" i="74" s="1"/>
  <c r="AA165" i="74"/>
  <c r="A165" i="74"/>
  <c r="AB164" i="74"/>
  <c r="AC164" i="74" s="1"/>
  <c r="AA164" i="74"/>
  <c r="A164" i="74"/>
  <c r="AB163" i="74"/>
  <c r="AC163" i="74" s="1"/>
  <c r="AA163" i="74"/>
  <c r="A163" i="74"/>
  <c r="AB162" i="74"/>
  <c r="AC162" i="74" s="1"/>
  <c r="AA162" i="74"/>
  <c r="A162" i="74"/>
  <c r="AB161" i="74"/>
  <c r="AC161" i="74" s="1"/>
  <c r="AA161" i="74"/>
  <c r="A161" i="74"/>
  <c r="AB160" i="74"/>
  <c r="AC160" i="74" s="1"/>
  <c r="AA160" i="74"/>
  <c r="A160" i="74"/>
  <c r="AB159" i="74"/>
  <c r="AC159" i="74" s="1"/>
  <c r="AA159" i="74"/>
  <c r="A159" i="74"/>
  <c r="AB158" i="74"/>
  <c r="AC158" i="74" s="1"/>
  <c r="AA158" i="74"/>
  <c r="A158" i="74"/>
  <c r="AB157" i="74"/>
  <c r="AC157" i="74" s="1"/>
  <c r="AA157" i="74"/>
  <c r="A157" i="74"/>
  <c r="AB156" i="74"/>
  <c r="AC156" i="74" s="1"/>
  <c r="AA156" i="74"/>
  <c r="A156" i="74"/>
  <c r="AB155" i="74"/>
  <c r="AC155" i="74" s="1"/>
  <c r="AA155" i="74"/>
  <c r="A155" i="74"/>
  <c r="AB154" i="74"/>
  <c r="AC154" i="74" s="1"/>
  <c r="AA154" i="74"/>
  <c r="A154" i="74"/>
  <c r="AB153" i="74"/>
  <c r="AC153" i="74" s="1"/>
  <c r="AA153" i="74"/>
  <c r="A153" i="74"/>
  <c r="AB152" i="74"/>
  <c r="AC152" i="74" s="1"/>
  <c r="AA152" i="74"/>
  <c r="A152" i="74"/>
  <c r="AB151" i="74"/>
  <c r="AC151" i="74" s="1"/>
  <c r="AA151" i="74"/>
  <c r="A151" i="74"/>
  <c r="AB150" i="74"/>
  <c r="AC150" i="74" s="1"/>
  <c r="AA150" i="74"/>
  <c r="A150" i="74"/>
  <c r="AB149" i="74"/>
  <c r="AC149" i="74" s="1"/>
  <c r="AA149" i="74"/>
  <c r="A149" i="74"/>
  <c r="AB148" i="74"/>
  <c r="AC148" i="74" s="1"/>
  <c r="AA148" i="74"/>
  <c r="A148" i="74"/>
  <c r="AB147" i="74"/>
  <c r="AC147" i="74" s="1"/>
  <c r="AA147" i="74"/>
  <c r="A147" i="74"/>
  <c r="AB146" i="74"/>
  <c r="AC146" i="74" s="1"/>
  <c r="AA146" i="74"/>
  <c r="A146" i="74"/>
  <c r="AB145" i="74"/>
  <c r="AC145" i="74" s="1"/>
  <c r="AA145" i="74"/>
  <c r="A145" i="74"/>
  <c r="AB144" i="74"/>
  <c r="AC144" i="74" s="1"/>
  <c r="AA144" i="74"/>
  <c r="A144" i="74"/>
  <c r="AB143" i="74"/>
  <c r="AC143" i="74" s="1"/>
  <c r="AA143" i="74"/>
  <c r="A143" i="74"/>
  <c r="AB142" i="74"/>
  <c r="AC142" i="74" s="1"/>
  <c r="AA142" i="74"/>
  <c r="A142" i="74"/>
  <c r="AB141" i="74"/>
  <c r="AC141" i="74" s="1"/>
  <c r="AA141" i="74"/>
  <c r="A141" i="74"/>
  <c r="AB140" i="74"/>
  <c r="AC140" i="74" s="1"/>
  <c r="AA140" i="74"/>
  <c r="A140" i="74"/>
  <c r="AB139" i="74"/>
  <c r="AC139" i="74" s="1"/>
  <c r="AA139" i="74"/>
  <c r="A139" i="74"/>
  <c r="AB138" i="74"/>
  <c r="AC138" i="74" s="1"/>
  <c r="AA138" i="74"/>
  <c r="A138" i="74"/>
  <c r="AB137" i="74"/>
  <c r="AC137" i="74" s="1"/>
  <c r="AA137" i="74"/>
  <c r="A137" i="74"/>
  <c r="AB136" i="74"/>
  <c r="AC136" i="74" s="1"/>
  <c r="AA136" i="74"/>
  <c r="A136" i="74"/>
  <c r="AB135" i="74"/>
  <c r="AC135" i="74" s="1"/>
  <c r="AA135" i="74"/>
  <c r="A135" i="74"/>
  <c r="AB134" i="74"/>
  <c r="AC134" i="74" s="1"/>
  <c r="AA134" i="74"/>
  <c r="A134" i="74"/>
  <c r="AB133" i="74"/>
  <c r="AC133" i="74" s="1"/>
  <c r="AA133" i="74"/>
  <c r="A133" i="74"/>
  <c r="AB132" i="74"/>
  <c r="AC132" i="74" s="1"/>
  <c r="AA132" i="74"/>
  <c r="A132" i="74"/>
  <c r="AB131" i="74"/>
  <c r="AC131" i="74" s="1"/>
  <c r="AA131" i="74"/>
  <c r="A131" i="74"/>
  <c r="AB130" i="74"/>
  <c r="AC130" i="74" s="1"/>
  <c r="AA130" i="74"/>
  <c r="A130" i="74"/>
  <c r="AB129" i="74"/>
  <c r="AC129" i="74" s="1"/>
  <c r="AA129" i="74"/>
  <c r="A129" i="74"/>
  <c r="AB128" i="74"/>
  <c r="AC128" i="74" s="1"/>
  <c r="AA128" i="74"/>
  <c r="A128" i="74"/>
  <c r="AB127" i="74"/>
  <c r="AC127" i="74" s="1"/>
  <c r="AA127" i="74"/>
  <c r="A127" i="74"/>
  <c r="AB126" i="74"/>
  <c r="AC126" i="74" s="1"/>
  <c r="AA126" i="74"/>
  <c r="A126" i="74"/>
  <c r="AB125" i="74"/>
  <c r="AC125" i="74" s="1"/>
  <c r="AA125" i="74"/>
  <c r="A125" i="74"/>
  <c r="AB124" i="74"/>
  <c r="AC124" i="74" s="1"/>
  <c r="AA124" i="74"/>
  <c r="A124" i="74"/>
  <c r="AB123" i="74"/>
  <c r="AC123" i="74" s="1"/>
  <c r="AA123" i="74"/>
  <c r="A123" i="74"/>
  <c r="AB122" i="74"/>
  <c r="AC122" i="74" s="1"/>
  <c r="AA122" i="74"/>
  <c r="A122" i="74"/>
  <c r="AB121" i="74"/>
  <c r="AC121" i="74" s="1"/>
  <c r="AA121" i="74"/>
  <c r="A121" i="74"/>
  <c r="AB120" i="74"/>
  <c r="AC120" i="74" s="1"/>
  <c r="AA120" i="74"/>
  <c r="A120" i="74"/>
  <c r="AB119" i="74"/>
  <c r="AC119" i="74" s="1"/>
  <c r="AA119" i="74"/>
  <c r="A119" i="74"/>
  <c r="AB118" i="74"/>
  <c r="AC118" i="74" s="1"/>
  <c r="AA118" i="74"/>
  <c r="A118" i="74"/>
  <c r="AB117" i="74"/>
  <c r="AC117" i="74" s="1"/>
  <c r="AA117" i="74"/>
  <c r="A117" i="74"/>
  <c r="AB116" i="74"/>
  <c r="AC116" i="74" s="1"/>
  <c r="AA116" i="74"/>
  <c r="A116" i="74"/>
  <c r="AB115" i="74"/>
  <c r="AC115" i="74" s="1"/>
  <c r="AA115" i="74"/>
  <c r="A115" i="74"/>
  <c r="AB114" i="74"/>
  <c r="AC114" i="74" s="1"/>
  <c r="AA114" i="74"/>
  <c r="A114" i="74"/>
  <c r="AB113" i="74"/>
  <c r="AC113" i="74" s="1"/>
  <c r="AA113" i="74"/>
  <c r="A113" i="74"/>
  <c r="AB112" i="74"/>
  <c r="AC112" i="74" s="1"/>
  <c r="AA112" i="74"/>
  <c r="A112" i="74"/>
  <c r="AB111" i="74"/>
  <c r="AC111" i="74" s="1"/>
  <c r="AA111" i="74"/>
  <c r="A111" i="74"/>
  <c r="AB110" i="74"/>
  <c r="AC110" i="74" s="1"/>
  <c r="AA110" i="74"/>
  <c r="A110" i="74"/>
  <c r="AB109" i="74"/>
  <c r="AC109" i="74" s="1"/>
  <c r="AA109" i="74"/>
  <c r="A109" i="74"/>
  <c r="AB108" i="74"/>
  <c r="AC108" i="74" s="1"/>
  <c r="AA108" i="74"/>
  <c r="A108" i="74"/>
  <c r="AB107" i="74"/>
  <c r="AC107" i="74" s="1"/>
  <c r="AA107" i="74"/>
  <c r="A107" i="74"/>
  <c r="AB106" i="74"/>
  <c r="AC106" i="74" s="1"/>
  <c r="AA106" i="74"/>
  <c r="A106" i="74"/>
  <c r="AB105" i="74"/>
  <c r="AC105" i="74" s="1"/>
  <c r="AA105" i="74"/>
  <c r="A105" i="74"/>
  <c r="AT104" i="74"/>
  <c r="AB104" i="74"/>
  <c r="AC104" i="74" s="1"/>
  <c r="AA104" i="74"/>
  <c r="A104" i="74"/>
  <c r="AT103" i="74"/>
  <c r="AB103" i="74"/>
  <c r="AC103" i="74" s="1"/>
  <c r="AA103" i="74"/>
  <c r="A103" i="74"/>
  <c r="AT102" i="74"/>
  <c r="AB102" i="74"/>
  <c r="AC102" i="74" s="1"/>
  <c r="AA102" i="74"/>
  <c r="A102" i="74"/>
  <c r="AT101" i="74"/>
  <c r="AB101" i="74"/>
  <c r="AC101" i="74" s="1"/>
  <c r="AA101" i="74"/>
  <c r="A101" i="74"/>
  <c r="AB100" i="74"/>
  <c r="AC100" i="74" s="1"/>
  <c r="AA100" i="74"/>
  <c r="N100" i="74"/>
  <c r="A100" i="74"/>
  <c r="AB99" i="74"/>
  <c r="AC99" i="74" s="1"/>
  <c r="AA99" i="74"/>
  <c r="N99" i="74"/>
  <c r="A99" i="74"/>
  <c r="AB98" i="74"/>
  <c r="AC98" i="74" s="1"/>
  <c r="AA98" i="74"/>
  <c r="N98" i="74"/>
  <c r="A98" i="74"/>
  <c r="AB97" i="74"/>
  <c r="AC97" i="74" s="1"/>
  <c r="AA97" i="74"/>
  <c r="N97" i="74"/>
  <c r="A97" i="74"/>
  <c r="AB96" i="74"/>
  <c r="AC96" i="74" s="1"/>
  <c r="AA96" i="74"/>
  <c r="N96" i="74"/>
  <c r="A96" i="74"/>
  <c r="AB95" i="74"/>
  <c r="AC95" i="74" s="1"/>
  <c r="AA95" i="74"/>
  <c r="N95" i="74"/>
  <c r="A95" i="74"/>
  <c r="AB94" i="74"/>
  <c r="AC94" i="74" s="1"/>
  <c r="AA94" i="74"/>
  <c r="N94" i="74"/>
  <c r="A94" i="74"/>
  <c r="AB93" i="74"/>
  <c r="AC93" i="74" s="1"/>
  <c r="AA93" i="74"/>
  <c r="N93" i="74"/>
  <c r="A93" i="74"/>
  <c r="AB92" i="74"/>
  <c r="AC92" i="74" s="1"/>
  <c r="AA92" i="74"/>
  <c r="N92" i="74"/>
  <c r="A92" i="74"/>
  <c r="AB91" i="74"/>
  <c r="AC91" i="74" s="1"/>
  <c r="AA91" i="74"/>
  <c r="N91" i="74"/>
  <c r="A91" i="74"/>
  <c r="AB90" i="74"/>
  <c r="AC90" i="74" s="1"/>
  <c r="AA90" i="74"/>
  <c r="N90" i="74"/>
  <c r="A90" i="74"/>
  <c r="AB89" i="74"/>
  <c r="AC89" i="74" s="1"/>
  <c r="AA89" i="74"/>
  <c r="N89" i="74"/>
  <c r="A89" i="74"/>
  <c r="AB88" i="74"/>
  <c r="AC88" i="74" s="1"/>
  <c r="AA88" i="74"/>
  <c r="N88" i="74"/>
  <c r="A88" i="74"/>
  <c r="AB87" i="74"/>
  <c r="AC87" i="74" s="1"/>
  <c r="AA87" i="74"/>
  <c r="N87" i="74"/>
  <c r="A87" i="74"/>
  <c r="AB86" i="74"/>
  <c r="AC86" i="74" s="1"/>
  <c r="AA86" i="74"/>
  <c r="N86" i="74"/>
  <c r="A86" i="74"/>
  <c r="AB85" i="74"/>
  <c r="AC85" i="74" s="1"/>
  <c r="AA85" i="74"/>
  <c r="N85" i="74"/>
  <c r="A85" i="74"/>
  <c r="AB84" i="74"/>
  <c r="AC84" i="74" s="1"/>
  <c r="AA84" i="74"/>
  <c r="N84" i="74"/>
  <c r="A84" i="74"/>
  <c r="AB83" i="74"/>
  <c r="AC83" i="74" s="1"/>
  <c r="AA83" i="74"/>
  <c r="N83" i="74"/>
  <c r="A83" i="74"/>
  <c r="AB82" i="74"/>
  <c r="AC82" i="74" s="1"/>
  <c r="AA82" i="74"/>
  <c r="N82" i="74"/>
  <c r="A82" i="74"/>
  <c r="AB81" i="74"/>
  <c r="AC81" i="74" s="1"/>
  <c r="AA81" i="74"/>
  <c r="N81" i="74"/>
  <c r="A81" i="74"/>
  <c r="AB80" i="74"/>
  <c r="AC80" i="74" s="1"/>
  <c r="AA80" i="74"/>
  <c r="N80" i="74"/>
  <c r="A80" i="74"/>
  <c r="AB79" i="74"/>
  <c r="AC79" i="74" s="1"/>
  <c r="AA79" i="74"/>
  <c r="N79" i="74"/>
  <c r="A79" i="74"/>
  <c r="AB78" i="74"/>
  <c r="AC78" i="74" s="1"/>
  <c r="AA78" i="74"/>
  <c r="N78" i="74"/>
  <c r="A78" i="74"/>
  <c r="AB77" i="74"/>
  <c r="AC77" i="74" s="1"/>
  <c r="AA77" i="74"/>
  <c r="N77" i="74"/>
  <c r="A77" i="74"/>
  <c r="AB76" i="74"/>
  <c r="AC76" i="74" s="1"/>
  <c r="AA76" i="74"/>
  <c r="N76" i="74"/>
  <c r="A76" i="74"/>
  <c r="AB75" i="74"/>
  <c r="AC75" i="74" s="1"/>
  <c r="AA75" i="74"/>
  <c r="N75" i="74"/>
  <c r="A75" i="74"/>
  <c r="AB74" i="74"/>
  <c r="AC74" i="74" s="1"/>
  <c r="AA74" i="74"/>
  <c r="N74" i="74"/>
  <c r="A74" i="74"/>
  <c r="AB73" i="74"/>
  <c r="AC73" i="74" s="1"/>
  <c r="AA73" i="74"/>
  <c r="N73" i="74"/>
  <c r="A73" i="74"/>
  <c r="AB72" i="74"/>
  <c r="AC72" i="74" s="1"/>
  <c r="AA72" i="74"/>
  <c r="N72" i="74"/>
  <c r="A72" i="74"/>
  <c r="AB71" i="74"/>
  <c r="AC71" i="74" s="1"/>
  <c r="AA71" i="74"/>
  <c r="N71" i="74"/>
  <c r="A71" i="74"/>
  <c r="AB70" i="74"/>
  <c r="AC70" i="74" s="1"/>
  <c r="AA70" i="74"/>
  <c r="N70" i="74"/>
  <c r="A70" i="74"/>
  <c r="AB69" i="74"/>
  <c r="AC69" i="74" s="1"/>
  <c r="AA69" i="74"/>
  <c r="N69" i="74"/>
  <c r="A69" i="74"/>
  <c r="AB68" i="74"/>
  <c r="AC68" i="74" s="1"/>
  <c r="AA68" i="74"/>
  <c r="N68" i="74"/>
  <c r="A68" i="74"/>
  <c r="AB67" i="74"/>
  <c r="AC67" i="74" s="1"/>
  <c r="AA67" i="74"/>
  <c r="N67" i="74"/>
  <c r="A67" i="74"/>
  <c r="AB66" i="74"/>
  <c r="AC66" i="74" s="1"/>
  <c r="AA66" i="74"/>
  <c r="N66" i="74"/>
  <c r="A66" i="74"/>
  <c r="AB65" i="74"/>
  <c r="AC65" i="74" s="1"/>
  <c r="AA65" i="74"/>
  <c r="N65" i="74"/>
  <c r="A65" i="74"/>
  <c r="AB64" i="74"/>
  <c r="AC64" i="74" s="1"/>
  <c r="AA64" i="74"/>
  <c r="N64" i="74"/>
  <c r="A64" i="74"/>
  <c r="AB63" i="74"/>
  <c r="AC63" i="74" s="1"/>
  <c r="AA63" i="74"/>
  <c r="N63" i="74"/>
  <c r="A63" i="74"/>
  <c r="AB62" i="74"/>
  <c r="AC62" i="74" s="1"/>
  <c r="AA62" i="74"/>
  <c r="N62" i="74"/>
  <c r="A62" i="74"/>
  <c r="AB61" i="74"/>
  <c r="AC61" i="74" s="1"/>
  <c r="AA61" i="74"/>
  <c r="N61" i="74"/>
  <c r="A61" i="74"/>
  <c r="AB60" i="74"/>
  <c r="AC60" i="74" s="1"/>
  <c r="AA60" i="74"/>
  <c r="N60" i="74"/>
  <c r="A60" i="74"/>
  <c r="AB59" i="74"/>
  <c r="AC59" i="74" s="1"/>
  <c r="AA59" i="74"/>
  <c r="N59" i="74"/>
  <c r="A59" i="74"/>
  <c r="AB58" i="74"/>
  <c r="AC58" i="74" s="1"/>
  <c r="AA58" i="74"/>
  <c r="N58" i="74"/>
  <c r="A58" i="74"/>
  <c r="AB57" i="74"/>
  <c r="AC57" i="74" s="1"/>
  <c r="AA57" i="74"/>
  <c r="N57" i="74"/>
  <c r="A57" i="74"/>
  <c r="AB56" i="74"/>
  <c r="AC56" i="74" s="1"/>
  <c r="AA56" i="74"/>
  <c r="N56" i="74"/>
  <c r="A56" i="74"/>
  <c r="AB55" i="74"/>
  <c r="AC55" i="74" s="1"/>
  <c r="AA55" i="74"/>
  <c r="N55" i="74"/>
  <c r="A55" i="74"/>
  <c r="AB54" i="74"/>
  <c r="AC54" i="74" s="1"/>
  <c r="AA54" i="74"/>
  <c r="N54" i="74"/>
  <c r="A54" i="74"/>
  <c r="AB53" i="74"/>
  <c r="AC53" i="74" s="1"/>
  <c r="AA53" i="74"/>
  <c r="N53" i="74"/>
  <c r="A53" i="74"/>
  <c r="AB52" i="74"/>
  <c r="AC52" i="74" s="1"/>
  <c r="AA52" i="74"/>
  <c r="N52" i="74"/>
  <c r="A52" i="74"/>
  <c r="AB51" i="74"/>
  <c r="AC51" i="74" s="1"/>
  <c r="AA51" i="74"/>
  <c r="N51" i="74"/>
  <c r="A51" i="74"/>
  <c r="AB50" i="74"/>
  <c r="AC50" i="74" s="1"/>
  <c r="AA50" i="74"/>
  <c r="N50" i="74"/>
  <c r="A50" i="74"/>
  <c r="AB49" i="74"/>
  <c r="AC49" i="74" s="1"/>
  <c r="AA49" i="74"/>
  <c r="N49" i="74"/>
  <c r="A49" i="74"/>
  <c r="AB48" i="74"/>
  <c r="AC48" i="74" s="1"/>
  <c r="AA48" i="74"/>
  <c r="N48" i="74"/>
  <c r="A48" i="74"/>
  <c r="AB47" i="74"/>
  <c r="AC47" i="74" s="1"/>
  <c r="AA47" i="74"/>
  <c r="N47" i="74"/>
  <c r="A47" i="74"/>
  <c r="AB46" i="74"/>
  <c r="AC46" i="74" s="1"/>
  <c r="AA46" i="74"/>
  <c r="N46" i="74"/>
  <c r="A46" i="74"/>
  <c r="AB45" i="74"/>
  <c r="AC45" i="74" s="1"/>
  <c r="AA45" i="74"/>
  <c r="N45" i="74"/>
  <c r="A45" i="74"/>
  <c r="AB44" i="74"/>
  <c r="AC44" i="74" s="1"/>
  <c r="AA44" i="74"/>
  <c r="N44" i="74"/>
  <c r="A44" i="74"/>
  <c r="AB43" i="74"/>
  <c r="AC43" i="74" s="1"/>
  <c r="AA43" i="74"/>
  <c r="N43" i="74"/>
  <c r="A43" i="74"/>
  <c r="AB42" i="74"/>
  <c r="AC42" i="74" s="1"/>
  <c r="AA42" i="74"/>
  <c r="N42" i="74"/>
  <c r="A42" i="74"/>
  <c r="AB41" i="74"/>
  <c r="AC41" i="74" s="1"/>
  <c r="AA41" i="74"/>
  <c r="N41" i="74"/>
  <c r="A41" i="74"/>
  <c r="AB40" i="74"/>
  <c r="AC40" i="74" s="1"/>
  <c r="AA40" i="74"/>
  <c r="N40" i="74"/>
  <c r="A40" i="74"/>
  <c r="AB39" i="74"/>
  <c r="AC39" i="74" s="1"/>
  <c r="AA39" i="74"/>
  <c r="N39" i="74"/>
  <c r="A39" i="74"/>
  <c r="AB38" i="74"/>
  <c r="AC38" i="74" s="1"/>
  <c r="AA38" i="74"/>
  <c r="A38" i="74"/>
  <c r="AB37" i="74"/>
  <c r="AC37" i="74" s="1"/>
  <c r="AA37" i="74"/>
  <c r="A37" i="74"/>
  <c r="AB36" i="74"/>
  <c r="AC36" i="74" s="1"/>
  <c r="AA36" i="74"/>
  <c r="A36" i="74"/>
  <c r="AB35" i="74"/>
  <c r="AC35" i="74" s="1"/>
  <c r="AA35" i="74"/>
  <c r="A35" i="74"/>
  <c r="AB34" i="74"/>
  <c r="AC34" i="74" s="1"/>
  <c r="AA34" i="74"/>
  <c r="A34" i="74"/>
  <c r="AB33" i="74"/>
  <c r="AC33" i="74" s="1"/>
  <c r="AA33" i="74"/>
  <c r="N33" i="74"/>
  <c r="N34" i="74" s="1"/>
  <c r="N35" i="74" s="1"/>
  <c r="N36" i="74" s="1"/>
  <c r="N37" i="74" s="1"/>
  <c r="N38" i="74" s="1"/>
  <c r="A33" i="74"/>
  <c r="AB32" i="74"/>
  <c r="AC32" i="74" s="1"/>
  <c r="AA32" i="74"/>
  <c r="N32" i="74"/>
  <c r="A32" i="74"/>
  <c r="AB31" i="74"/>
  <c r="AC31" i="74" s="1"/>
  <c r="AA31" i="74"/>
  <c r="A31" i="74"/>
  <c r="AB30" i="74"/>
  <c r="AC30" i="74" s="1"/>
  <c r="AA30" i="74"/>
  <c r="N30" i="74"/>
  <c r="N31" i="74" s="1"/>
  <c r="A30" i="74"/>
  <c r="AB29" i="74"/>
  <c r="AC29" i="74" s="1"/>
  <c r="AA29" i="74"/>
  <c r="N29" i="74"/>
  <c r="A29" i="74"/>
  <c r="AB28" i="74"/>
  <c r="AC28" i="74" s="1"/>
  <c r="AA28" i="74"/>
  <c r="A28" i="74"/>
  <c r="AB27" i="74"/>
  <c r="AC27" i="74" s="1"/>
  <c r="AA27" i="74"/>
  <c r="A27" i="74"/>
  <c r="AB26" i="74"/>
  <c r="AC26" i="74" s="1"/>
  <c r="AA26" i="74"/>
  <c r="A26" i="74"/>
  <c r="AB25" i="74"/>
  <c r="AC25" i="74" s="1"/>
  <c r="AA25" i="74"/>
  <c r="A25" i="74"/>
  <c r="AB24" i="74"/>
  <c r="AC24" i="74" s="1"/>
  <c r="AA24" i="74"/>
  <c r="A24" i="74"/>
  <c r="AB23" i="74"/>
  <c r="AC23" i="74" s="1"/>
  <c r="AA23" i="74"/>
  <c r="A23" i="74"/>
  <c r="AB22" i="74"/>
  <c r="AC22" i="74" s="1"/>
  <c r="AA22" i="74"/>
  <c r="A22" i="74"/>
  <c r="AB21" i="74"/>
  <c r="AC21" i="74" s="1"/>
  <c r="AA21" i="74"/>
  <c r="A21" i="74"/>
  <c r="AB20" i="74"/>
  <c r="AC20" i="74" s="1"/>
  <c r="AA20" i="74"/>
  <c r="A20" i="74"/>
  <c r="AB19" i="74"/>
  <c r="AC19" i="74" s="1"/>
  <c r="AA19" i="74"/>
  <c r="A19" i="74"/>
  <c r="AB18" i="74"/>
  <c r="AC18" i="74" s="1"/>
  <c r="AA18" i="74"/>
  <c r="A18" i="74"/>
  <c r="AB17" i="74"/>
  <c r="AC17" i="74" s="1"/>
  <c r="AA17" i="74"/>
  <c r="A17" i="74"/>
  <c r="AB16" i="74"/>
  <c r="AC16" i="74" s="1"/>
  <c r="AA16" i="74"/>
  <c r="A16" i="74"/>
  <c r="AB15" i="74"/>
  <c r="AC15" i="74" s="1"/>
  <c r="AA15" i="74"/>
  <c r="A15" i="74"/>
  <c r="O14" i="74"/>
  <c r="AB14" i="74"/>
  <c r="AC14" i="74" s="1"/>
  <c r="AA14" i="74"/>
  <c r="A14" i="74"/>
  <c r="O13" i="74"/>
  <c r="AB13" i="74"/>
  <c r="AC13" i="74" s="1"/>
  <c r="AA13" i="74"/>
  <c r="A13" i="74"/>
  <c r="O12" i="74"/>
  <c r="AB12" i="74"/>
  <c r="AC12" i="74" s="1"/>
  <c r="AA12" i="74"/>
  <c r="A12" i="74"/>
  <c r="O11" i="74"/>
  <c r="AB11" i="74"/>
  <c r="AC11" i="74" s="1"/>
  <c r="AA11" i="74"/>
  <c r="A11" i="74"/>
  <c r="AT10" i="74"/>
  <c r="AT11" i="74" s="1"/>
  <c r="AT12" i="74" s="1"/>
  <c r="AT13" i="74" s="1"/>
  <c r="AT14" i="74" s="1"/>
  <c r="AT15" i="74" s="1"/>
  <c r="AT16" i="74" s="1"/>
  <c r="AT17" i="74" s="1"/>
  <c r="AT18" i="74" s="1"/>
  <c r="AT19" i="74" s="1"/>
  <c r="AT20" i="74" s="1"/>
  <c r="AT21" i="74" s="1"/>
  <c r="AT22" i="74" s="1"/>
  <c r="AT23" i="74" s="1"/>
  <c r="AT24" i="74" s="1"/>
  <c r="AT25" i="74" s="1"/>
  <c r="AT26" i="74" s="1"/>
  <c r="AT27" i="74" s="1"/>
  <c r="AT28" i="74" s="1"/>
  <c r="AT29" i="74" s="1"/>
  <c r="AT30" i="74" s="1"/>
  <c r="AT31" i="74" s="1"/>
  <c r="AT32" i="74" s="1"/>
  <c r="AT33" i="74" s="1"/>
  <c r="AT34" i="74" s="1"/>
  <c r="AT35" i="74" s="1"/>
  <c r="AT36" i="74" s="1"/>
  <c r="AT37" i="74" s="1"/>
  <c r="AT38" i="74" s="1"/>
  <c r="AT39" i="74" s="1"/>
  <c r="AT40" i="74" s="1"/>
  <c r="AT41" i="74" s="1"/>
  <c r="AT42" i="74" s="1"/>
  <c r="AT43" i="74" s="1"/>
  <c r="AT44" i="74" s="1"/>
  <c r="AT45" i="74" s="1"/>
  <c r="AT46" i="74" s="1"/>
  <c r="AT47" i="74" s="1"/>
  <c r="AT48" i="74" s="1"/>
  <c r="AT49" i="74" s="1"/>
  <c r="AT50" i="74" s="1"/>
  <c r="AT51" i="74" s="1"/>
  <c r="AT52" i="74" s="1"/>
  <c r="AT53" i="74" s="1"/>
  <c r="AT54" i="74" s="1"/>
  <c r="AT55" i="74" s="1"/>
  <c r="AT56" i="74" s="1"/>
  <c r="AT57" i="74" s="1"/>
  <c r="AT58" i="74" s="1"/>
  <c r="AT59" i="74" s="1"/>
  <c r="AT60" i="74" s="1"/>
  <c r="AT61" i="74" s="1"/>
  <c r="AT62" i="74" s="1"/>
  <c r="AT63" i="74" s="1"/>
  <c r="AT64" i="74" s="1"/>
  <c r="AT65" i="74" s="1"/>
  <c r="AT66" i="74" s="1"/>
  <c r="AT67" i="74" s="1"/>
  <c r="AT68" i="74" s="1"/>
  <c r="AT69" i="74" s="1"/>
  <c r="AT70" i="74" s="1"/>
  <c r="AT71" i="74" s="1"/>
  <c r="AT72" i="74" s="1"/>
  <c r="AT73" i="74" s="1"/>
  <c r="AT74" i="74" s="1"/>
  <c r="AT75" i="74" s="1"/>
  <c r="AT76" i="74" s="1"/>
  <c r="AT77" i="74" s="1"/>
  <c r="AT78" i="74" s="1"/>
  <c r="AT79" i="74" s="1"/>
  <c r="AT80" i="74" s="1"/>
  <c r="AT81" i="74" s="1"/>
  <c r="AT82" i="74" s="1"/>
  <c r="AT83" i="74" s="1"/>
  <c r="AT84" i="74" s="1"/>
  <c r="AT85" i="74" s="1"/>
  <c r="AT86" i="74" s="1"/>
  <c r="AT87" i="74" s="1"/>
  <c r="AT88" i="74" s="1"/>
  <c r="AT89" i="74" s="1"/>
  <c r="AT90" i="74" s="1"/>
  <c r="AT91" i="74" s="1"/>
  <c r="AT92" i="74" s="1"/>
  <c r="AT93" i="74" s="1"/>
  <c r="AT94" i="74" s="1"/>
  <c r="AT95" i="74" s="1"/>
  <c r="AT96" i="74" s="1"/>
  <c r="AT97" i="74" s="1"/>
  <c r="AT98" i="74" s="1"/>
  <c r="AT99" i="74" s="1"/>
  <c r="AT100" i="74" s="1"/>
  <c r="O10" i="74"/>
  <c r="AB10" i="74"/>
  <c r="AC10" i="74" s="1"/>
  <c r="AA10" i="74"/>
  <c r="A10" i="74"/>
  <c r="AT9" i="74"/>
  <c r="O9" i="74"/>
  <c r="AB9" i="74"/>
  <c r="AC9" i="74" s="1"/>
  <c r="AA9" i="74"/>
  <c r="A9" i="74"/>
  <c r="AT8" i="74"/>
  <c r="O8" i="74"/>
  <c r="AB8" i="74"/>
  <c r="AC8" i="74" s="1"/>
  <c r="AA8" i="74"/>
  <c r="A8" i="74"/>
  <c r="AT7" i="74"/>
  <c r="O7" i="74"/>
  <c r="AB7" i="74"/>
  <c r="AC7" i="74" s="1"/>
  <c r="AA7" i="74"/>
  <c r="A7" i="74"/>
  <c r="O6" i="74"/>
  <c r="AB6" i="74"/>
  <c r="AC6" i="74" s="1"/>
  <c r="AA6" i="74"/>
  <c r="A6" i="74"/>
  <c r="O5" i="74"/>
  <c r="AB5" i="74"/>
  <c r="AC5" i="74" s="1"/>
  <c r="AA5" i="74"/>
  <c r="A5" i="74"/>
  <c r="AT4" i="74"/>
  <c r="AT5" i="74" s="1"/>
  <c r="AT6" i="74" s="1"/>
  <c r="O4" i="74"/>
  <c r="AB4" i="74"/>
  <c r="AC4" i="74" s="1"/>
  <c r="AA4" i="74"/>
  <c r="A4" i="74"/>
  <c r="O3" i="74"/>
  <c r="N3" i="74"/>
  <c r="L3" i="74"/>
  <c r="A3" i="74"/>
  <c r="O2" i="74"/>
  <c r="B2" i="74"/>
  <c r="B3" i="74" s="1"/>
  <c r="B4" i="74" s="1"/>
  <c r="B5" i="74" s="1"/>
  <c r="B6" i="74" s="1"/>
  <c r="B7" i="74" s="1"/>
  <c r="B8" i="74" s="1"/>
  <c r="B9" i="74" s="1"/>
  <c r="B10" i="74" s="1"/>
  <c r="B11" i="74" s="1"/>
  <c r="B12" i="74" s="1"/>
  <c r="B13" i="74" s="1"/>
  <c r="B14" i="74" s="1"/>
  <c r="B15" i="74" s="1"/>
  <c r="B16" i="74" s="1"/>
  <c r="B17" i="74" s="1"/>
  <c r="B18" i="74" s="1"/>
  <c r="B19" i="74" s="1"/>
  <c r="B20" i="74" s="1"/>
  <c r="B21" i="74" s="1"/>
  <c r="B22" i="74" s="1"/>
  <c r="B23" i="74" s="1"/>
  <c r="B24" i="74" s="1"/>
  <c r="B25" i="74" s="1"/>
  <c r="B26" i="74" s="1"/>
  <c r="B27" i="74" s="1"/>
  <c r="B28" i="74" s="1"/>
  <c r="B29" i="74" s="1"/>
  <c r="B30" i="74" s="1"/>
  <c r="B31" i="74" s="1"/>
  <c r="B32" i="74" s="1"/>
  <c r="B33" i="74" s="1"/>
  <c r="B34" i="74" s="1"/>
  <c r="B35" i="74" s="1"/>
  <c r="B36" i="74" s="1"/>
  <c r="B37" i="74" s="1"/>
  <c r="B38" i="74" s="1"/>
  <c r="B39" i="74" s="1"/>
  <c r="B40" i="74" s="1"/>
  <c r="B41" i="74" s="1"/>
  <c r="B42" i="74" s="1"/>
  <c r="B43" i="74" s="1"/>
  <c r="B44" i="74" s="1"/>
  <c r="B45" i="74" s="1"/>
  <c r="B46" i="74" s="1"/>
  <c r="B47" i="74" s="1"/>
  <c r="B48" i="74" s="1"/>
  <c r="B49" i="74" s="1"/>
  <c r="B50" i="74" s="1"/>
  <c r="B51" i="74" s="1"/>
  <c r="B52" i="74" s="1"/>
  <c r="B53" i="74" s="1"/>
  <c r="B54" i="74" s="1"/>
  <c r="B55" i="74" s="1"/>
  <c r="B56" i="74" s="1"/>
  <c r="B57" i="74" s="1"/>
  <c r="B58" i="74" s="1"/>
  <c r="B59" i="74" s="1"/>
  <c r="B60" i="74" s="1"/>
  <c r="B61" i="74" s="1"/>
  <c r="B62" i="74" s="1"/>
  <c r="B63" i="74" s="1"/>
  <c r="B64" i="74" s="1"/>
  <c r="B65" i="74" s="1"/>
  <c r="B66" i="74" s="1"/>
  <c r="B67" i="74" s="1"/>
  <c r="B68" i="74" s="1"/>
  <c r="B69" i="74" s="1"/>
  <c r="B70" i="74" s="1"/>
  <c r="B71" i="74" s="1"/>
  <c r="B72" i="74" s="1"/>
  <c r="B73" i="74" s="1"/>
  <c r="B74" i="74" s="1"/>
  <c r="B75" i="74" s="1"/>
  <c r="B76" i="74" s="1"/>
  <c r="B77" i="74" s="1"/>
  <c r="B78" i="74" s="1"/>
  <c r="B79" i="74" s="1"/>
  <c r="B80" i="74" s="1"/>
  <c r="B81" i="74" s="1"/>
  <c r="B82" i="74" s="1"/>
  <c r="B83" i="74" s="1"/>
  <c r="B84" i="74" s="1"/>
  <c r="B85" i="74" s="1"/>
  <c r="B86" i="74" s="1"/>
  <c r="B87" i="74" s="1"/>
  <c r="B88" i="74" s="1"/>
  <c r="B89" i="74" s="1"/>
  <c r="B90" i="74" s="1"/>
  <c r="B91" i="74" s="1"/>
  <c r="B92" i="74" s="1"/>
  <c r="B93" i="74" s="1"/>
  <c r="B94" i="74" s="1"/>
  <c r="B95" i="74" s="1"/>
  <c r="B96" i="74" s="1"/>
  <c r="B97" i="74" s="1"/>
  <c r="B98" i="74" s="1"/>
  <c r="B99" i="74" s="1"/>
  <c r="B100" i="74" s="1"/>
  <c r="B101" i="74" s="1"/>
  <c r="B102" i="74" s="1"/>
  <c r="B103" i="74" s="1"/>
  <c r="B104" i="74" s="1"/>
  <c r="B105" i="74" s="1"/>
  <c r="B106" i="74" s="1"/>
  <c r="B107" i="74" s="1"/>
  <c r="B108" i="74" s="1"/>
  <c r="B109" i="74" s="1"/>
  <c r="B110" i="74" s="1"/>
  <c r="B111" i="74" s="1"/>
  <c r="B112" i="74" s="1"/>
  <c r="B113" i="74" s="1"/>
  <c r="B114" i="74" s="1"/>
  <c r="B115" i="74" s="1"/>
  <c r="B116" i="74" s="1"/>
  <c r="B117" i="74" s="1"/>
  <c r="B118" i="74" s="1"/>
  <c r="B119" i="74" s="1"/>
  <c r="B120" i="74" s="1"/>
  <c r="B121" i="74" s="1"/>
  <c r="B122" i="74" s="1"/>
  <c r="B123" i="74" s="1"/>
  <c r="B124" i="74" s="1"/>
  <c r="B125" i="74" s="1"/>
  <c r="B126" i="74" s="1"/>
  <c r="B127" i="74" s="1"/>
  <c r="B128" i="74" s="1"/>
  <c r="B129" i="74" s="1"/>
  <c r="B130" i="74" s="1"/>
  <c r="B131" i="74" s="1"/>
  <c r="B132" i="74" s="1"/>
  <c r="B133" i="74" s="1"/>
  <c r="B134" i="74" s="1"/>
  <c r="B135" i="74" s="1"/>
  <c r="B136" i="74" s="1"/>
  <c r="B137" i="74" s="1"/>
  <c r="B138" i="74" s="1"/>
  <c r="B139" i="74" s="1"/>
  <c r="B140" i="74" s="1"/>
  <c r="B141" i="74" s="1"/>
  <c r="B142" i="74" s="1"/>
  <c r="B143" i="74" s="1"/>
  <c r="B144" i="74" s="1"/>
  <c r="B145" i="74" s="1"/>
  <c r="B146" i="74" s="1"/>
  <c r="B147" i="74" s="1"/>
  <c r="B148" i="74" s="1"/>
  <c r="B149" i="74" s="1"/>
  <c r="B150" i="74" s="1"/>
  <c r="B151" i="74" s="1"/>
  <c r="B152" i="74" s="1"/>
  <c r="B153" i="74" s="1"/>
  <c r="B154" i="74" s="1"/>
  <c r="B155" i="74" s="1"/>
  <c r="B156" i="74" s="1"/>
  <c r="B157" i="74" s="1"/>
  <c r="B158" i="74" s="1"/>
  <c r="B159" i="74" s="1"/>
  <c r="B160" i="74" s="1"/>
  <c r="B161" i="74" s="1"/>
  <c r="B162" i="74" s="1"/>
  <c r="B163" i="74" s="1"/>
  <c r="B164" i="74" s="1"/>
  <c r="B165" i="74" s="1"/>
  <c r="B166" i="74" s="1"/>
  <c r="B167" i="74" s="1"/>
  <c r="B168" i="74" s="1"/>
  <c r="B169" i="74" s="1"/>
  <c r="B170" i="74" s="1"/>
  <c r="B171" i="74" s="1"/>
  <c r="B172" i="74" s="1"/>
  <c r="B173" i="74" s="1"/>
  <c r="B174" i="74" s="1"/>
  <c r="B175" i="74" s="1"/>
  <c r="B176" i="74" s="1"/>
  <c r="B177" i="74" s="1"/>
  <c r="B178" i="74" s="1"/>
  <c r="B179" i="74" s="1"/>
  <c r="B180" i="74" s="1"/>
  <c r="B181" i="74" s="1"/>
  <c r="B182" i="74" s="1"/>
  <c r="B183" i="74" s="1"/>
  <c r="B184" i="74" s="1"/>
  <c r="B185" i="74" s="1"/>
  <c r="B186" i="74" s="1"/>
  <c r="B187" i="74" s="1"/>
  <c r="B188" i="74" s="1"/>
  <c r="B189" i="74" s="1"/>
  <c r="B190" i="74" s="1"/>
  <c r="B191" i="74" s="1"/>
  <c r="B192" i="74" s="1"/>
  <c r="B193" i="74" s="1"/>
  <c r="B194" i="74" s="1"/>
  <c r="B195" i="74" s="1"/>
  <c r="B196" i="74" s="1"/>
  <c r="B197" i="74" s="1"/>
  <c r="B198" i="74" s="1"/>
  <c r="B199" i="74" s="1"/>
  <c r="B200" i="74" s="1"/>
  <c r="B201" i="74" s="1"/>
  <c r="B202" i="74" s="1"/>
  <c r="B203" i="74" s="1"/>
  <c r="B204" i="74" s="1"/>
  <c r="B205" i="74" s="1"/>
  <c r="B206" i="74" s="1"/>
  <c r="B207" i="74" s="1"/>
  <c r="B208" i="74" s="1"/>
  <c r="B209" i="74" s="1"/>
  <c r="B210" i="74" s="1"/>
  <c r="B211" i="74" s="1"/>
  <c r="B212" i="74" s="1"/>
  <c r="B213" i="74" s="1"/>
  <c r="B214" i="74" s="1"/>
  <c r="B215" i="74" s="1"/>
  <c r="B216" i="74" s="1"/>
  <c r="B217" i="74" s="1"/>
  <c r="B218" i="74" s="1"/>
  <c r="B219" i="74" s="1"/>
  <c r="B220" i="74" s="1"/>
  <c r="B221" i="74" s="1"/>
  <c r="B222" i="74" s="1"/>
  <c r="B223" i="74" s="1"/>
  <c r="B224" i="74" s="1"/>
  <c r="B225" i="74" s="1"/>
  <c r="B226" i="74" s="1"/>
  <c r="B227" i="74" s="1"/>
  <c r="B228" i="74" s="1"/>
  <c r="B229" i="74" s="1"/>
  <c r="B230" i="74" s="1"/>
  <c r="B231" i="74" s="1"/>
  <c r="B232" i="74" s="1"/>
  <c r="B233" i="74" s="1"/>
  <c r="B234" i="74" s="1"/>
  <c r="B235" i="74" s="1"/>
  <c r="B236" i="74" s="1"/>
  <c r="B237" i="74" s="1"/>
  <c r="B238" i="74" s="1"/>
  <c r="B239" i="74" s="1"/>
  <c r="B240" i="74" s="1"/>
  <c r="B241" i="74" s="1"/>
  <c r="B242" i="74" s="1"/>
  <c r="B243" i="74" s="1"/>
  <c r="B244" i="74" s="1"/>
  <c r="B245" i="74" s="1"/>
  <c r="B246" i="74" s="1"/>
  <c r="B247" i="74" s="1"/>
  <c r="B248" i="74" s="1"/>
  <c r="B249" i="74" s="1"/>
  <c r="B250" i="74" s="1"/>
  <c r="B251" i="74" s="1"/>
  <c r="B252" i="74" s="1"/>
  <c r="B253" i="74" s="1"/>
  <c r="B254" i="74" s="1"/>
  <c r="B255" i="74" s="1"/>
  <c r="B256" i="74" s="1"/>
  <c r="B257" i="74" s="1"/>
  <c r="B258" i="74" s="1"/>
  <c r="B259" i="74" s="1"/>
  <c r="B260" i="74" s="1"/>
  <c r="B261" i="74" s="1"/>
  <c r="B262" i="74" s="1"/>
  <c r="B263" i="74" s="1"/>
  <c r="B264" i="74" s="1"/>
  <c r="B265" i="74" s="1"/>
  <c r="B266" i="74" s="1"/>
  <c r="B267" i="74" s="1"/>
  <c r="B268" i="74" s="1"/>
  <c r="B269" i="74" s="1"/>
  <c r="B270" i="74" s="1"/>
  <c r="B271" i="74" s="1"/>
  <c r="B272" i="74" s="1"/>
  <c r="B273" i="74" s="1"/>
  <c r="B274" i="74" s="1"/>
  <c r="B275" i="74" s="1"/>
  <c r="B276" i="74" s="1"/>
  <c r="B277" i="74" s="1"/>
  <c r="B278" i="74" s="1"/>
  <c r="B279" i="74" s="1"/>
  <c r="B280" i="74" s="1"/>
  <c r="B281" i="74" s="1"/>
  <c r="B282" i="74" s="1"/>
  <c r="B283" i="74" s="1"/>
  <c r="B284" i="74" s="1"/>
  <c r="B285" i="74" s="1"/>
  <c r="B286" i="74" s="1"/>
  <c r="B287" i="74" s="1"/>
  <c r="B288" i="74" s="1"/>
  <c r="B289" i="74" s="1"/>
  <c r="B290" i="74" s="1"/>
  <c r="B291" i="74" s="1"/>
  <c r="B292" i="74" s="1"/>
  <c r="B293" i="74" s="1"/>
  <c r="B294" i="74" s="1"/>
  <c r="B295" i="74" s="1"/>
  <c r="B296" i="74" s="1"/>
  <c r="B297" i="74" s="1"/>
  <c r="B298" i="74" s="1"/>
  <c r="B299" i="74" s="1"/>
  <c r="B300" i="74" s="1"/>
  <c r="B301" i="74" s="1"/>
  <c r="B302" i="74" s="1"/>
  <c r="B303" i="74" s="1"/>
  <c r="B304" i="74" s="1"/>
  <c r="B305" i="74" s="1"/>
  <c r="B306" i="74" s="1"/>
  <c r="B307" i="74" s="1"/>
  <c r="B308" i="74" s="1"/>
  <c r="B309" i="74" s="1"/>
  <c r="B310" i="74" s="1"/>
  <c r="B311" i="74" s="1"/>
  <c r="B312" i="74" s="1"/>
  <c r="B313" i="74" s="1"/>
  <c r="B314" i="74" s="1"/>
  <c r="B315" i="74" s="1"/>
  <c r="B316" i="74" s="1"/>
  <c r="B317" i="74" s="1"/>
  <c r="B318" i="74" s="1"/>
  <c r="B319" i="74" s="1"/>
  <c r="B320" i="74" s="1"/>
  <c r="B321" i="74" s="1"/>
  <c r="B322" i="74" s="1"/>
  <c r="B323" i="74" s="1"/>
  <c r="B324" i="74" s="1"/>
  <c r="B325" i="74" s="1"/>
  <c r="B326" i="74" s="1"/>
  <c r="B327" i="74" s="1"/>
  <c r="B328" i="74" s="1"/>
  <c r="B329" i="74" s="1"/>
  <c r="B330" i="74" s="1"/>
  <c r="B331" i="74" s="1"/>
  <c r="B332" i="74" s="1"/>
  <c r="B333" i="74" s="1"/>
  <c r="B334" i="74" s="1"/>
  <c r="B335" i="74" s="1"/>
  <c r="B336" i="74" s="1"/>
  <c r="B337" i="74" s="1"/>
  <c r="B338" i="74" s="1"/>
  <c r="B339" i="74" s="1"/>
  <c r="B340" i="74" s="1"/>
  <c r="B341" i="74" s="1"/>
  <c r="B342" i="74" s="1"/>
  <c r="B343" i="74" s="1"/>
  <c r="B344" i="74" s="1"/>
  <c r="B345" i="74" s="1"/>
  <c r="B346" i="74" s="1"/>
  <c r="B347" i="74" s="1"/>
  <c r="B348" i="74" s="1"/>
  <c r="B349" i="74" s="1"/>
  <c r="B350" i="74" s="1"/>
  <c r="B351" i="74" s="1"/>
  <c r="B352" i="74" s="1"/>
  <c r="B353" i="74" s="1"/>
  <c r="B354" i="74" s="1"/>
  <c r="B355" i="74" s="1"/>
  <c r="B356" i="74" s="1"/>
  <c r="B357" i="74" s="1"/>
  <c r="B358" i="74" s="1"/>
  <c r="B359" i="74" s="1"/>
  <c r="B360" i="74" s="1"/>
  <c r="B361" i="74" s="1"/>
  <c r="B362" i="74" s="1"/>
  <c r="B363" i="74" s="1"/>
  <c r="B364" i="74" s="1"/>
  <c r="B365" i="74" s="1"/>
  <c r="B366" i="74" s="1"/>
  <c r="B367" i="74" s="1"/>
  <c r="B368" i="74" s="1"/>
  <c r="B369" i="74" s="1"/>
  <c r="B370" i="74" s="1"/>
  <c r="B371" i="74" s="1"/>
  <c r="B372" i="74" s="1"/>
  <c r="B373" i="74" s="1"/>
  <c r="B374" i="74" s="1"/>
  <c r="B375" i="74" s="1"/>
  <c r="B376" i="74" s="1"/>
  <c r="B377" i="74" s="1"/>
  <c r="B378" i="74" s="1"/>
  <c r="B379" i="74" s="1"/>
  <c r="B380" i="74" s="1"/>
  <c r="B381" i="74" s="1"/>
  <c r="B382" i="74" s="1"/>
  <c r="B383" i="74" s="1"/>
  <c r="B384" i="74" s="1"/>
  <c r="B385" i="74" s="1"/>
  <c r="B386" i="74" s="1"/>
  <c r="B387" i="74" s="1"/>
  <c r="B388" i="74" s="1"/>
  <c r="B389" i="74" s="1"/>
  <c r="B390" i="74" s="1"/>
  <c r="B391" i="74" s="1"/>
  <c r="B392" i="74" s="1"/>
  <c r="B393" i="74" s="1"/>
  <c r="B394" i="74" s="1"/>
  <c r="B395" i="74" s="1"/>
  <c r="B396" i="74" s="1"/>
  <c r="B397" i="74" s="1"/>
  <c r="B398" i="74" s="1"/>
  <c r="B399" i="74" s="1"/>
  <c r="B400" i="74" s="1"/>
  <c r="B401" i="74" s="1"/>
  <c r="B402" i="74" s="1"/>
  <c r="B403" i="74" s="1"/>
  <c r="B404" i="74" s="1"/>
  <c r="B405" i="74" s="1"/>
  <c r="B406" i="74" s="1"/>
  <c r="B407" i="74" s="1"/>
  <c r="B408" i="74" s="1"/>
  <c r="B409" i="74" s="1"/>
  <c r="B410" i="74" s="1"/>
  <c r="B411" i="74" s="1"/>
  <c r="B412" i="74" s="1"/>
  <c r="B413" i="74" s="1"/>
  <c r="B414" i="74" s="1"/>
  <c r="B415" i="74" s="1"/>
  <c r="B416" i="74" s="1"/>
  <c r="B417" i="74" s="1"/>
  <c r="B418" i="74" s="1"/>
  <c r="B419" i="74" s="1"/>
  <c r="B420" i="74" s="1"/>
  <c r="B421" i="74" s="1"/>
  <c r="B422" i="74" s="1"/>
  <c r="B423" i="74" s="1"/>
  <c r="B424" i="74" s="1"/>
  <c r="B425" i="74" s="1"/>
  <c r="B426" i="74" s="1"/>
  <c r="B427" i="74" s="1"/>
  <c r="B428" i="74" s="1"/>
  <c r="B429" i="74" s="1"/>
  <c r="B430" i="74" s="1"/>
  <c r="B431" i="74" s="1"/>
  <c r="B432" i="74" s="1"/>
  <c r="B433" i="74" s="1"/>
  <c r="B434" i="74" s="1"/>
  <c r="B435" i="74" s="1"/>
  <c r="B436" i="74" s="1"/>
  <c r="B437" i="74" s="1"/>
  <c r="B438" i="74" s="1"/>
  <c r="B439" i="74" s="1"/>
  <c r="B440" i="74" s="1"/>
  <c r="B441" i="74" s="1"/>
  <c r="B442" i="74" s="1"/>
  <c r="B443" i="74" s="1"/>
  <c r="B444" i="74" s="1"/>
  <c r="B445" i="74" s="1"/>
  <c r="B446" i="74" s="1"/>
  <c r="B447" i="74" s="1"/>
  <c r="B448" i="74" s="1"/>
  <c r="B449" i="74" s="1"/>
  <c r="B450" i="74" s="1"/>
  <c r="B451" i="74" s="1"/>
  <c r="B452" i="74" s="1"/>
  <c r="B453" i="74" s="1"/>
  <c r="B454" i="74" s="1"/>
  <c r="B455" i="74" s="1"/>
  <c r="B456" i="74" s="1"/>
  <c r="B457" i="74" s="1"/>
  <c r="B458" i="74" s="1"/>
  <c r="B459" i="74" s="1"/>
  <c r="B460" i="74" s="1"/>
  <c r="B461" i="74" s="1"/>
  <c r="B462" i="74" s="1"/>
  <c r="B463" i="74" s="1"/>
  <c r="B464" i="74" s="1"/>
  <c r="B465" i="74" s="1"/>
  <c r="B466" i="74" s="1"/>
  <c r="B467" i="74" s="1"/>
  <c r="B468" i="74" s="1"/>
  <c r="B469" i="74" s="1"/>
  <c r="B470" i="74" s="1"/>
  <c r="B471" i="74" s="1"/>
  <c r="B472" i="74" s="1"/>
  <c r="B473" i="74" s="1"/>
  <c r="B474" i="74" s="1"/>
  <c r="B475" i="74" s="1"/>
  <c r="B476" i="74" s="1"/>
  <c r="B477" i="74" s="1"/>
  <c r="B478" i="74" s="1"/>
  <c r="B479" i="74" s="1"/>
  <c r="B480" i="74" s="1"/>
  <c r="B481" i="74" s="1"/>
  <c r="B482" i="74" s="1"/>
  <c r="B483" i="74" s="1"/>
  <c r="B484" i="74" s="1"/>
  <c r="B485" i="74" s="1"/>
  <c r="B486" i="74" s="1"/>
  <c r="B487" i="74" s="1"/>
  <c r="B488" i="74" s="1"/>
  <c r="B489" i="74" s="1"/>
  <c r="B490" i="74" s="1"/>
  <c r="B491" i="74" s="1"/>
  <c r="B492" i="74" s="1"/>
  <c r="B493" i="74" s="1"/>
  <c r="B494" i="74" s="1"/>
  <c r="B495" i="74" s="1"/>
  <c r="B496" i="74" s="1"/>
  <c r="B497" i="74" s="1"/>
  <c r="B498" i="74" s="1"/>
  <c r="B499" i="74" s="1"/>
  <c r="B500" i="74" s="1"/>
  <c r="B501" i="74" s="1"/>
  <c r="B502" i="74" s="1"/>
  <c r="B503" i="74" s="1"/>
  <c r="B504" i="74" s="1"/>
  <c r="B505" i="74" s="1"/>
  <c r="B506" i="74" s="1"/>
  <c r="B507" i="74" s="1"/>
  <c r="B508" i="74" s="1"/>
  <c r="B509" i="74" s="1"/>
  <c r="B510" i="74" s="1"/>
  <c r="B511" i="74" s="1"/>
  <c r="B512" i="74" s="1"/>
  <c r="B513" i="74" s="1"/>
  <c r="B514" i="74" s="1"/>
  <c r="B515" i="74" s="1"/>
  <c r="B516" i="74" s="1"/>
  <c r="B517" i="74" s="1"/>
  <c r="B518" i="74" s="1"/>
  <c r="B519" i="74" s="1"/>
  <c r="B520" i="74" s="1"/>
  <c r="B521" i="74" s="1"/>
  <c r="B522" i="74" s="1"/>
  <c r="B523" i="74" s="1"/>
  <c r="B524" i="74" s="1"/>
  <c r="B525" i="74" s="1"/>
  <c r="B526" i="74" s="1"/>
  <c r="B527" i="74" s="1"/>
  <c r="B528" i="74" s="1"/>
  <c r="B529" i="74" s="1"/>
  <c r="B530" i="74" s="1"/>
  <c r="B531" i="74" s="1"/>
  <c r="B532" i="74" s="1"/>
  <c r="B533" i="74" s="1"/>
  <c r="B534" i="74" s="1"/>
  <c r="B535" i="74" s="1"/>
  <c r="B536" i="74" s="1"/>
  <c r="B537" i="74" s="1"/>
  <c r="B538" i="74" s="1"/>
  <c r="B539" i="74" s="1"/>
  <c r="B540" i="74" s="1"/>
  <c r="B541" i="74" s="1"/>
  <c r="B542" i="74" s="1"/>
  <c r="B543" i="74" s="1"/>
  <c r="B544" i="74" s="1"/>
  <c r="B545" i="74" s="1"/>
  <c r="B546" i="74" s="1"/>
  <c r="B547" i="74" s="1"/>
  <c r="B548" i="74" s="1"/>
  <c r="B549" i="74" s="1"/>
  <c r="B550" i="74" s="1"/>
  <c r="B551" i="74" s="1"/>
  <c r="B552" i="74" s="1"/>
  <c r="B553" i="74" s="1"/>
  <c r="B554" i="74" s="1"/>
  <c r="B555" i="74" s="1"/>
  <c r="B556" i="74" s="1"/>
  <c r="B557" i="74" s="1"/>
  <c r="B558" i="74" s="1"/>
  <c r="B559" i="74" s="1"/>
  <c r="B560" i="74" s="1"/>
  <c r="B561" i="74" s="1"/>
  <c r="B562" i="74" s="1"/>
  <c r="B563" i="74" s="1"/>
  <c r="B564" i="74" s="1"/>
  <c r="B565" i="74" s="1"/>
  <c r="B566" i="74" s="1"/>
  <c r="B567" i="74" s="1"/>
  <c r="B568" i="74" s="1"/>
  <c r="B569" i="74" s="1"/>
  <c r="B570" i="74" s="1"/>
  <c r="B571" i="74" s="1"/>
  <c r="B572" i="74" s="1"/>
  <c r="B573" i="74" s="1"/>
  <c r="B574" i="74" s="1"/>
  <c r="B575" i="74" s="1"/>
  <c r="B576" i="74" s="1"/>
  <c r="B577" i="74" s="1"/>
  <c r="B578" i="74" s="1"/>
  <c r="B579" i="74" s="1"/>
  <c r="B580" i="74" s="1"/>
  <c r="B581" i="74" s="1"/>
  <c r="B582" i="74" s="1"/>
  <c r="B583" i="74" s="1"/>
  <c r="B584" i="74" s="1"/>
  <c r="B585" i="74" s="1"/>
  <c r="B586" i="74" s="1"/>
  <c r="B587" i="74" s="1"/>
  <c r="B588" i="74" s="1"/>
  <c r="B589" i="74" s="1"/>
  <c r="B590" i="74" s="1"/>
  <c r="B591" i="74" s="1"/>
  <c r="B592" i="74" s="1"/>
  <c r="B593" i="74" s="1"/>
  <c r="B594" i="74" s="1"/>
  <c r="B595" i="74" s="1"/>
  <c r="B596" i="74" s="1"/>
  <c r="B597" i="74" s="1"/>
  <c r="B598" i="74" s="1"/>
  <c r="B599" i="74" s="1"/>
  <c r="B600" i="74" s="1"/>
  <c r="B601" i="74" s="1"/>
  <c r="B602" i="74" s="1"/>
  <c r="B603" i="74" s="1"/>
  <c r="B604" i="74" s="1"/>
  <c r="B605" i="74" s="1"/>
  <c r="B606" i="74" s="1"/>
  <c r="B607" i="74" s="1"/>
  <c r="B608" i="74" s="1"/>
  <c r="B609" i="74" s="1"/>
  <c r="B610" i="74" s="1"/>
  <c r="B611" i="74" s="1"/>
  <c r="B612" i="74" s="1"/>
  <c r="B613" i="74" s="1"/>
  <c r="B614" i="74" s="1"/>
  <c r="B615" i="74" s="1"/>
  <c r="B616" i="74" s="1"/>
  <c r="B617" i="74" s="1"/>
  <c r="B618" i="74" s="1"/>
  <c r="B619" i="74" s="1"/>
  <c r="B620" i="74" s="1"/>
  <c r="B621" i="74" s="1"/>
  <c r="B622" i="74" s="1"/>
  <c r="B623" i="74" s="1"/>
  <c r="B624" i="74" s="1"/>
  <c r="B625" i="74" s="1"/>
  <c r="B626" i="74" s="1"/>
  <c r="B627" i="74" s="1"/>
  <c r="B628" i="74" s="1"/>
  <c r="B629" i="74" s="1"/>
  <c r="B630" i="74" s="1"/>
  <c r="B631" i="74" s="1"/>
  <c r="B632" i="74" s="1"/>
  <c r="B633" i="74" s="1"/>
  <c r="B634" i="74" s="1"/>
  <c r="B635" i="74" s="1"/>
  <c r="B636" i="74" s="1"/>
  <c r="B637" i="74" s="1"/>
  <c r="B638" i="74" s="1"/>
  <c r="B639" i="74" s="1"/>
  <c r="B640" i="74" s="1"/>
  <c r="B641" i="74" s="1"/>
  <c r="B642" i="74" s="1"/>
  <c r="B643" i="74" s="1"/>
  <c r="B644" i="74" s="1"/>
  <c r="B645" i="74" s="1"/>
  <c r="B646" i="74" s="1"/>
  <c r="B647" i="74" s="1"/>
  <c r="B648" i="74" s="1"/>
  <c r="B649" i="74" s="1"/>
  <c r="B650" i="74" s="1"/>
  <c r="B651" i="74" s="1"/>
  <c r="B652" i="74" s="1"/>
  <c r="B653" i="74" s="1"/>
  <c r="B654" i="74" s="1"/>
  <c r="B655" i="74" s="1"/>
  <c r="B656" i="74" s="1"/>
  <c r="B657" i="74" s="1"/>
  <c r="B658" i="74" s="1"/>
  <c r="B659" i="74" s="1"/>
  <c r="B660" i="74" s="1"/>
  <c r="B661" i="74" s="1"/>
  <c r="B662" i="74" s="1"/>
  <c r="B663" i="74" s="1"/>
  <c r="B664" i="74" s="1"/>
  <c r="B665" i="74" s="1"/>
  <c r="B666" i="74" s="1"/>
  <c r="B667" i="74" s="1"/>
  <c r="B668" i="74" s="1"/>
  <c r="B669" i="74" s="1"/>
  <c r="B670" i="74" s="1"/>
  <c r="B671" i="74" s="1"/>
  <c r="B672" i="74" s="1"/>
  <c r="B673" i="74" s="1"/>
  <c r="B674" i="74" s="1"/>
  <c r="B675" i="74" s="1"/>
  <c r="B676" i="74" s="1"/>
  <c r="B677" i="74" s="1"/>
  <c r="B678" i="74" s="1"/>
  <c r="B679" i="74" s="1"/>
  <c r="B680" i="74" s="1"/>
  <c r="B681" i="74" s="1"/>
  <c r="B682" i="74" s="1"/>
  <c r="B683" i="74" s="1"/>
  <c r="B684" i="74" s="1"/>
  <c r="B685" i="74" s="1"/>
  <c r="B686" i="74" s="1"/>
  <c r="B687" i="74" s="1"/>
  <c r="B688" i="74" s="1"/>
  <c r="B689" i="74" s="1"/>
  <c r="B690" i="74" s="1"/>
  <c r="B691" i="74" s="1"/>
  <c r="B692" i="74" s="1"/>
  <c r="B693" i="74" s="1"/>
  <c r="B694" i="74" s="1"/>
  <c r="B695" i="74" s="1"/>
  <c r="B696" i="74" s="1"/>
  <c r="B697" i="74" s="1"/>
  <c r="B698" i="74" s="1"/>
  <c r="B699" i="74" s="1"/>
  <c r="B700" i="74" s="1"/>
  <c r="B701" i="74" s="1"/>
  <c r="B702" i="74" s="1"/>
  <c r="B703" i="74" s="1"/>
  <c r="B704" i="74" s="1"/>
  <c r="B705" i="74" s="1"/>
  <c r="B706" i="74" s="1"/>
  <c r="B707" i="74" s="1"/>
  <c r="B708" i="74" s="1"/>
  <c r="B709" i="74" s="1"/>
  <c r="B710" i="74" s="1"/>
  <c r="B711" i="74" s="1"/>
  <c r="B712" i="74" s="1"/>
  <c r="B713" i="74" s="1"/>
  <c r="B714" i="74" s="1"/>
  <c r="B715" i="74" s="1"/>
  <c r="B716" i="74" s="1"/>
  <c r="B717" i="74" s="1"/>
  <c r="B718" i="74" s="1"/>
  <c r="B719" i="74" s="1"/>
  <c r="B720" i="74" s="1"/>
  <c r="B721" i="74" s="1"/>
  <c r="B722" i="74" s="1"/>
  <c r="B723" i="74" s="1"/>
  <c r="B724" i="74" s="1"/>
  <c r="B725" i="74" s="1"/>
  <c r="B726" i="74" s="1"/>
  <c r="B727" i="74" s="1"/>
  <c r="B728" i="74" s="1"/>
  <c r="B729" i="74" s="1"/>
  <c r="B730" i="74" s="1"/>
  <c r="B731" i="74" s="1"/>
  <c r="B732" i="74" s="1"/>
  <c r="B733" i="74" s="1"/>
  <c r="B734" i="74" s="1"/>
  <c r="B735" i="74" s="1"/>
  <c r="B736" i="74" s="1"/>
  <c r="B737" i="74" s="1"/>
  <c r="B738" i="74" s="1"/>
  <c r="B739" i="74" s="1"/>
  <c r="B740" i="74" s="1"/>
  <c r="B741" i="74" s="1"/>
  <c r="B742" i="74" s="1"/>
  <c r="B743" i="74" s="1"/>
  <c r="B744" i="74" s="1"/>
  <c r="B745" i="74" s="1"/>
  <c r="B746" i="74" s="1"/>
  <c r="B747" i="74" s="1"/>
  <c r="B748" i="74" s="1"/>
  <c r="B749" i="74" s="1"/>
  <c r="B750" i="74" s="1"/>
  <c r="B751" i="74" s="1"/>
  <c r="B752" i="74" s="1"/>
  <c r="B753" i="74" s="1"/>
  <c r="B754" i="74" s="1"/>
  <c r="B755" i="74" s="1"/>
  <c r="B756" i="74" s="1"/>
  <c r="B757" i="74" s="1"/>
  <c r="B758" i="74" s="1"/>
  <c r="B759" i="74" s="1"/>
  <c r="B760" i="74" s="1"/>
  <c r="B761" i="74" s="1"/>
  <c r="B762" i="74" s="1"/>
  <c r="B763" i="74" s="1"/>
  <c r="B764" i="74" s="1"/>
  <c r="B765" i="74" s="1"/>
  <c r="B766" i="74" s="1"/>
  <c r="B767" i="74" s="1"/>
  <c r="B768" i="74" s="1"/>
  <c r="B769" i="74" s="1"/>
  <c r="B770" i="74" s="1"/>
  <c r="B771" i="74" s="1"/>
  <c r="B772" i="74" s="1"/>
  <c r="B773" i="74" s="1"/>
  <c r="B774" i="74" s="1"/>
  <c r="B775" i="74" s="1"/>
  <c r="B776" i="74" s="1"/>
  <c r="B777" i="74" s="1"/>
  <c r="B778" i="74" s="1"/>
  <c r="B779" i="74" s="1"/>
  <c r="B780" i="74" s="1"/>
  <c r="B781" i="74" s="1"/>
  <c r="B782" i="74" s="1"/>
  <c r="B783" i="74" s="1"/>
  <c r="B784" i="74" s="1"/>
  <c r="B785" i="74" s="1"/>
  <c r="B786" i="74" s="1"/>
  <c r="B787" i="74" s="1"/>
  <c r="B788" i="74" s="1"/>
  <c r="B789" i="74" s="1"/>
  <c r="B790" i="74" s="1"/>
  <c r="B791" i="74" s="1"/>
  <c r="B792" i="74" s="1"/>
  <c r="B793" i="74" s="1"/>
  <c r="B794" i="74" s="1"/>
  <c r="B795" i="74" s="1"/>
  <c r="B796" i="74" s="1"/>
  <c r="B797" i="74" s="1"/>
  <c r="B798" i="74" s="1"/>
  <c r="B799" i="74" s="1"/>
  <c r="B800" i="74" s="1"/>
  <c r="B801" i="74" s="1"/>
  <c r="B802" i="74" s="1"/>
  <c r="B803" i="74" s="1"/>
  <c r="B804" i="74" s="1"/>
  <c r="B805" i="74" s="1"/>
  <c r="B806" i="74" s="1"/>
  <c r="B807" i="74" s="1"/>
  <c r="B808" i="74" s="1"/>
  <c r="B809" i="74" s="1"/>
  <c r="B810" i="74" s="1"/>
  <c r="B811" i="74" s="1"/>
  <c r="B812" i="74" s="1"/>
  <c r="B813" i="74" s="1"/>
  <c r="B814" i="74" s="1"/>
  <c r="B815" i="74" s="1"/>
  <c r="B816" i="74" s="1"/>
  <c r="B817" i="74" s="1"/>
  <c r="B818" i="74" s="1"/>
  <c r="B819" i="74" s="1"/>
  <c r="B820" i="74" s="1"/>
  <c r="B821" i="74" s="1"/>
  <c r="B822" i="74" s="1"/>
  <c r="B823" i="74" s="1"/>
  <c r="B824" i="74" s="1"/>
  <c r="B825" i="74" s="1"/>
  <c r="B826" i="74" s="1"/>
  <c r="B827" i="74" s="1"/>
  <c r="B828" i="74" s="1"/>
  <c r="B829" i="74" s="1"/>
  <c r="B830" i="74" s="1"/>
  <c r="B831" i="74" s="1"/>
  <c r="B832" i="74" s="1"/>
  <c r="B833" i="74" s="1"/>
  <c r="B834" i="74" s="1"/>
  <c r="B835" i="74" s="1"/>
  <c r="B836" i="74" s="1"/>
  <c r="B837" i="74" s="1"/>
  <c r="B838" i="74" s="1"/>
  <c r="B839" i="74" s="1"/>
  <c r="B840" i="74" s="1"/>
  <c r="B841" i="74" s="1"/>
  <c r="B842" i="74" s="1"/>
  <c r="B843" i="74" s="1"/>
  <c r="B844" i="74" s="1"/>
  <c r="B845" i="74" s="1"/>
  <c r="B846" i="74" s="1"/>
  <c r="B847" i="74" s="1"/>
  <c r="B848" i="74" s="1"/>
  <c r="B849" i="74" s="1"/>
  <c r="B850" i="74" s="1"/>
  <c r="B851" i="74" s="1"/>
  <c r="B852" i="74" s="1"/>
  <c r="B853" i="74" s="1"/>
  <c r="B854" i="74" s="1"/>
  <c r="B855" i="74" s="1"/>
  <c r="B856" i="74" s="1"/>
  <c r="B857" i="74" s="1"/>
  <c r="B858" i="74" s="1"/>
  <c r="B859" i="74" s="1"/>
  <c r="B860" i="74" s="1"/>
  <c r="B861" i="74" s="1"/>
  <c r="B862" i="74" s="1"/>
  <c r="B863" i="74" s="1"/>
  <c r="B864" i="74" s="1"/>
  <c r="B865" i="74" s="1"/>
  <c r="B866" i="74" s="1"/>
  <c r="B867" i="74" s="1"/>
  <c r="B868" i="74" s="1"/>
  <c r="B869" i="74" s="1"/>
  <c r="B870" i="74" s="1"/>
  <c r="B871" i="74" s="1"/>
  <c r="B872" i="74" s="1"/>
  <c r="B873" i="74" s="1"/>
  <c r="B874" i="74" s="1"/>
  <c r="B875" i="74" s="1"/>
  <c r="B876" i="74" s="1"/>
  <c r="B877" i="74" s="1"/>
  <c r="B878" i="74" s="1"/>
  <c r="B879" i="74" s="1"/>
  <c r="B880" i="74" s="1"/>
  <c r="B881" i="74" s="1"/>
  <c r="B882" i="74" s="1"/>
  <c r="B883" i="74" s="1"/>
  <c r="B884" i="74" s="1"/>
  <c r="B885" i="74" s="1"/>
  <c r="B886" i="74" s="1"/>
  <c r="B887" i="74" s="1"/>
  <c r="B888" i="74" s="1"/>
  <c r="B889" i="74" s="1"/>
  <c r="B890" i="74" s="1"/>
  <c r="B891" i="74" s="1"/>
  <c r="B892" i="74" s="1"/>
  <c r="B893" i="74" s="1"/>
  <c r="B894" i="74" s="1"/>
  <c r="B895" i="74" s="1"/>
  <c r="B896" i="74" s="1"/>
  <c r="B897" i="74" s="1"/>
  <c r="B898" i="74" s="1"/>
  <c r="B899" i="74" s="1"/>
  <c r="B900" i="74" s="1"/>
  <c r="B901" i="74" s="1"/>
  <c r="B902" i="74" s="1"/>
  <c r="B903" i="74" s="1"/>
  <c r="B904" i="74" s="1"/>
  <c r="B905" i="74" s="1"/>
  <c r="B906" i="74" s="1"/>
  <c r="B907" i="74" s="1"/>
  <c r="B908" i="74" s="1"/>
  <c r="B909" i="74" s="1"/>
  <c r="B910" i="74" s="1"/>
  <c r="B911" i="74" s="1"/>
  <c r="B912" i="74" s="1"/>
  <c r="B913" i="74" s="1"/>
  <c r="B914" i="74" s="1"/>
  <c r="B915" i="74" s="1"/>
  <c r="B916" i="74" s="1"/>
  <c r="B917" i="74" s="1"/>
  <c r="B918" i="74" s="1"/>
  <c r="B919" i="74" s="1"/>
  <c r="B920" i="74" s="1"/>
  <c r="B921" i="74" s="1"/>
  <c r="B922" i="74" s="1"/>
  <c r="B923" i="74" s="1"/>
  <c r="B924" i="74" s="1"/>
  <c r="B925" i="74" s="1"/>
  <c r="B926" i="74" s="1"/>
  <c r="B927" i="74" s="1"/>
  <c r="B928" i="74" s="1"/>
  <c r="B929" i="74" s="1"/>
  <c r="B930" i="74" s="1"/>
  <c r="B931" i="74" s="1"/>
  <c r="B932" i="74" s="1"/>
  <c r="B933" i="74" s="1"/>
  <c r="B934" i="74" s="1"/>
  <c r="B935" i="74" s="1"/>
  <c r="B936" i="74" s="1"/>
  <c r="B937" i="74" s="1"/>
  <c r="B938" i="74" s="1"/>
  <c r="B939" i="74" s="1"/>
  <c r="B940" i="74" s="1"/>
  <c r="B941" i="74" s="1"/>
  <c r="B942" i="74" s="1"/>
  <c r="B943" i="74" s="1"/>
  <c r="B944" i="74" s="1"/>
  <c r="B945" i="74" s="1"/>
  <c r="B946" i="74" s="1"/>
  <c r="B947" i="74" s="1"/>
  <c r="B948" i="74" s="1"/>
  <c r="B949" i="74" s="1"/>
  <c r="B950" i="74" s="1"/>
  <c r="B951" i="74" s="1"/>
  <c r="B952" i="74" s="1"/>
  <c r="B953" i="74" s="1"/>
  <c r="B954" i="74" s="1"/>
  <c r="B955" i="74" s="1"/>
  <c r="B956" i="74" s="1"/>
  <c r="B957" i="74" s="1"/>
  <c r="B958" i="74" s="1"/>
  <c r="B959" i="74" s="1"/>
  <c r="B960" i="74" s="1"/>
  <c r="B961" i="74" s="1"/>
  <c r="B962" i="74" s="1"/>
  <c r="B963" i="74" s="1"/>
  <c r="B964" i="74" s="1"/>
  <c r="B965" i="74" s="1"/>
  <c r="B966" i="74" s="1"/>
  <c r="B967" i="74" s="1"/>
  <c r="B968" i="74" s="1"/>
  <c r="B969" i="74" s="1"/>
  <c r="B970" i="74" s="1"/>
  <c r="B971" i="74" s="1"/>
  <c r="B972" i="74" s="1"/>
  <c r="B973" i="74" s="1"/>
  <c r="B974" i="74" s="1"/>
  <c r="B975" i="74" s="1"/>
  <c r="B976" i="74" s="1"/>
  <c r="B977" i="74" s="1"/>
  <c r="B978" i="74" s="1"/>
  <c r="B979" i="74" s="1"/>
  <c r="B980" i="74" s="1"/>
  <c r="B981" i="74" s="1"/>
  <c r="B982" i="74" s="1"/>
  <c r="B983" i="74" s="1"/>
  <c r="B984" i="74" s="1"/>
  <c r="B985" i="74" s="1"/>
  <c r="B986" i="74" s="1"/>
  <c r="B987" i="74" s="1"/>
  <c r="B988" i="74" s="1"/>
  <c r="B989" i="74" s="1"/>
  <c r="B990" i="74" s="1"/>
  <c r="B991" i="74" s="1"/>
  <c r="B992" i="74" s="1"/>
  <c r="B993" i="74" s="1"/>
  <c r="B994" i="74" s="1"/>
  <c r="B995" i="74" s="1"/>
  <c r="B996" i="74" s="1"/>
  <c r="B997" i="74" s="1"/>
  <c r="B998" i="74" s="1"/>
  <c r="B999" i="74" s="1"/>
  <c r="B1000" i="74" s="1"/>
  <c r="B1001" i="74" s="1"/>
  <c r="B1002" i="74" s="1"/>
  <c r="B1003" i="74" s="1"/>
  <c r="B1004" i="74" s="1"/>
  <c r="B1005" i="74" s="1"/>
  <c r="B1006" i="74" s="1"/>
  <c r="B1007" i="74" s="1"/>
  <c r="B1008" i="74" s="1"/>
  <c r="B1009" i="74" s="1"/>
  <c r="B1010" i="74" s="1"/>
  <c r="B1011" i="74" s="1"/>
  <c r="B1012" i="74" s="1"/>
  <c r="B1013" i="74" s="1"/>
  <c r="B1014" i="74" s="1"/>
  <c r="B1015" i="74" s="1"/>
  <c r="B1016" i="74" s="1"/>
  <c r="B1017" i="74" s="1"/>
  <c r="B1018" i="74" s="1"/>
  <c r="B1019" i="74" s="1"/>
  <c r="B1020" i="74" s="1"/>
  <c r="B1021" i="74" s="1"/>
  <c r="B1022" i="74" s="1"/>
  <c r="B1023" i="74" s="1"/>
  <c r="B1024" i="74" s="1"/>
  <c r="B1025" i="74" s="1"/>
  <c r="B1026" i="74" s="1"/>
  <c r="B1027" i="74" s="1"/>
  <c r="B1028" i="74" s="1"/>
  <c r="B1029" i="74" s="1"/>
  <c r="B1030" i="74" s="1"/>
  <c r="B1031" i="74" s="1"/>
  <c r="B1032" i="74" s="1"/>
  <c r="B1033" i="74" s="1"/>
  <c r="B1034" i="74" s="1"/>
  <c r="B1035" i="74" s="1"/>
  <c r="B1036" i="74" s="1"/>
  <c r="B1037" i="74" s="1"/>
  <c r="B1038" i="74" s="1"/>
  <c r="B1039" i="74" s="1"/>
  <c r="B1040" i="74" s="1"/>
  <c r="B1041" i="74" s="1"/>
  <c r="B1042" i="74" s="1"/>
  <c r="B1043" i="74" s="1"/>
  <c r="B1044" i="74" s="1"/>
  <c r="B1045" i="74" s="1"/>
  <c r="B1046" i="74" s="1"/>
  <c r="B1047" i="74" s="1"/>
  <c r="B1048" i="74" s="1"/>
  <c r="B1049" i="74" s="1"/>
  <c r="B1050" i="74" s="1"/>
  <c r="B1051" i="74" s="1"/>
  <c r="B1052" i="74" s="1"/>
  <c r="B1053" i="74" s="1"/>
  <c r="B1054" i="74" s="1"/>
  <c r="B1055" i="74" s="1"/>
  <c r="B1056" i="74" s="1"/>
  <c r="A2" i="74"/>
  <c r="R1" i="74"/>
  <c r="A1" i="74"/>
  <c r="N4" i="74" l="1"/>
  <c r="N5" i="74" l="1"/>
  <c r="N6" i="74" s="1"/>
  <c r="N7" i="74" s="1"/>
  <c r="N8" i="74" s="1"/>
  <c r="N9" i="74" s="1"/>
  <c r="N10" i="74" s="1"/>
  <c r="N11" i="74" s="1"/>
  <c r="N12" i="74" s="1"/>
  <c r="N13" i="74" s="1"/>
  <c r="N14" i="74" l="1"/>
  <c r="N15" i="74" l="1"/>
  <c r="AA1" i="73"/>
  <c r="AA3" i="73"/>
  <c r="AE59" i="73"/>
  <c r="AE60" i="73"/>
  <c r="AE61" i="73"/>
  <c r="AE62" i="73"/>
  <c r="AE63" i="73"/>
  <c r="AE64" i="73"/>
  <c r="AE65" i="73"/>
  <c r="AE66" i="73"/>
  <c r="AE67" i="73"/>
  <c r="AE68" i="73"/>
  <c r="AE69" i="73"/>
  <c r="AE70" i="73"/>
  <c r="AE71" i="73"/>
  <c r="AE72" i="73"/>
  <c r="AE73" i="73"/>
  <c r="AE74" i="73"/>
  <c r="AE75" i="73"/>
  <c r="AE76" i="73"/>
  <c r="AE77" i="73"/>
  <c r="AE78" i="73"/>
  <c r="AE79" i="73"/>
  <c r="AE80" i="73"/>
  <c r="AE81" i="73"/>
  <c r="AE82" i="73"/>
  <c r="AE83" i="73"/>
  <c r="AE84" i="73"/>
  <c r="AE85" i="73"/>
  <c r="AE86" i="73"/>
  <c r="AE87" i="73"/>
  <c r="AE88" i="73"/>
  <c r="AE89" i="73"/>
  <c r="AE90" i="73"/>
  <c r="AE91" i="73"/>
  <c r="AE92" i="73"/>
  <c r="AE93" i="73"/>
  <c r="AE94" i="73"/>
  <c r="AE95" i="73"/>
  <c r="AE96" i="73"/>
  <c r="AE97" i="73"/>
  <c r="AE98" i="73"/>
  <c r="AE99" i="73"/>
  <c r="AE100" i="73"/>
  <c r="N16" i="74" l="1"/>
  <c r="N17" i="74" l="1"/>
  <c r="N18" i="74" l="1"/>
  <c r="FI7" i="12"/>
  <c r="N19" i="74" l="1"/>
  <c r="B111" i="7"/>
  <c r="B110" i="7"/>
  <c r="N20" i="74" l="1"/>
  <c r="FB2" i="12"/>
  <c r="N21" i="74" l="1"/>
  <c r="A1" i="12"/>
  <c r="N22" i="74" l="1"/>
  <c r="B1" i="71"/>
  <c r="N23" i="74" l="1"/>
  <c r="I5" i="47"/>
  <c r="I6" i="47" s="1"/>
  <c r="I7" i="47" s="1"/>
  <c r="I8" i="47" s="1"/>
  <c r="I9" i="47" s="1"/>
  <c r="I10" i="47" s="1"/>
  <c r="I11" i="47" s="1"/>
  <c r="I12" i="47" s="1"/>
  <c r="I13" i="47" s="1"/>
  <c r="I14" i="47" s="1"/>
  <c r="I15" i="47" s="1"/>
  <c r="I16" i="47" s="1"/>
  <c r="I17" i="47" s="1"/>
  <c r="I18" i="47" s="1"/>
  <c r="I19" i="47" s="1"/>
  <c r="I20" i="47" s="1"/>
  <c r="I21" i="47" s="1"/>
  <c r="I22" i="47" s="1"/>
  <c r="I23" i="47" s="1"/>
  <c r="I24" i="47" s="1"/>
  <c r="I25" i="47" s="1"/>
  <c r="I26" i="47" s="1"/>
  <c r="I27" i="47" s="1"/>
  <c r="I28" i="47" s="1"/>
  <c r="I29" i="47" s="1"/>
  <c r="I30" i="47" s="1"/>
  <c r="I31" i="47" s="1"/>
  <c r="I32" i="47" s="1"/>
  <c r="I33" i="47" s="1"/>
  <c r="I35" i="47" s="1"/>
  <c r="I36" i="47" s="1"/>
  <c r="I37" i="47" s="1"/>
  <c r="I38" i="47" s="1"/>
  <c r="I39" i="47" s="1"/>
  <c r="I40" i="47" s="1"/>
  <c r="I41" i="47" s="1"/>
  <c r="I42" i="47" s="1"/>
  <c r="I43" i="47" s="1"/>
  <c r="I44" i="47" s="1"/>
  <c r="I45" i="47" s="1"/>
  <c r="I46" i="47" s="1"/>
  <c r="I47" i="47" s="1"/>
  <c r="I48" i="47" s="1"/>
  <c r="I49" i="47" s="1"/>
  <c r="I50" i="47" s="1"/>
  <c r="I51" i="47" s="1"/>
  <c r="I52" i="47" s="1"/>
  <c r="I53" i="47" s="1"/>
  <c r="I54" i="47" s="1"/>
  <c r="I55" i="47" s="1"/>
  <c r="I56" i="47" s="1"/>
  <c r="I57" i="47" s="1"/>
  <c r="I58" i="47" s="1"/>
  <c r="I59" i="47" s="1"/>
  <c r="I60" i="47" s="1"/>
  <c r="I61" i="47" s="1"/>
  <c r="I62" i="47" s="1"/>
  <c r="I63" i="47" s="1"/>
  <c r="I64" i="47" s="1"/>
  <c r="I65" i="47" s="1"/>
  <c r="I66" i="47" s="1"/>
  <c r="I67" i="47" s="1"/>
  <c r="I68" i="47" s="1"/>
  <c r="I69" i="47" s="1"/>
  <c r="I70" i="47" s="1"/>
  <c r="I71" i="47" s="1"/>
  <c r="I72" i="47" s="1"/>
  <c r="I73" i="47" s="1"/>
  <c r="I74" i="47" s="1"/>
  <c r="I75" i="47" s="1"/>
  <c r="I76" i="47" s="1"/>
  <c r="I77" i="47" s="1"/>
  <c r="I78" i="47" s="1"/>
  <c r="I79" i="47" s="1"/>
  <c r="I80" i="47" s="1"/>
  <c r="I81" i="47" s="1"/>
  <c r="I82" i="47" s="1"/>
  <c r="I83" i="47" s="1"/>
  <c r="I84" i="47" s="1"/>
  <c r="I85" i="47" s="1"/>
  <c r="I86" i="47" s="1"/>
  <c r="I87" i="47" s="1"/>
  <c r="I88" i="47" s="1"/>
  <c r="I89" i="47" s="1"/>
  <c r="I90" i="47" s="1"/>
  <c r="I91" i="47" s="1"/>
  <c r="I92" i="47" s="1"/>
  <c r="I93" i="47" s="1"/>
  <c r="I94" i="47" s="1"/>
  <c r="I95" i="47" s="1"/>
  <c r="I96" i="47" s="1"/>
  <c r="I97" i="47" s="1"/>
  <c r="I98" i="47" s="1"/>
  <c r="I99" i="47" s="1"/>
  <c r="I100" i="47" s="1"/>
  <c r="I101" i="47" s="1"/>
  <c r="I102" i="47" s="1"/>
  <c r="I103" i="47" s="1"/>
  <c r="I104" i="47" s="1"/>
  <c r="I105" i="47" s="1"/>
  <c r="I106" i="47" s="1"/>
  <c r="I107" i="47" s="1"/>
  <c r="I108" i="47" s="1"/>
  <c r="I109" i="47" s="1"/>
  <c r="I110" i="47" s="1"/>
  <c r="I111" i="47" s="1"/>
  <c r="I112" i="47" s="1"/>
  <c r="I113" i="47" s="1"/>
  <c r="I114" i="47" s="1"/>
  <c r="I115" i="47" s="1"/>
  <c r="I116" i="47" s="1"/>
  <c r="I117" i="47" s="1"/>
  <c r="I118" i="47" s="1"/>
  <c r="I119" i="47" s="1"/>
  <c r="I120" i="47" s="1"/>
  <c r="I121" i="47" s="1"/>
  <c r="I122" i="47" s="1"/>
  <c r="I123" i="47" s="1"/>
  <c r="I124" i="47" s="1"/>
  <c r="I125" i="47" s="1"/>
  <c r="I126" i="47" s="1"/>
  <c r="I127" i="47" s="1"/>
  <c r="I128" i="47" s="1"/>
  <c r="I129" i="47" s="1"/>
  <c r="I130" i="47" s="1"/>
  <c r="I131" i="47" s="1"/>
  <c r="I132" i="47" s="1"/>
  <c r="I133" i="47" s="1"/>
  <c r="I134" i="47" s="1"/>
  <c r="I135" i="47" s="1"/>
  <c r="I136" i="47" s="1"/>
  <c r="I137" i="47" s="1"/>
  <c r="I138" i="47" s="1"/>
  <c r="I139" i="47" s="1"/>
  <c r="I140" i="47" s="1"/>
  <c r="I141" i="47" s="1"/>
  <c r="I142" i="47" s="1"/>
  <c r="I143" i="47" s="1"/>
  <c r="I144" i="47" s="1"/>
  <c r="I145" i="47" s="1"/>
  <c r="I146" i="47" s="1"/>
  <c r="I147" i="47" s="1"/>
  <c r="I148" i="47" s="1"/>
  <c r="I149" i="47" s="1"/>
  <c r="I150" i="47" s="1"/>
  <c r="I151" i="47" s="1"/>
  <c r="I152" i="47" s="1"/>
  <c r="I153" i="47" s="1"/>
  <c r="I154" i="47" s="1"/>
  <c r="I155" i="47" s="1"/>
  <c r="I156" i="47" s="1"/>
  <c r="I157" i="47" s="1"/>
  <c r="I158" i="47" s="1"/>
  <c r="I159" i="47" s="1"/>
  <c r="I160" i="47" s="1"/>
  <c r="I161" i="47" s="1"/>
  <c r="I162" i="47" s="1"/>
  <c r="I163" i="47" s="1"/>
  <c r="I164" i="47" s="1"/>
  <c r="I165" i="47" s="1"/>
  <c r="I166" i="47" s="1"/>
  <c r="I167" i="47" s="1"/>
  <c r="I168" i="47" s="1"/>
  <c r="I169" i="47" s="1"/>
  <c r="I170" i="47" s="1"/>
  <c r="I171" i="47" s="1"/>
  <c r="I172" i="47" s="1"/>
  <c r="I173" i="47" s="1"/>
  <c r="I174" i="47" s="1"/>
  <c r="I175" i="47" s="1"/>
  <c r="I176" i="47" s="1"/>
  <c r="I177" i="47" s="1"/>
  <c r="I178" i="47" s="1"/>
  <c r="I179" i="47" s="1"/>
  <c r="I180" i="47" s="1"/>
  <c r="I181" i="47" s="1"/>
  <c r="I182" i="47" s="1"/>
  <c r="I183" i="47" s="1"/>
  <c r="I184" i="47" s="1"/>
  <c r="I185" i="47" s="1"/>
  <c r="I186" i="47" s="1"/>
  <c r="I187" i="47" s="1"/>
  <c r="I188" i="47" s="1"/>
  <c r="I189" i="47" s="1"/>
  <c r="I190" i="47" s="1"/>
  <c r="I191" i="47" s="1"/>
  <c r="I192" i="47" s="1"/>
  <c r="I193" i="47" s="1"/>
  <c r="I194" i="47" s="1"/>
  <c r="I195" i="47" s="1"/>
  <c r="I196" i="47" s="1"/>
  <c r="I197" i="47" s="1"/>
  <c r="I198" i="47" s="1"/>
  <c r="I199" i="47" s="1"/>
  <c r="I200" i="47" s="1"/>
  <c r="I201" i="47" s="1"/>
  <c r="I202" i="47" s="1"/>
  <c r="I203" i="47" s="1"/>
  <c r="I204" i="47" s="1"/>
  <c r="I205" i="47" s="1"/>
  <c r="I206" i="47" s="1"/>
  <c r="I207" i="47" s="1"/>
  <c r="I208" i="47" s="1"/>
  <c r="I209" i="47" s="1"/>
  <c r="I210" i="47" s="1"/>
  <c r="I211" i="47" s="1"/>
  <c r="I212" i="47" s="1"/>
  <c r="I213" i="47" s="1"/>
  <c r="I214" i="47" s="1"/>
  <c r="I215" i="47" s="1"/>
  <c r="I216" i="47" s="1"/>
  <c r="I217" i="47" s="1"/>
  <c r="I218" i="47" s="1"/>
  <c r="I219" i="47" s="1"/>
  <c r="I220" i="47" s="1"/>
  <c r="I221" i="47" s="1"/>
  <c r="I222" i="47" s="1"/>
  <c r="I223" i="47" s="1"/>
  <c r="I224" i="47" s="1"/>
  <c r="I225" i="47" s="1"/>
  <c r="I226" i="47" s="1"/>
  <c r="I227" i="47" s="1"/>
  <c r="I228" i="47" s="1"/>
  <c r="I229" i="47" s="1"/>
  <c r="I230" i="47" s="1"/>
  <c r="I231" i="47" s="1"/>
  <c r="I232" i="47" s="1"/>
  <c r="I233" i="47" s="1"/>
  <c r="I234" i="47" s="1"/>
  <c r="I235" i="47" s="1"/>
  <c r="I236" i="47" s="1"/>
  <c r="I237" i="47" s="1"/>
  <c r="I238" i="47" s="1"/>
  <c r="I239" i="47" s="1"/>
  <c r="I240" i="47" s="1"/>
  <c r="I241" i="47" s="1"/>
  <c r="I242" i="47" s="1"/>
  <c r="I243" i="47" s="1"/>
  <c r="I244" i="47" s="1"/>
  <c r="I245" i="47" s="1"/>
  <c r="I246" i="47" s="1"/>
  <c r="I247" i="47" s="1"/>
  <c r="I248" i="47" s="1"/>
  <c r="I249" i="47" s="1"/>
  <c r="I250" i="47" s="1"/>
  <c r="I251" i="47" s="1"/>
  <c r="I252" i="47" s="1"/>
  <c r="I253" i="47" s="1"/>
  <c r="I254" i="47" s="1"/>
  <c r="I255" i="47" s="1"/>
  <c r="I256" i="47" s="1"/>
  <c r="I257" i="47" s="1"/>
  <c r="I258" i="47" s="1"/>
  <c r="I259" i="47" s="1"/>
  <c r="I260" i="47" s="1"/>
  <c r="I261" i="47" s="1"/>
  <c r="I262" i="47" s="1"/>
  <c r="I263" i="47" s="1"/>
  <c r="I264" i="47" s="1"/>
  <c r="I265" i="47" s="1"/>
  <c r="I266" i="47" s="1"/>
  <c r="I267" i="47" s="1"/>
  <c r="I268" i="47" s="1"/>
  <c r="I269" i="47" s="1"/>
  <c r="I270" i="47" s="1"/>
  <c r="I271" i="47" s="1"/>
  <c r="I272" i="47" s="1"/>
  <c r="I273" i="47" s="1"/>
  <c r="I274" i="47" s="1"/>
  <c r="I275" i="47" s="1"/>
  <c r="I276" i="47" s="1"/>
  <c r="I277" i="47" s="1"/>
  <c r="I278" i="47" s="1"/>
  <c r="I279" i="47" s="1"/>
  <c r="I280" i="47" s="1"/>
  <c r="I281" i="47" s="1"/>
  <c r="I282" i="47" s="1"/>
  <c r="I283" i="47" s="1"/>
  <c r="I284" i="47" s="1"/>
  <c r="I285" i="47" s="1"/>
  <c r="I286" i="47" s="1"/>
  <c r="I287" i="47" s="1"/>
  <c r="I288" i="47" s="1"/>
  <c r="I289" i="47" s="1"/>
  <c r="I290" i="47" s="1"/>
  <c r="I291" i="47" s="1"/>
  <c r="I292" i="47" s="1"/>
  <c r="I293" i="47" s="1"/>
  <c r="I294" i="47" s="1"/>
  <c r="I295" i="47" s="1"/>
  <c r="I296" i="47" s="1"/>
  <c r="I297" i="47" s="1"/>
  <c r="I298" i="47" s="1"/>
  <c r="I299" i="47" s="1"/>
  <c r="I300" i="47" s="1"/>
  <c r="I301" i="47" s="1"/>
  <c r="I302" i="47" s="1"/>
  <c r="I303" i="47" s="1"/>
  <c r="I304" i="47" s="1"/>
  <c r="I305" i="47" s="1"/>
  <c r="N24" i="74" l="1"/>
  <c r="B144" i="12"/>
  <c r="N25" i="74" l="1"/>
  <c r="L307" i="47"/>
  <c r="N26" i="74" l="1"/>
  <c r="N5" i="47"/>
  <c r="D25" i="7"/>
  <c r="N27" i="74" l="1"/>
  <c r="B145" i="12"/>
  <c r="N28" i="74" l="1"/>
  <c r="P2" i="74" s="1"/>
  <c r="Q2" i="74" s="1"/>
  <c r="FW6" i="47"/>
  <c r="FW4" i="47" s="1"/>
  <c r="E48" i="12"/>
  <c r="P8" i="74" l="1"/>
  <c r="Q8" i="74" s="1"/>
  <c r="P4" i="74"/>
  <c r="Q4" i="74" s="1"/>
  <c r="R9" i="74"/>
  <c r="P6" i="74"/>
  <c r="Q6" i="74" s="1"/>
  <c r="R15" i="74"/>
  <c r="R6" i="74"/>
  <c r="P12" i="74"/>
  <c r="Q12" i="74" s="1"/>
  <c r="R3" i="74"/>
  <c r="R14" i="74"/>
  <c r="P7" i="74"/>
  <c r="Q7" i="74" s="1"/>
  <c r="R5" i="74"/>
  <c r="R8" i="74"/>
  <c r="R2" i="74"/>
  <c r="P9" i="74"/>
  <c r="Q9" i="74" s="1"/>
  <c r="P5" i="74"/>
  <c r="Q5" i="74" s="1"/>
  <c r="R4" i="74"/>
  <c r="R10" i="74"/>
  <c r="R11" i="74"/>
  <c r="P15" i="74"/>
  <c r="Q15" i="74" s="1"/>
  <c r="R13" i="74"/>
  <c r="S2" i="74"/>
  <c r="P11" i="74"/>
  <c r="Q11" i="74" s="1"/>
  <c r="P3" i="74"/>
  <c r="R7" i="74"/>
  <c r="P14" i="74"/>
  <c r="Q14" i="74" s="1"/>
  <c r="P10" i="74"/>
  <c r="Q10" i="74" s="1"/>
  <c r="P13" i="74"/>
  <c r="Q13" i="74" s="1"/>
  <c r="R12" i="74"/>
  <c r="S1" i="7"/>
  <c r="R16" i="74" l="1"/>
  <c r="Q3" i="74"/>
  <c r="Q16" i="74" s="1"/>
  <c r="P16" i="74"/>
  <c r="K307" i="47"/>
  <c r="J307" i="47"/>
  <c r="N4" i="47" s="1"/>
  <c r="F24" i="7" l="1"/>
  <c r="H23" i="7"/>
  <c r="D11" i="7" l="1"/>
  <c r="C21" i="7" l="1"/>
  <c r="H18" i="7" s="1"/>
  <c r="F23" i="7"/>
  <c r="G11" i="7"/>
  <c r="D18" i="7" l="1"/>
  <c r="P24" i="7" l="1"/>
  <c r="B120" i="12"/>
  <c r="BL305" i="47" l="1"/>
  <c r="BK305" i="47"/>
  <c r="BJ305" i="47"/>
  <c r="BL304" i="47"/>
  <c r="BK304" i="47"/>
  <c r="BJ304" i="47"/>
  <c r="BL303" i="47"/>
  <c r="BK303" i="47"/>
  <c r="BJ303" i="47"/>
  <c r="BL302" i="47"/>
  <c r="BK302" i="47"/>
  <c r="BJ302" i="47"/>
  <c r="BL301" i="47"/>
  <c r="BK301" i="47"/>
  <c r="BJ301" i="47"/>
  <c r="BL300" i="47"/>
  <c r="BK300" i="47"/>
  <c r="BJ300" i="47"/>
  <c r="BL299" i="47"/>
  <c r="BK299" i="47"/>
  <c r="BJ299" i="47"/>
  <c r="BL298" i="47"/>
  <c r="BK298" i="47"/>
  <c r="BJ298" i="47"/>
  <c r="BL297" i="47"/>
  <c r="BK297" i="47"/>
  <c r="BJ297" i="47"/>
  <c r="BL296" i="47"/>
  <c r="BK296" i="47"/>
  <c r="BJ296" i="47"/>
  <c r="BL295" i="47"/>
  <c r="BK295" i="47"/>
  <c r="BJ295" i="47"/>
  <c r="BL294" i="47"/>
  <c r="BK294" i="47"/>
  <c r="BJ294" i="47"/>
  <c r="BL293" i="47"/>
  <c r="BK293" i="47"/>
  <c r="BJ293" i="47"/>
  <c r="BL292" i="47"/>
  <c r="BK292" i="47"/>
  <c r="BJ292" i="47"/>
  <c r="BL291" i="47"/>
  <c r="BK291" i="47"/>
  <c r="BJ291" i="47"/>
  <c r="BL290" i="47"/>
  <c r="BK290" i="47"/>
  <c r="BJ290" i="47"/>
  <c r="BL289" i="47"/>
  <c r="BK289" i="47"/>
  <c r="BJ289" i="47"/>
  <c r="BL288" i="47"/>
  <c r="BK288" i="47"/>
  <c r="BJ288" i="47"/>
  <c r="BL287" i="47"/>
  <c r="BK287" i="47"/>
  <c r="BJ287" i="47"/>
  <c r="BL286" i="47"/>
  <c r="BK286" i="47"/>
  <c r="BJ286" i="47"/>
  <c r="BL285" i="47"/>
  <c r="BK285" i="47"/>
  <c r="BJ285" i="47"/>
  <c r="BL284" i="47"/>
  <c r="BK284" i="47"/>
  <c r="BJ284" i="47"/>
  <c r="BL283" i="47"/>
  <c r="BK283" i="47"/>
  <c r="BJ283" i="47"/>
  <c r="BL282" i="47"/>
  <c r="BK282" i="47"/>
  <c r="BJ282" i="47"/>
  <c r="BL281" i="47"/>
  <c r="BK281" i="47"/>
  <c r="BJ281" i="47"/>
  <c r="BL280" i="47"/>
  <c r="BK280" i="47"/>
  <c r="BJ280" i="47"/>
  <c r="BL279" i="47"/>
  <c r="BK279" i="47"/>
  <c r="BJ279" i="47"/>
  <c r="BL278" i="47"/>
  <c r="BK278" i="47"/>
  <c r="BJ278" i="47"/>
  <c r="BL277" i="47"/>
  <c r="BK277" i="47"/>
  <c r="BJ277" i="47"/>
  <c r="BL276" i="47"/>
  <c r="BK276" i="47"/>
  <c r="BJ276" i="47"/>
  <c r="BL275" i="47"/>
  <c r="BK275" i="47"/>
  <c r="BJ275" i="47"/>
  <c r="BL274" i="47"/>
  <c r="BK274" i="47"/>
  <c r="BJ274" i="47"/>
  <c r="BL273" i="47"/>
  <c r="BK273" i="47"/>
  <c r="BJ273" i="47"/>
  <c r="BL272" i="47"/>
  <c r="BK272" i="47"/>
  <c r="BJ272" i="47"/>
  <c r="BL271" i="47"/>
  <c r="BK271" i="47"/>
  <c r="BJ271" i="47"/>
  <c r="BL270" i="47"/>
  <c r="BK270" i="47"/>
  <c r="BJ270" i="47"/>
  <c r="BL269" i="47"/>
  <c r="BK269" i="47"/>
  <c r="BJ269" i="47"/>
  <c r="BL268" i="47"/>
  <c r="BK268" i="47"/>
  <c r="BJ268" i="47"/>
  <c r="BL267" i="47"/>
  <c r="BK267" i="47"/>
  <c r="BJ267" i="47"/>
  <c r="BL266" i="47"/>
  <c r="BK266" i="47"/>
  <c r="BJ266" i="47"/>
  <c r="BL265" i="47"/>
  <c r="BK265" i="47"/>
  <c r="BJ265" i="47"/>
  <c r="BL264" i="47"/>
  <c r="BK264" i="47"/>
  <c r="BJ264" i="47"/>
  <c r="BL263" i="47"/>
  <c r="BK263" i="47"/>
  <c r="BJ263" i="47"/>
  <c r="BL262" i="47"/>
  <c r="BK262" i="47"/>
  <c r="BJ262" i="47"/>
  <c r="BL261" i="47"/>
  <c r="BK261" i="47"/>
  <c r="BJ261" i="47"/>
  <c r="BL260" i="47"/>
  <c r="BK260" i="47"/>
  <c r="BJ260" i="47"/>
  <c r="BL259" i="47"/>
  <c r="BK259" i="47"/>
  <c r="BJ259" i="47"/>
  <c r="BL258" i="47"/>
  <c r="BK258" i="47"/>
  <c r="BJ258" i="47"/>
  <c r="BL257" i="47"/>
  <c r="BK257" i="47"/>
  <c r="BJ257" i="47"/>
  <c r="BL256" i="47"/>
  <c r="BK256" i="47"/>
  <c r="BJ256" i="47"/>
  <c r="BL255" i="47"/>
  <c r="BK255" i="47"/>
  <c r="BJ255" i="47"/>
  <c r="BL254" i="47"/>
  <c r="BK254" i="47"/>
  <c r="BJ254" i="47"/>
  <c r="BL253" i="47"/>
  <c r="BK253" i="47"/>
  <c r="BJ253" i="47"/>
  <c r="BL252" i="47"/>
  <c r="BK252" i="47"/>
  <c r="BJ252" i="47"/>
  <c r="BL251" i="47"/>
  <c r="BK251" i="47"/>
  <c r="BJ251" i="47"/>
  <c r="BL250" i="47"/>
  <c r="BK250" i="47"/>
  <c r="BJ250" i="47"/>
  <c r="BL249" i="47"/>
  <c r="BK249" i="47"/>
  <c r="BJ249" i="47"/>
  <c r="BL248" i="47"/>
  <c r="BK248" i="47"/>
  <c r="BJ248" i="47"/>
  <c r="BL247" i="47"/>
  <c r="BK247" i="47"/>
  <c r="BJ247" i="47"/>
  <c r="BL246" i="47"/>
  <c r="BK246" i="47"/>
  <c r="BJ246" i="47"/>
  <c r="BL245" i="47"/>
  <c r="BK245" i="47"/>
  <c r="BJ245" i="47"/>
  <c r="BL244" i="47"/>
  <c r="BK244" i="47"/>
  <c r="BJ244" i="47"/>
  <c r="BL243" i="47"/>
  <c r="BK243" i="47"/>
  <c r="BJ243" i="47"/>
  <c r="BL242" i="47"/>
  <c r="BK242" i="47"/>
  <c r="BJ242" i="47"/>
  <c r="BL241" i="47"/>
  <c r="BK241" i="47"/>
  <c r="BJ241" i="47"/>
  <c r="BL240" i="47"/>
  <c r="BK240" i="47"/>
  <c r="BJ240" i="47"/>
  <c r="BL239" i="47"/>
  <c r="BK239" i="47"/>
  <c r="BJ239" i="47"/>
  <c r="BL238" i="47"/>
  <c r="BK238" i="47"/>
  <c r="BJ238" i="47"/>
  <c r="BL237" i="47"/>
  <c r="BK237" i="47"/>
  <c r="BJ237" i="47"/>
  <c r="BL236" i="47"/>
  <c r="BK236" i="47"/>
  <c r="BJ236" i="47"/>
  <c r="BL235" i="47"/>
  <c r="BK235" i="47"/>
  <c r="BJ235" i="47"/>
  <c r="BL234" i="47"/>
  <c r="BK234" i="47"/>
  <c r="BJ234" i="47"/>
  <c r="BL233" i="47"/>
  <c r="BK233" i="47"/>
  <c r="BJ233" i="47"/>
  <c r="BL232" i="47"/>
  <c r="BK232" i="47"/>
  <c r="BJ232" i="47"/>
  <c r="BL231" i="47"/>
  <c r="BK231" i="47"/>
  <c r="BJ231" i="47"/>
  <c r="BL230" i="47"/>
  <c r="BK230" i="47"/>
  <c r="BJ230" i="47"/>
  <c r="BL229" i="47"/>
  <c r="BK229" i="47"/>
  <c r="BJ229" i="47"/>
  <c r="BL228" i="47"/>
  <c r="BK228" i="47"/>
  <c r="BJ228" i="47"/>
  <c r="BL227" i="47"/>
  <c r="BK227" i="47"/>
  <c r="BJ227" i="47"/>
  <c r="BL226" i="47"/>
  <c r="BK226" i="47"/>
  <c r="BJ226" i="47"/>
  <c r="BL225" i="47"/>
  <c r="BK225" i="47"/>
  <c r="BJ225" i="47"/>
  <c r="BL224" i="47"/>
  <c r="BK224" i="47"/>
  <c r="BJ224" i="47"/>
  <c r="BL223" i="47"/>
  <c r="BK223" i="47"/>
  <c r="BJ223" i="47"/>
  <c r="BL222" i="47"/>
  <c r="BK222" i="47"/>
  <c r="BJ222" i="47"/>
  <c r="BL221" i="47"/>
  <c r="BK221" i="47"/>
  <c r="BJ221" i="47"/>
  <c r="BL220" i="47"/>
  <c r="BK220" i="47"/>
  <c r="BJ220" i="47"/>
  <c r="BL219" i="47"/>
  <c r="BK219" i="47"/>
  <c r="BJ219" i="47"/>
  <c r="BL218" i="47"/>
  <c r="BK218" i="47"/>
  <c r="BJ218" i="47"/>
  <c r="BL217" i="47"/>
  <c r="BK217" i="47"/>
  <c r="BJ217" i="47"/>
  <c r="BL216" i="47"/>
  <c r="BK216" i="47"/>
  <c r="BL215" i="47"/>
  <c r="BK215" i="47"/>
  <c r="BL214" i="47"/>
  <c r="BK214" i="47"/>
  <c r="BL213" i="47"/>
  <c r="BK213" i="47"/>
  <c r="BL212" i="47"/>
  <c r="BK212" i="47"/>
  <c r="BL211" i="47"/>
  <c r="BK211" i="47"/>
  <c r="BL210" i="47"/>
  <c r="BK210" i="47"/>
  <c r="BL209" i="47"/>
  <c r="BK209" i="47"/>
  <c r="BL208" i="47"/>
  <c r="BK208" i="47"/>
  <c r="BL207" i="47"/>
  <c r="BK207" i="47"/>
  <c r="BL206" i="47"/>
  <c r="BK206" i="47"/>
  <c r="BL205" i="47"/>
  <c r="BK205" i="47"/>
  <c r="BL204" i="47"/>
  <c r="BK204" i="47"/>
  <c r="BL203" i="47"/>
  <c r="BK203" i="47"/>
  <c r="BL202" i="47"/>
  <c r="BK202" i="47"/>
  <c r="BL201" i="47"/>
  <c r="BK201" i="47"/>
  <c r="BL200" i="47"/>
  <c r="BK200" i="47"/>
  <c r="BL199" i="47"/>
  <c r="BK199" i="47"/>
  <c r="BL198" i="47"/>
  <c r="BK198" i="47"/>
  <c r="BL197" i="47"/>
  <c r="BK197" i="47"/>
  <c r="BL196" i="47"/>
  <c r="BK196" i="47"/>
  <c r="BL195" i="47"/>
  <c r="BK195" i="47"/>
  <c r="BL194" i="47"/>
  <c r="BK194" i="47"/>
  <c r="BL193" i="47"/>
  <c r="BK193" i="47"/>
  <c r="BL192" i="47"/>
  <c r="BK192" i="47"/>
  <c r="BL191" i="47"/>
  <c r="BK191" i="47"/>
  <c r="BL190" i="47"/>
  <c r="BK190" i="47"/>
  <c r="BL189" i="47"/>
  <c r="BK189" i="47"/>
  <c r="BL188" i="47"/>
  <c r="BK188" i="47"/>
  <c r="BL187" i="47"/>
  <c r="BK187" i="47"/>
  <c r="BL186" i="47"/>
  <c r="BK186" i="47"/>
  <c r="BL185" i="47"/>
  <c r="BK185" i="47"/>
  <c r="BL184" i="47"/>
  <c r="BK184" i="47"/>
  <c r="BL183" i="47"/>
  <c r="BK183" i="47"/>
  <c r="BL182" i="47"/>
  <c r="BK182" i="47"/>
  <c r="BL181" i="47"/>
  <c r="BK181" i="47"/>
  <c r="BL180" i="47"/>
  <c r="BK180" i="47"/>
  <c r="BL179" i="47"/>
  <c r="BK179" i="47"/>
  <c r="BL178" i="47"/>
  <c r="BK178" i="47"/>
  <c r="BL177" i="47"/>
  <c r="BK177" i="47"/>
  <c r="BL176" i="47"/>
  <c r="BK176" i="47"/>
  <c r="BL175" i="47"/>
  <c r="BK175" i="47"/>
  <c r="BL174" i="47"/>
  <c r="BK174" i="47"/>
  <c r="BL173" i="47"/>
  <c r="BK173" i="47"/>
  <c r="BL172" i="47"/>
  <c r="BK172" i="47"/>
  <c r="BL171" i="47"/>
  <c r="BK171" i="47"/>
  <c r="BL170" i="47"/>
  <c r="BK170" i="47"/>
  <c r="BL169" i="47"/>
  <c r="BK169" i="47"/>
  <c r="BL168" i="47"/>
  <c r="BK168" i="47"/>
  <c r="BL167" i="47"/>
  <c r="BK167" i="47"/>
  <c r="BL166" i="47"/>
  <c r="BK166" i="47"/>
  <c r="BL165" i="47"/>
  <c r="BK165" i="47"/>
  <c r="BL164" i="47"/>
  <c r="BK164" i="47"/>
  <c r="BL163" i="47"/>
  <c r="BK163" i="47"/>
  <c r="BL162" i="47"/>
  <c r="BK162" i="47"/>
  <c r="BL161" i="47"/>
  <c r="BK161" i="47"/>
  <c r="BL160" i="47"/>
  <c r="BK160" i="47"/>
  <c r="BL159" i="47"/>
  <c r="BK159" i="47"/>
  <c r="BL158" i="47"/>
  <c r="BK158" i="47"/>
  <c r="BL157" i="47"/>
  <c r="BK157" i="47"/>
  <c r="BL156" i="47"/>
  <c r="BK156" i="47"/>
  <c r="BL155" i="47"/>
  <c r="BK155" i="47"/>
  <c r="BL154" i="47"/>
  <c r="BK154" i="47"/>
  <c r="BL153" i="47"/>
  <c r="BK153" i="47"/>
  <c r="BL152" i="47"/>
  <c r="BK152" i="47"/>
  <c r="BL151" i="47"/>
  <c r="BK151" i="47"/>
  <c r="BL150" i="47"/>
  <c r="BK150" i="47"/>
  <c r="BL149" i="47"/>
  <c r="BK149" i="47"/>
  <c r="BL148" i="47"/>
  <c r="BK148" i="47"/>
  <c r="BL147" i="47"/>
  <c r="BK147" i="47"/>
  <c r="BL146" i="47"/>
  <c r="BK146" i="47"/>
  <c r="BL145" i="47"/>
  <c r="BK145" i="47"/>
  <c r="BL144" i="47"/>
  <c r="BK144" i="47"/>
  <c r="BL143" i="47"/>
  <c r="BK143" i="47"/>
  <c r="BL142" i="47"/>
  <c r="BK142" i="47"/>
  <c r="BL141" i="47"/>
  <c r="BK141" i="47"/>
  <c r="BL140" i="47"/>
  <c r="BK140" i="47"/>
  <c r="BL139" i="47"/>
  <c r="BK139" i="47"/>
  <c r="BL138" i="47"/>
  <c r="BK138" i="47"/>
  <c r="BL137" i="47"/>
  <c r="BK137" i="47"/>
  <c r="BL136" i="47"/>
  <c r="BK136" i="47"/>
  <c r="BL135" i="47"/>
  <c r="BK135" i="47"/>
  <c r="BL134" i="47"/>
  <c r="BK134" i="47"/>
  <c r="BL133" i="47"/>
  <c r="BK133" i="47"/>
  <c r="BL132" i="47"/>
  <c r="BK132" i="47"/>
  <c r="BL131" i="47"/>
  <c r="BK131" i="47"/>
  <c r="BL130" i="47"/>
  <c r="BK130" i="47"/>
  <c r="BL129" i="47"/>
  <c r="BK129" i="47"/>
  <c r="BL128" i="47"/>
  <c r="BK128" i="47"/>
  <c r="BL127" i="47"/>
  <c r="BK127" i="47"/>
  <c r="BL126" i="47"/>
  <c r="BK126" i="47"/>
  <c r="BL125" i="47"/>
  <c r="BK125" i="47"/>
  <c r="BL124" i="47"/>
  <c r="BK124" i="47"/>
  <c r="BL123" i="47"/>
  <c r="BK123" i="47"/>
  <c r="BL122" i="47"/>
  <c r="BK122" i="47"/>
  <c r="BL121" i="47"/>
  <c r="BK121" i="47"/>
  <c r="BL120" i="47"/>
  <c r="BK120" i="47"/>
  <c r="BL119" i="47"/>
  <c r="BK119" i="47"/>
  <c r="BL118" i="47"/>
  <c r="BK118" i="47"/>
  <c r="BL117" i="47"/>
  <c r="BK117" i="47"/>
  <c r="BL116" i="47"/>
  <c r="BK116" i="47"/>
  <c r="BL115" i="47"/>
  <c r="BK115" i="47"/>
  <c r="BL114" i="47"/>
  <c r="BK114" i="47"/>
  <c r="BL113" i="47"/>
  <c r="BK113" i="47"/>
  <c r="BL112" i="47"/>
  <c r="BK112" i="47"/>
  <c r="BL111" i="47"/>
  <c r="BK111" i="47"/>
  <c r="BL110" i="47"/>
  <c r="BK110" i="47"/>
  <c r="BL109" i="47"/>
  <c r="BK109" i="47"/>
  <c r="BL108" i="47"/>
  <c r="BK108" i="47"/>
  <c r="BL107" i="47"/>
  <c r="BK107" i="47"/>
  <c r="BL106" i="47"/>
  <c r="BK106" i="47"/>
  <c r="BL105" i="47"/>
  <c r="BK105" i="47"/>
  <c r="BL104" i="47"/>
  <c r="BK104" i="47"/>
  <c r="BL103" i="47"/>
  <c r="BK103" i="47"/>
  <c r="BL102" i="47"/>
  <c r="BK102" i="47"/>
  <c r="BL101" i="47"/>
  <c r="BK101" i="47"/>
  <c r="BL100" i="47"/>
  <c r="BK100" i="47"/>
  <c r="BL99" i="47"/>
  <c r="BK99" i="47"/>
  <c r="BL98" i="47"/>
  <c r="BK98" i="47"/>
  <c r="BL97" i="47"/>
  <c r="BK97" i="47"/>
  <c r="BL96" i="47"/>
  <c r="BK96" i="47"/>
  <c r="BL95" i="47"/>
  <c r="BK95" i="47"/>
  <c r="BL94" i="47"/>
  <c r="BK94" i="47"/>
  <c r="BL93" i="47"/>
  <c r="BK93" i="47"/>
  <c r="BL92" i="47"/>
  <c r="BK92" i="47"/>
  <c r="BL91" i="47"/>
  <c r="BK91" i="47"/>
  <c r="BL90" i="47"/>
  <c r="BK90" i="47"/>
  <c r="BL89" i="47"/>
  <c r="BK89" i="47"/>
  <c r="BL88" i="47"/>
  <c r="BK88" i="47"/>
  <c r="BL87" i="47"/>
  <c r="BK87" i="47"/>
  <c r="BL86" i="47"/>
  <c r="BK86" i="47"/>
  <c r="BL85" i="47"/>
  <c r="BK85" i="47"/>
  <c r="BL84" i="47"/>
  <c r="BK84" i="47"/>
  <c r="BL83" i="47"/>
  <c r="BK83" i="47"/>
  <c r="BL82" i="47"/>
  <c r="BK82" i="47"/>
  <c r="BL81" i="47"/>
  <c r="BK81" i="47"/>
  <c r="BL80" i="47"/>
  <c r="BK80" i="47"/>
  <c r="BL79" i="47"/>
  <c r="BK79" i="47"/>
  <c r="BL78" i="47"/>
  <c r="BK78" i="47"/>
  <c r="BL77" i="47"/>
  <c r="BK77" i="47"/>
  <c r="BL76" i="47"/>
  <c r="BK76" i="47"/>
  <c r="BL75" i="47"/>
  <c r="BK75" i="47"/>
  <c r="BL74" i="47"/>
  <c r="BK74" i="47"/>
  <c r="BL73" i="47"/>
  <c r="BK73" i="47"/>
  <c r="BL72" i="47"/>
  <c r="BK72" i="47"/>
  <c r="BL71" i="47"/>
  <c r="BK71" i="47"/>
  <c r="BL70" i="47"/>
  <c r="BK70" i="47"/>
  <c r="BL69" i="47"/>
  <c r="BK69" i="47"/>
  <c r="BL68" i="47"/>
  <c r="BK68" i="47"/>
  <c r="BL67" i="47"/>
  <c r="BK67" i="47"/>
  <c r="BL66" i="47"/>
  <c r="BK66" i="47"/>
  <c r="BL65" i="47"/>
  <c r="BK65" i="47"/>
  <c r="BL64" i="47"/>
  <c r="BK64" i="47"/>
  <c r="BL63" i="47"/>
  <c r="BK63" i="47"/>
  <c r="BL62" i="47"/>
  <c r="BK62" i="47"/>
  <c r="BL61" i="47"/>
  <c r="BK61" i="47"/>
  <c r="BL60" i="47"/>
  <c r="BK60" i="47"/>
  <c r="BL59" i="47"/>
  <c r="BK59" i="47"/>
  <c r="BL58" i="47"/>
  <c r="BK58" i="47"/>
  <c r="BL57" i="47"/>
  <c r="BK57" i="47"/>
  <c r="BL56" i="47"/>
  <c r="BK56" i="47"/>
  <c r="BL55" i="47"/>
  <c r="BK55" i="47"/>
  <c r="BL54" i="47"/>
  <c r="BK54" i="47"/>
  <c r="BL53" i="47"/>
  <c r="BK53" i="47"/>
  <c r="BL52" i="47"/>
  <c r="BK52" i="47"/>
  <c r="BL51" i="47"/>
  <c r="BK51" i="47"/>
  <c r="BL50" i="47"/>
  <c r="BK50" i="47"/>
  <c r="BL49" i="47"/>
  <c r="BK49" i="47"/>
  <c r="BL48" i="47"/>
  <c r="BK48" i="47"/>
  <c r="BL47" i="47"/>
  <c r="BK47" i="47"/>
  <c r="BL46" i="47"/>
  <c r="BK46" i="47"/>
  <c r="BL45" i="47"/>
  <c r="BK45" i="47"/>
  <c r="BL44" i="47"/>
  <c r="BK44" i="47"/>
  <c r="BL43" i="47"/>
  <c r="BK43" i="47"/>
  <c r="BL42" i="47"/>
  <c r="BK42" i="47"/>
  <c r="BL41" i="47"/>
  <c r="BK41" i="47"/>
  <c r="BL40" i="47"/>
  <c r="BK40" i="47"/>
  <c r="BL39" i="47"/>
  <c r="BK39" i="47"/>
  <c r="BL38" i="47"/>
  <c r="BK38" i="47"/>
  <c r="BL37" i="47"/>
  <c r="BK37" i="47"/>
  <c r="BL36" i="47"/>
  <c r="BK36" i="47"/>
  <c r="BL35" i="47"/>
  <c r="BK35" i="47"/>
  <c r="BL34" i="47"/>
  <c r="BK34" i="47"/>
  <c r="BL33" i="47"/>
  <c r="BK33" i="47"/>
  <c r="BL32" i="47"/>
  <c r="BK32" i="47"/>
  <c r="BL31" i="47"/>
  <c r="BK31" i="47"/>
  <c r="BL30" i="47"/>
  <c r="BK30" i="47"/>
  <c r="BL29" i="47"/>
  <c r="BK29" i="47"/>
  <c r="BL28" i="47"/>
  <c r="BK28" i="47"/>
  <c r="BL27" i="47"/>
  <c r="BK27" i="47"/>
  <c r="BL26" i="47"/>
  <c r="BK26" i="47"/>
  <c r="BL25" i="47"/>
  <c r="BK25" i="47"/>
  <c r="BL24" i="47"/>
  <c r="BK24" i="47"/>
  <c r="BL23" i="47"/>
  <c r="BK23" i="47"/>
  <c r="BL22" i="47"/>
  <c r="BK22" i="47"/>
  <c r="BL21" i="47"/>
  <c r="BK21" i="47"/>
  <c r="BL20" i="47"/>
  <c r="BK20" i="47"/>
  <c r="BL19" i="47"/>
  <c r="BK19" i="47"/>
  <c r="BL18" i="47"/>
  <c r="BK18" i="47"/>
  <c r="BL17" i="47"/>
  <c r="BK17" i="47"/>
  <c r="BL16" i="47"/>
  <c r="BK16" i="47"/>
  <c r="BL15" i="47"/>
  <c r="BK15" i="47"/>
  <c r="BL14" i="47"/>
  <c r="BK14" i="47"/>
  <c r="BL13" i="47"/>
  <c r="BK13" i="47"/>
  <c r="BL12" i="47"/>
  <c r="BK12" i="47"/>
  <c r="BL11" i="47"/>
  <c r="BK11" i="47"/>
  <c r="BL10" i="47"/>
  <c r="BK10" i="47"/>
  <c r="BL9" i="47"/>
  <c r="BK9" i="47"/>
  <c r="BL8" i="47"/>
  <c r="BK8" i="47"/>
  <c r="BL7" i="47"/>
  <c r="BK7" i="47"/>
  <c r="BL6" i="47"/>
  <c r="BK6" i="47"/>
  <c r="BL5" i="47"/>
  <c r="BK5" i="47"/>
  <c r="BL4" i="47"/>
  <c r="BK4" i="47"/>
  <c r="F11" i="12" l="1"/>
  <c r="E59" i="7" l="1"/>
  <c r="AQ5" i="47" l="1"/>
  <c r="AR5" i="47"/>
  <c r="AS5" i="47"/>
  <c r="AT5" i="47"/>
  <c r="AM1" i="47" l="1"/>
  <c r="AP1" i="47"/>
  <c r="B112" i="12" l="1"/>
  <c r="G7" i="70" l="1"/>
  <c r="Z23" i="47" l="1"/>
  <c r="Z22" i="47"/>
  <c r="N9" i="47" l="1"/>
  <c r="N7" i="47"/>
  <c r="BJ214" i="47" l="1"/>
  <c r="BJ212" i="47"/>
  <c r="BJ210" i="47"/>
  <c r="BJ208" i="47"/>
  <c r="BJ206" i="47"/>
  <c r="BJ204" i="47"/>
  <c r="BJ202" i="47"/>
  <c r="BJ200" i="47"/>
  <c r="BJ198" i="47"/>
  <c r="BJ196" i="47"/>
  <c r="BJ194" i="47"/>
  <c r="BJ192" i="47"/>
  <c r="BJ190" i="47"/>
  <c r="BJ188" i="47"/>
  <c r="BJ186" i="47"/>
  <c r="BJ184" i="47"/>
  <c r="BJ182" i="47"/>
  <c r="BJ180" i="47"/>
  <c r="BJ178" i="47"/>
  <c r="BJ176" i="47"/>
  <c r="BJ174" i="47"/>
  <c r="BJ172" i="47"/>
  <c r="BJ170" i="47"/>
  <c r="BJ168" i="47"/>
  <c r="BJ166" i="47"/>
  <c r="BJ164" i="47"/>
  <c r="BJ162" i="47"/>
  <c r="BJ160" i="47"/>
  <c r="BJ158" i="47"/>
  <c r="BJ156" i="47"/>
  <c r="BJ154" i="47"/>
  <c r="BJ152" i="47"/>
  <c r="BJ150" i="47"/>
  <c r="BJ148" i="47"/>
  <c r="BJ146" i="47"/>
  <c r="BJ144" i="47"/>
  <c r="BJ142" i="47"/>
  <c r="BJ140" i="47"/>
  <c r="BJ138" i="47"/>
  <c r="BJ136" i="47"/>
  <c r="BJ134" i="47"/>
  <c r="BJ132" i="47"/>
  <c r="BJ130" i="47"/>
  <c r="BJ128" i="47"/>
  <c r="BJ126" i="47"/>
  <c r="BJ124" i="47"/>
  <c r="BJ122" i="47"/>
  <c r="BJ120" i="47"/>
  <c r="BJ118" i="47"/>
  <c r="BJ116" i="47"/>
  <c r="BJ114" i="47"/>
  <c r="BJ112" i="47"/>
  <c r="BJ110" i="47"/>
  <c r="BJ108" i="47"/>
  <c r="BJ106" i="47"/>
  <c r="BJ104" i="47"/>
  <c r="BJ102" i="47"/>
  <c r="BJ100" i="47"/>
  <c r="BJ98" i="47"/>
  <c r="BJ96" i="47"/>
  <c r="BJ94" i="47"/>
  <c r="BJ92" i="47"/>
  <c r="BJ90" i="47"/>
  <c r="BJ88" i="47"/>
  <c r="BJ86" i="47"/>
  <c r="BJ84" i="47"/>
  <c r="BJ82" i="47"/>
  <c r="BJ80" i="47"/>
  <c r="BJ78" i="47"/>
  <c r="BJ76" i="47"/>
  <c r="BJ74" i="47"/>
  <c r="BJ72" i="47"/>
  <c r="BJ70" i="47"/>
  <c r="BJ68" i="47"/>
  <c r="BJ66" i="47"/>
  <c r="BJ64" i="47"/>
  <c r="BJ62" i="47"/>
  <c r="BJ60" i="47"/>
  <c r="BJ58" i="47"/>
  <c r="BJ56" i="47"/>
  <c r="BJ54" i="47"/>
  <c r="BJ215" i="47"/>
  <c r="BJ213" i="47"/>
  <c r="BJ211" i="47"/>
  <c r="BJ209" i="47"/>
  <c r="BJ205" i="47"/>
  <c r="BJ201" i="47"/>
  <c r="BJ197" i="47"/>
  <c r="BJ193" i="47"/>
  <c r="BJ189" i="47"/>
  <c r="BJ185" i="47"/>
  <c r="BJ181" i="47"/>
  <c r="BJ177" i="47"/>
  <c r="BJ173" i="47"/>
  <c r="BJ169" i="47"/>
  <c r="BJ165" i="47"/>
  <c r="BJ161" i="47"/>
  <c r="BJ157" i="47"/>
  <c r="BJ153" i="47"/>
  <c r="BJ149" i="47"/>
  <c r="BJ145" i="47"/>
  <c r="BJ141" i="47"/>
  <c r="BJ137" i="47"/>
  <c r="BJ133" i="47"/>
  <c r="BJ129" i="47"/>
  <c r="BJ125" i="47"/>
  <c r="BJ121" i="47"/>
  <c r="BJ117" i="47"/>
  <c r="BJ113" i="47"/>
  <c r="BJ109" i="47"/>
  <c r="BJ105" i="47"/>
  <c r="BJ101" i="47"/>
  <c r="BJ97" i="47"/>
  <c r="BJ93" i="47"/>
  <c r="BJ89" i="47"/>
  <c r="BJ85" i="47"/>
  <c r="BJ81" i="47"/>
  <c r="BJ77" i="47"/>
  <c r="BJ73" i="47"/>
  <c r="BJ69" i="47"/>
  <c r="BJ65" i="47"/>
  <c r="BJ61" i="47"/>
  <c r="BJ57" i="47"/>
  <c r="BJ207" i="47"/>
  <c r="BJ203" i="47"/>
  <c r="BJ199" i="47"/>
  <c r="BJ195" i="47"/>
  <c r="BJ191" i="47"/>
  <c r="BJ187" i="47"/>
  <c r="BJ183" i="47"/>
  <c r="BJ179" i="47"/>
  <c r="BJ175" i="47"/>
  <c r="BJ171" i="47"/>
  <c r="BJ167" i="47"/>
  <c r="BJ163" i="47"/>
  <c r="BJ159" i="47"/>
  <c r="BJ155" i="47"/>
  <c r="BJ151" i="47"/>
  <c r="BJ147" i="47"/>
  <c r="BJ143" i="47"/>
  <c r="BJ139" i="47"/>
  <c r="BJ135" i="47"/>
  <c r="BJ131" i="47"/>
  <c r="BJ127" i="47"/>
  <c r="BJ123" i="47"/>
  <c r="BJ119" i="47"/>
  <c r="BJ115" i="47"/>
  <c r="BJ111" i="47"/>
  <c r="BJ107" i="47"/>
  <c r="BJ103" i="47"/>
  <c r="BJ99" i="47"/>
  <c r="BJ95" i="47"/>
  <c r="BJ91" i="47"/>
  <c r="BJ87" i="47"/>
  <c r="BJ83" i="47"/>
  <c r="BJ79" i="47"/>
  <c r="BJ75" i="47"/>
  <c r="BJ71" i="47"/>
  <c r="BJ67" i="47"/>
  <c r="BJ63" i="47"/>
  <c r="BJ59" i="47"/>
  <c r="BJ55" i="47"/>
  <c r="BJ52" i="47"/>
  <c r="BJ50" i="47"/>
  <c r="BJ53" i="47"/>
  <c r="BJ51" i="47"/>
  <c r="BJ49" i="47"/>
  <c r="BJ47" i="47"/>
  <c r="BJ45" i="47"/>
  <c r="BJ48" i="47"/>
  <c r="BJ46" i="47"/>
  <c r="BJ44" i="47"/>
  <c r="BJ42" i="47"/>
  <c r="BJ40" i="47"/>
  <c r="BJ38" i="47"/>
  <c r="BJ36" i="47"/>
  <c r="BJ34" i="47"/>
  <c r="BJ32" i="47"/>
  <c r="BJ30" i="47"/>
  <c r="BJ28" i="47"/>
  <c r="BJ26" i="47"/>
  <c r="BJ24" i="47"/>
  <c r="BJ22" i="47"/>
  <c r="BJ20" i="47"/>
  <c r="BJ43" i="47"/>
  <c r="BJ41" i="47"/>
  <c r="BJ39" i="47"/>
  <c r="BJ37" i="47"/>
  <c r="BJ35" i="47"/>
  <c r="BJ33" i="47"/>
  <c r="BJ31" i="47"/>
  <c r="BJ29" i="47"/>
  <c r="BJ27" i="47"/>
  <c r="BJ25" i="47"/>
  <c r="BJ23" i="47"/>
  <c r="BJ21" i="47"/>
  <c r="BJ216" i="47"/>
  <c r="BJ18" i="47"/>
  <c r="BJ16" i="47"/>
  <c r="BJ14" i="47"/>
  <c r="BJ19" i="47"/>
  <c r="BJ17" i="47"/>
  <c r="BJ15" i="47"/>
  <c r="BJ13" i="47"/>
  <c r="BJ11" i="47"/>
  <c r="BJ9" i="47"/>
  <c r="BJ7" i="47"/>
  <c r="BJ5" i="47"/>
  <c r="AU5" i="47" s="1"/>
  <c r="BJ12" i="47"/>
  <c r="BJ10" i="47"/>
  <c r="BJ8" i="47"/>
  <c r="BJ6" i="47"/>
  <c r="BJ4" i="47"/>
  <c r="Z24" i="47"/>
  <c r="Z21" i="47"/>
  <c r="H2" i="7"/>
  <c r="E11" i="7"/>
  <c r="P25" i="7" l="1"/>
  <c r="M35" i="47"/>
  <c r="M4" i="47"/>
  <c r="M5" i="47"/>
  <c r="M13" i="47"/>
  <c r="M29" i="47"/>
  <c r="M45" i="47"/>
  <c r="M61" i="47"/>
  <c r="M77" i="47"/>
  <c r="M93" i="47"/>
  <c r="M109" i="47"/>
  <c r="M125" i="47"/>
  <c r="M146" i="47"/>
  <c r="M178" i="47"/>
  <c r="M210" i="47"/>
  <c r="M242" i="47"/>
  <c r="M274" i="47"/>
  <c r="M17" i="47"/>
  <c r="M41" i="47"/>
  <c r="M57" i="47"/>
  <c r="M73" i="47"/>
  <c r="M89" i="47"/>
  <c r="M105" i="47"/>
  <c r="M121" i="47"/>
  <c r="M138" i="47"/>
  <c r="M170" i="47"/>
  <c r="M202" i="47"/>
  <c r="M234" i="47"/>
  <c r="M266" i="47"/>
  <c r="M298" i="47"/>
  <c r="M15" i="47"/>
  <c r="M23" i="47"/>
  <c r="M31" i="47"/>
  <c r="M43" i="47"/>
  <c r="M51" i="47"/>
  <c r="M59" i="47"/>
  <c r="M67" i="47"/>
  <c r="M75" i="47"/>
  <c r="M83" i="47"/>
  <c r="M91" i="47"/>
  <c r="M99" i="47"/>
  <c r="M107" i="47"/>
  <c r="M115" i="47"/>
  <c r="M123" i="47"/>
  <c r="M131" i="47"/>
  <c r="M142" i="47"/>
  <c r="M158" i="47"/>
  <c r="M174" i="47"/>
  <c r="M190" i="47"/>
  <c r="M206" i="47"/>
  <c r="M222" i="47"/>
  <c r="M238" i="47"/>
  <c r="M254" i="47"/>
  <c r="M270" i="47"/>
  <c r="M286" i="47"/>
  <c r="M305" i="47"/>
  <c r="M301" i="47"/>
  <c r="M297" i="47"/>
  <c r="M293" i="47"/>
  <c r="M289" i="47"/>
  <c r="M285" i="47"/>
  <c r="M281" i="47"/>
  <c r="M277" i="47"/>
  <c r="M273" i="47"/>
  <c r="M269" i="47"/>
  <c r="M265" i="47"/>
  <c r="M261" i="47"/>
  <c r="M257" i="47"/>
  <c r="M253" i="47"/>
  <c r="M249" i="47"/>
  <c r="M245" i="47"/>
  <c r="M241" i="47"/>
  <c r="M237" i="47"/>
  <c r="M233" i="47"/>
  <c r="M229" i="47"/>
  <c r="M225" i="47"/>
  <c r="M221" i="47"/>
  <c r="M217" i="47"/>
  <c r="M213" i="47"/>
  <c r="M209" i="47"/>
  <c r="M205" i="47"/>
  <c r="M201" i="47"/>
  <c r="M197" i="47"/>
  <c r="M193" i="47"/>
  <c r="M189" i="47"/>
  <c r="M185" i="47"/>
  <c r="M181" i="47"/>
  <c r="M177" i="47"/>
  <c r="M173" i="47"/>
  <c r="M302" i="47"/>
  <c r="M21" i="47"/>
  <c r="M37" i="47"/>
  <c r="M53" i="47"/>
  <c r="M69" i="47"/>
  <c r="M85" i="47"/>
  <c r="M101" i="47"/>
  <c r="M117" i="47"/>
  <c r="M133" i="47"/>
  <c r="M162" i="47"/>
  <c r="M194" i="47"/>
  <c r="M226" i="47"/>
  <c r="M258" i="47"/>
  <c r="M290" i="47"/>
  <c r="M33" i="47"/>
  <c r="M49" i="47"/>
  <c r="M65" i="47"/>
  <c r="M81" i="47"/>
  <c r="M97" i="47"/>
  <c r="M113" i="47"/>
  <c r="M129" i="47"/>
  <c r="M154" i="47"/>
  <c r="M186" i="47"/>
  <c r="M218" i="47"/>
  <c r="M250" i="47"/>
  <c r="M282" i="47"/>
  <c r="M11" i="47"/>
  <c r="M19" i="47"/>
  <c r="M27" i="47"/>
  <c r="M39" i="47"/>
  <c r="M47" i="47"/>
  <c r="M55" i="47"/>
  <c r="M63" i="47"/>
  <c r="M71" i="47"/>
  <c r="M79" i="47"/>
  <c r="M87" i="47"/>
  <c r="M95" i="47"/>
  <c r="M103" i="47"/>
  <c r="M111" i="47"/>
  <c r="M119" i="47"/>
  <c r="M127" i="47"/>
  <c r="M135" i="47"/>
  <c r="M150" i="47"/>
  <c r="M166" i="47"/>
  <c r="M182" i="47"/>
  <c r="M198" i="47"/>
  <c r="M214" i="47"/>
  <c r="M230" i="47"/>
  <c r="M246" i="47"/>
  <c r="M262" i="47"/>
  <c r="M278" i="47"/>
  <c r="M294" i="47"/>
  <c r="M303" i="47"/>
  <c r="M299" i="47"/>
  <c r="M295" i="47"/>
  <c r="M291" i="47"/>
  <c r="M287" i="47"/>
  <c r="M283" i="47"/>
  <c r="M279" i="47"/>
  <c r="M275" i="47"/>
  <c r="M271" i="47"/>
  <c r="M267" i="47"/>
  <c r="M263" i="47"/>
  <c r="M259" i="47"/>
  <c r="M255" i="47"/>
  <c r="M251" i="47"/>
  <c r="M247" i="47"/>
  <c r="M243" i="47"/>
  <c r="M239" i="47"/>
  <c r="M235" i="47"/>
  <c r="M231" i="47"/>
  <c r="M227" i="47"/>
  <c r="M223" i="47"/>
  <c r="M219" i="47"/>
  <c r="M215" i="47"/>
  <c r="M211" i="47"/>
  <c r="M207" i="47"/>
  <c r="M203" i="47"/>
  <c r="M199" i="47"/>
  <c r="M195" i="47"/>
  <c r="M191" i="47"/>
  <c r="M187" i="47"/>
  <c r="M183" i="47"/>
  <c r="M179" i="47"/>
  <c r="M175" i="47"/>
  <c r="M171" i="47"/>
  <c r="M167" i="47"/>
  <c r="M163" i="47"/>
  <c r="M159" i="47"/>
  <c r="M155" i="47"/>
  <c r="M151" i="47"/>
  <c r="M147" i="47"/>
  <c r="M143" i="47"/>
  <c r="M139" i="47"/>
  <c r="M10" i="47"/>
  <c r="M16" i="47"/>
  <c r="M20" i="47"/>
  <c r="M24" i="47"/>
  <c r="M28" i="47"/>
  <c r="M32" i="47"/>
  <c r="M36" i="47"/>
  <c r="M40" i="47"/>
  <c r="M44" i="47"/>
  <c r="M48" i="47"/>
  <c r="M52" i="47"/>
  <c r="M56" i="47"/>
  <c r="M60" i="47"/>
  <c r="M64" i="47"/>
  <c r="M68" i="47"/>
  <c r="M72" i="47"/>
  <c r="M76" i="47"/>
  <c r="M80" i="47"/>
  <c r="M84" i="47"/>
  <c r="M88" i="47"/>
  <c r="M92" i="47"/>
  <c r="M96" i="47"/>
  <c r="M100" i="47"/>
  <c r="M104" i="47"/>
  <c r="M108" i="47"/>
  <c r="M112" i="47"/>
  <c r="M116" i="47"/>
  <c r="M120" i="47"/>
  <c r="M124" i="47"/>
  <c r="M128" i="47"/>
  <c r="M132" i="47"/>
  <c r="M136" i="47"/>
  <c r="M144" i="47"/>
  <c r="M152" i="47"/>
  <c r="M160" i="47"/>
  <c r="M168" i="47"/>
  <c r="M176" i="47"/>
  <c r="M184" i="47"/>
  <c r="M192" i="47"/>
  <c r="M200" i="47"/>
  <c r="M208" i="47"/>
  <c r="M216" i="47"/>
  <c r="M224" i="47"/>
  <c r="M232" i="47"/>
  <c r="M240" i="47"/>
  <c r="M248" i="47"/>
  <c r="M256" i="47"/>
  <c r="M264" i="47"/>
  <c r="M272" i="47"/>
  <c r="M280" i="47"/>
  <c r="M288" i="47"/>
  <c r="M296" i="47"/>
  <c r="M304" i="47"/>
  <c r="M169" i="47"/>
  <c r="M165" i="47"/>
  <c r="M161" i="47"/>
  <c r="M157" i="47"/>
  <c r="M153" i="47"/>
  <c r="M149" i="47"/>
  <c r="M145" i="47"/>
  <c r="M141" i="47"/>
  <c r="M137" i="47"/>
  <c r="M14" i="47"/>
  <c r="M18" i="47"/>
  <c r="M22" i="47"/>
  <c r="M26" i="47"/>
  <c r="M30" i="47"/>
  <c r="M34" i="47"/>
  <c r="M38" i="47"/>
  <c r="M42" i="47"/>
  <c r="M46" i="47"/>
  <c r="M50" i="47"/>
  <c r="M54" i="47"/>
  <c r="M58" i="47"/>
  <c r="M62" i="47"/>
  <c r="M66" i="47"/>
  <c r="M70" i="47"/>
  <c r="M74" i="47"/>
  <c r="M78" i="47"/>
  <c r="M82" i="47"/>
  <c r="M86" i="47"/>
  <c r="M90" i="47"/>
  <c r="M94" i="47"/>
  <c r="M98" i="47"/>
  <c r="M102" i="47"/>
  <c r="M106" i="47"/>
  <c r="M110" i="47"/>
  <c r="M114" i="47"/>
  <c r="M118" i="47"/>
  <c r="M122" i="47"/>
  <c r="M126" i="47"/>
  <c r="M130" i="47"/>
  <c r="M134" i="47"/>
  <c r="M140" i="47"/>
  <c r="M148" i="47"/>
  <c r="M156" i="47"/>
  <c r="M164" i="47"/>
  <c r="M172" i="47"/>
  <c r="M180" i="47"/>
  <c r="M188" i="47"/>
  <c r="M196" i="47"/>
  <c r="M204" i="47"/>
  <c r="M212" i="47"/>
  <c r="M220" i="47"/>
  <c r="M228" i="47"/>
  <c r="M236" i="47"/>
  <c r="M244" i="47"/>
  <c r="M252" i="47"/>
  <c r="M260" i="47"/>
  <c r="M268" i="47"/>
  <c r="M276" i="47"/>
  <c r="M284" i="47"/>
  <c r="M292" i="47"/>
  <c r="M300" i="47"/>
  <c r="M6" i="47"/>
  <c r="M9" i="47"/>
  <c r="M25" i="47"/>
  <c r="M8" i="47"/>
  <c r="M7" i="47"/>
  <c r="M12" i="47"/>
  <c r="G9" i="12"/>
  <c r="H24" i="7" l="1"/>
  <c r="C7" i="70" l="1"/>
  <c r="C81" i="7" l="1"/>
  <c r="D81" i="7"/>
  <c r="D79" i="7"/>
  <c r="J66" i="7" l="1"/>
  <c r="D75" i="7" l="1"/>
  <c r="D73" i="7"/>
  <c r="C4" i="70" l="1"/>
  <c r="FJ7" i="12" s="1"/>
  <c r="AA4" i="47" l="1"/>
  <c r="D83" i="7"/>
  <c r="D101" i="7" l="1"/>
  <c r="G99" i="7"/>
  <c r="D99" i="7"/>
  <c r="C99" i="7"/>
  <c r="F83" i="7" l="1"/>
  <c r="H83" i="7"/>
  <c r="E62" i="7"/>
  <c r="C23" i="7"/>
  <c r="C20" i="7"/>
  <c r="F18" i="7" s="1"/>
  <c r="C26" i="7"/>
  <c r="C19" i="7"/>
  <c r="C16" i="7"/>
  <c r="C14" i="7"/>
  <c r="C12" i="7"/>
  <c r="K18" i="7" l="1"/>
  <c r="H95" i="7" l="1"/>
  <c r="C95" i="7"/>
  <c r="C87" i="7"/>
  <c r="C83" i="7"/>
  <c r="D85" i="7"/>
  <c r="D97" i="7" l="1"/>
  <c r="D95" i="7"/>
  <c r="C2" i="70" l="1"/>
  <c r="B13" i="70" s="1"/>
  <c r="AK81" i="70"/>
  <c r="AJ81" i="70"/>
  <c r="AI81" i="70"/>
  <c r="AH81" i="70"/>
  <c r="AA81" i="70"/>
  <c r="Z81" i="70"/>
  <c r="Y81" i="70"/>
  <c r="X81" i="70"/>
  <c r="Q81" i="70"/>
  <c r="P81" i="70"/>
  <c r="O81" i="70"/>
  <c r="N81" i="70"/>
  <c r="AK14" i="70"/>
  <c r="AJ14" i="70"/>
  <c r="AI14" i="70"/>
  <c r="AH14" i="70"/>
  <c r="AA14" i="70"/>
  <c r="Z14" i="70"/>
  <c r="Y14" i="70"/>
  <c r="X14" i="70"/>
  <c r="Q14" i="70"/>
  <c r="P14" i="70"/>
  <c r="O14" i="70"/>
  <c r="N14" i="70"/>
  <c r="W8" i="70"/>
  <c r="AJ6" i="70"/>
  <c r="I1" i="70"/>
  <c r="B9" i="70" l="1"/>
  <c r="B5" i="70" s="1"/>
  <c r="B11" i="70"/>
  <c r="G13" i="70"/>
  <c r="E13" i="70"/>
  <c r="C13" i="70"/>
  <c r="H13" i="70"/>
  <c r="F13" i="70"/>
  <c r="D13" i="70"/>
  <c r="C11" i="70"/>
  <c r="E11" i="70"/>
  <c r="G11" i="70"/>
  <c r="D11" i="70"/>
  <c r="F11" i="70"/>
  <c r="H11" i="70"/>
  <c r="H97" i="7" l="1"/>
  <c r="F87" i="7"/>
  <c r="F95" i="7"/>
  <c r="C93" i="7"/>
  <c r="D91" i="7"/>
  <c r="D89" i="7"/>
  <c r="C89" i="7"/>
  <c r="D87" i="7"/>
  <c r="F85" i="7"/>
  <c r="C73" i="7"/>
  <c r="D77" i="7"/>
  <c r="C71" i="7"/>
  <c r="F68" i="7"/>
  <c r="F66" i="7"/>
  <c r="C66" i="7"/>
  <c r="F64" i="7"/>
  <c r="C64" i="7"/>
  <c r="I62" i="7"/>
  <c r="C62" i="7"/>
  <c r="C61" i="7" l="1"/>
  <c r="K50" i="7"/>
  <c r="H50" i="7"/>
  <c r="G50" i="7"/>
  <c r="F50" i="7"/>
  <c r="C50" i="7"/>
  <c r="D49" i="7" l="1"/>
  <c r="C49" i="7"/>
  <c r="C28" i="7"/>
  <c r="C24" i="7"/>
  <c r="C10" i="7"/>
  <c r="C8" i="7"/>
  <c r="C6" i="7"/>
  <c r="C4" i="7" l="1"/>
  <c r="EH16" i="12" l="1"/>
  <c r="EL15" i="12"/>
  <c r="N14" i="53" l="1"/>
  <c r="N13" i="53" l="1"/>
  <c r="K28" i="73" s="1"/>
  <c r="N12" i="53"/>
  <c r="N11" i="53"/>
  <c r="N10" i="53"/>
  <c r="N9" i="53"/>
  <c r="N8" i="53"/>
  <c r="N7" i="53"/>
  <c r="K33" i="73" s="1"/>
  <c r="N6" i="53"/>
  <c r="K23" i="73" s="1"/>
  <c r="N5" i="53"/>
  <c r="K30" i="73" s="1"/>
  <c r="N4" i="53"/>
  <c r="N3" i="53"/>
  <c r="N2" i="53"/>
  <c r="N1" i="53"/>
  <c r="K35" i="73" l="1"/>
  <c r="K36" i="73"/>
  <c r="K34" i="73"/>
  <c r="K26" i="73"/>
  <c r="K9" i="73"/>
  <c r="K38" i="73"/>
  <c r="K37" i="73"/>
  <c r="K31" i="73"/>
  <c r="K27" i="73"/>
  <c r="K24" i="73"/>
  <c r="K25" i="73"/>
  <c r="K13" i="73"/>
  <c r="K3" i="73"/>
  <c r="K11" i="73"/>
  <c r="K12" i="73"/>
  <c r="K4" i="73"/>
  <c r="K18" i="73"/>
  <c r="K16" i="73"/>
  <c r="K6" i="73"/>
  <c r="K19" i="73"/>
  <c r="K17" i="73"/>
  <c r="K7" i="73"/>
  <c r="K22" i="73"/>
  <c r="K21" i="73"/>
  <c r="K14" i="73"/>
  <c r="K10" i="73"/>
  <c r="K15" i="73"/>
  <c r="K5" i="73"/>
  <c r="K20" i="73"/>
  <c r="K8" i="73"/>
  <c r="H23" i="53"/>
  <c r="H22" i="53"/>
  <c r="H21" i="53"/>
  <c r="H20" i="53"/>
  <c r="H19" i="53"/>
  <c r="H18" i="53"/>
  <c r="H17" i="53"/>
  <c r="H16" i="53"/>
  <c r="H15" i="53"/>
  <c r="H14" i="53"/>
  <c r="H13" i="53"/>
  <c r="H12" i="53"/>
  <c r="H11" i="53"/>
  <c r="H10" i="53"/>
  <c r="H9" i="53"/>
  <c r="H8" i="53"/>
  <c r="H7" i="53"/>
  <c r="H6" i="53"/>
  <c r="H5" i="53"/>
  <c r="K6" i="53" l="1"/>
  <c r="I6" i="53"/>
  <c r="K8" i="53"/>
  <c r="I8" i="53"/>
  <c r="K10" i="53"/>
  <c r="I10" i="53"/>
  <c r="K12" i="53"/>
  <c r="I12" i="53"/>
  <c r="K14" i="53"/>
  <c r="I14" i="53"/>
  <c r="K16" i="53"/>
  <c r="I16" i="53"/>
  <c r="K18" i="53"/>
  <c r="I18" i="53"/>
  <c r="K20" i="53"/>
  <c r="I20" i="53"/>
  <c r="K22" i="53"/>
  <c r="I22" i="53"/>
  <c r="K5" i="53"/>
  <c r="I5" i="53"/>
  <c r="K7" i="53"/>
  <c r="I7" i="53"/>
  <c r="K9" i="53"/>
  <c r="I9" i="53"/>
  <c r="K11" i="53"/>
  <c r="I11" i="53"/>
  <c r="K13" i="53"/>
  <c r="I13" i="53"/>
  <c r="K15" i="53"/>
  <c r="I15" i="53"/>
  <c r="K17" i="53"/>
  <c r="I17" i="53"/>
  <c r="K19" i="53"/>
  <c r="I19" i="53"/>
  <c r="K21" i="53"/>
  <c r="I21" i="53"/>
  <c r="K23" i="53"/>
  <c r="I23" i="53"/>
  <c r="H4" i="53"/>
  <c r="H3" i="53"/>
  <c r="L3" i="53" l="1"/>
  <c r="I3" i="53"/>
  <c r="K3" i="53"/>
  <c r="K4" i="53"/>
  <c r="I4" i="53"/>
  <c r="AX47" i="47"/>
  <c r="BA47" i="47" s="1"/>
  <c r="AT47" i="47"/>
  <c r="AZ47" i="47" l="1"/>
  <c r="AY47" i="47"/>
  <c r="H30" i="53" l="1"/>
  <c r="H29" i="53"/>
  <c r="H28" i="53"/>
  <c r="H27" i="53"/>
  <c r="H26" i="53"/>
  <c r="H25" i="53"/>
  <c r="H24" i="53"/>
  <c r="K25" i="53" l="1"/>
  <c r="I25" i="53"/>
  <c r="K27" i="53"/>
  <c r="I27" i="53"/>
  <c r="K29" i="53"/>
  <c r="I29" i="53"/>
  <c r="K24" i="53"/>
  <c r="I24" i="53"/>
  <c r="K26" i="53"/>
  <c r="I26" i="53"/>
  <c r="K28" i="53"/>
  <c r="I28" i="53"/>
  <c r="K30" i="53"/>
  <c r="I30" i="53"/>
  <c r="H300" i="53" l="1"/>
  <c r="H299" i="53"/>
  <c r="H298" i="53"/>
  <c r="H297" i="53"/>
  <c r="H296" i="53"/>
  <c r="H295" i="53"/>
  <c r="H294" i="53"/>
  <c r="H293" i="53"/>
  <c r="H292" i="53"/>
  <c r="H291" i="53"/>
  <c r="H290" i="53"/>
  <c r="H289" i="53"/>
  <c r="H288" i="53"/>
  <c r="H287" i="53"/>
  <c r="H286" i="53"/>
  <c r="H285" i="53"/>
  <c r="H284" i="53"/>
  <c r="H283" i="53"/>
  <c r="H282" i="53"/>
  <c r="H281" i="53"/>
  <c r="H280" i="53"/>
  <c r="H279" i="53"/>
  <c r="H278" i="53"/>
  <c r="H277" i="53"/>
  <c r="H276" i="53"/>
  <c r="H275" i="53"/>
  <c r="H274" i="53"/>
  <c r="H273" i="53"/>
  <c r="H272" i="53"/>
  <c r="H271" i="53"/>
  <c r="H270" i="53"/>
  <c r="H269" i="53"/>
  <c r="H268" i="53"/>
  <c r="H267" i="53"/>
  <c r="H266" i="53"/>
  <c r="H265" i="53"/>
  <c r="H264" i="53"/>
  <c r="H263" i="53"/>
  <c r="H262" i="53"/>
  <c r="H261" i="53"/>
  <c r="H260" i="53"/>
  <c r="H259" i="53"/>
  <c r="H258" i="53"/>
  <c r="H257" i="53"/>
  <c r="H256" i="53"/>
  <c r="H255" i="53"/>
  <c r="H254" i="53"/>
  <c r="H253" i="53"/>
  <c r="H252" i="53"/>
  <c r="H251" i="53"/>
  <c r="H250" i="53"/>
  <c r="H249" i="53"/>
  <c r="H248" i="53"/>
  <c r="H247" i="53"/>
  <c r="H246" i="53"/>
  <c r="H245" i="53"/>
  <c r="H244" i="53"/>
  <c r="H243" i="53"/>
  <c r="H242" i="53"/>
  <c r="H241" i="53"/>
  <c r="H240" i="53"/>
  <c r="H239" i="53"/>
  <c r="H238" i="53"/>
  <c r="H237" i="53"/>
  <c r="H236" i="53"/>
  <c r="H235" i="53"/>
  <c r="H234" i="53"/>
  <c r="H233" i="53"/>
  <c r="H232" i="53"/>
  <c r="H231" i="53"/>
  <c r="H230" i="53"/>
  <c r="H229" i="53"/>
  <c r="H228" i="53"/>
  <c r="H227" i="53"/>
  <c r="H226" i="53"/>
  <c r="H225" i="53"/>
  <c r="H224" i="53"/>
  <c r="H223" i="53"/>
  <c r="H222" i="53"/>
  <c r="H221" i="53"/>
  <c r="H220" i="53"/>
  <c r="H219" i="53"/>
  <c r="H218" i="53"/>
  <c r="H217" i="53"/>
  <c r="H216" i="53"/>
  <c r="H215" i="53"/>
  <c r="H214" i="53"/>
  <c r="H213" i="53"/>
  <c r="H212" i="53"/>
  <c r="H211" i="53"/>
  <c r="H210" i="53"/>
  <c r="H209" i="53"/>
  <c r="H208" i="53"/>
  <c r="H207" i="53"/>
  <c r="H206" i="53"/>
  <c r="H205" i="53"/>
  <c r="H204" i="53"/>
  <c r="H203" i="53"/>
  <c r="H202" i="53"/>
  <c r="H201" i="53"/>
  <c r="H200" i="53"/>
  <c r="H199" i="53"/>
  <c r="H198" i="53"/>
  <c r="H197" i="53"/>
  <c r="H196" i="53"/>
  <c r="H195" i="53"/>
  <c r="H194" i="53"/>
  <c r="H193" i="53"/>
  <c r="H192" i="53"/>
  <c r="H191" i="53"/>
  <c r="H190" i="53"/>
  <c r="H189" i="53"/>
  <c r="H188" i="53"/>
  <c r="H187" i="53"/>
  <c r="H186" i="53"/>
  <c r="H185" i="53"/>
  <c r="H184" i="53"/>
  <c r="H183" i="53"/>
  <c r="H182" i="53"/>
  <c r="H181" i="53"/>
  <c r="H180" i="53"/>
  <c r="H179" i="53"/>
  <c r="H178" i="53"/>
  <c r="H177" i="53"/>
  <c r="H176" i="53"/>
  <c r="H175" i="53"/>
  <c r="H174" i="53"/>
  <c r="H173" i="53"/>
  <c r="H172" i="53"/>
  <c r="H171" i="53"/>
  <c r="H170" i="53"/>
  <c r="H169" i="53"/>
  <c r="H168" i="53"/>
  <c r="H167" i="53"/>
  <c r="H166" i="53"/>
  <c r="H165" i="53"/>
  <c r="H164" i="53"/>
  <c r="H163" i="53"/>
  <c r="H162" i="53"/>
  <c r="H161" i="53"/>
  <c r="H160" i="53"/>
  <c r="H159" i="53"/>
  <c r="H158" i="53"/>
  <c r="H157" i="53"/>
  <c r="H156" i="53"/>
  <c r="H155" i="53"/>
  <c r="H154" i="53"/>
  <c r="H153" i="53"/>
  <c r="H152" i="53"/>
  <c r="H151" i="53"/>
  <c r="H150" i="53"/>
  <c r="H149" i="53"/>
  <c r="H148" i="53"/>
  <c r="H147" i="53"/>
  <c r="H146" i="53"/>
  <c r="H145" i="53"/>
  <c r="H144" i="53"/>
  <c r="H143" i="53"/>
  <c r="H142" i="53"/>
  <c r="H141" i="53"/>
  <c r="H140" i="53"/>
  <c r="H139" i="53"/>
  <c r="H138" i="53"/>
  <c r="H137" i="53"/>
  <c r="H136" i="53"/>
  <c r="H135" i="53"/>
  <c r="H134" i="53"/>
  <c r="H133" i="53"/>
  <c r="H132" i="53"/>
  <c r="H131" i="53"/>
  <c r="H130" i="53"/>
  <c r="H129" i="53"/>
  <c r="H128" i="53"/>
  <c r="H127" i="53"/>
  <c r="H126" i="53"/>
  <c r="H125" i="53"/>
  <c r="H124" i="53"/>
  <c r="H123" i="53"/>
  <c r="H122" i="53"/>
  <c r="H121" i="53"/>
  <c r="H120" i="53"/>
  <c r="H119" i="53"/>
  <c r="H118" i="53"/>
  <c r="H117" i="53"/>
  <c r="H116" i="53"/>
  <c r="H115" i="53"/>
  <c r="H114" i="53"/>
  <c r="H113" i="53"/>
  <c r="H112" i="53"/>
  <c r="H111" i="53"/>
  <c r="H110" i="53"/>
  <c r="H109" i="53"/>
  <c r="H108" i="53"/>
  <c r="H107" i="53"/>
  <c r="H106" i="53"/>
  <c r="H105" i="53"/>
  <c r="H104" i="53"/>
  <c r="H103" i="53"/>
  <c r="H102" i="53"/>
  <c r="H101" i="53"/>
  <c r="H100" i="53"/>
  <c r="H99" i="53"/>
  <c r="H98" i="53"/>
  <c r="H97" i="53"/>
  <c r="H96" i="53"/>
  <c r="H95" i="53"/>
  <c r="H94" i="53"/>
  <c r="H93" i="53"/>
  <c r="H92" i="53"/>
  <c r="H91" i="53"/>
  <c r="H90" i="53"/>
  <c r="H89" i="53"/>
  <c r="H88" i="53"/>
  <c r="H87" i="53"/>
  <c r="H86" i="53"/>
  <c r="H85" i="53"/>
  <c r="H84" i="53"/>
  <c r="H83" i="53"/>
  <c r="H82" i="53"/>
  <c r="H81" i="53"/>
  <c r="H80" i="53"/>
  <c r="H79" i="53"/>
  <c r="H78" i="53"/>
  <c r="H77" i="53"/>
  <c r="H76" i="53"/>
  <c r="H75" i="53"/>
  <c r="H74" i="53"/>
  <c r="H73" i="53"/>
  <c r="H72" i="53"/>
  <c r="H71" i="53"/>
  <c r="H70" i="53"/>
  <c r="H69" i="53"/>
  <c r="H68" i="53"/>
  <c r="H67" i="53"/>
  <c r="H66" i="53"/>
  <c r="H65" i="53"/>
  <c r="H64" i="53"/>
  <c r="H63" i="53"/>
  <c r="H62" i="53"/>
  <c r="H61" i="53"/>
  <c r="H60" i="53"/>
  <c r="H59" i="53"/>
  <c r="H58" i="53"/>
  <c r="H57" i="53"/>
  <c r="H56" i="53"/>
  <c r="H55" i="53"/>
  <c r="H54" i="53"/>
  <c r="H53" i="53"/>
  <c r="H52" i="53"/>
  <c r="H51" i="53"/>
  <c r="H50" i="53"/>
  <c r="H49" i="53"/>
  <c r="H48" i="53"/>
  <c r="H47" i="53"/>
  <c r="H46" i="53"/>
  <c r="H45" i="53"/>
  <c r="H44" i="53"/>
  <c r="H43" i="53"/>
  <c r="H42" i="53"/>
  <c r="H41" i="53"/>
  <c r="H40" i="53"/>
  <c r="H39" i="53"/>
  <c r="H38" i="53"/>
  <c r="H37" i="53"/>
  <c r="H36" i="53"/>
  <c r="H35" i="53"/>
  <c r="H34" i="53"/>
  <c r="H33" i="53"/>
  <c r="H32" i="53"/>
  <c r="H31" i="53"/>
  <c r="K31" i="53" l="1"/>
  <c r="I31" i="53"/>
  <c r="K33" i="53"/>
  <c r="I33" i="53"/>
  <c r="K35" i="53"/>
  <c r="I35" i="53"/>
  <c r="K37" i="53"/>
  <c r="I37" i="53"/>
  <c r="K39" i="53"/>
  <c r="I39" i="53"/>
  <c r="K41" i="53"/>
  <c r="I41" i="53"/>
  <c r="K43" i="53"/>
  <c r="I43" i="53"/>
  <c r="K45" i="53"/>
  <c r="I45" i="53"/>
  <c r="K47" i="53"/>
  <c r="I47" i="53"/>
  <c r="K49" i="53"/>
  <c r="I49" i="53"/>
  <c r="K51" i="53"/>
  <c r="I51" i="53"/>
  <c r="K53" i="53"/>
  <c r="I53" i="53"/>
  <c r="K55" i="53"/>
  <c r="I55" i="53"/>
  <c r="K57" i="53"/>
  <c r="I57" i="53"/>
  <c r="K59" i="53"/>
  <c r="I59" i="53"/>
  <c r="K61" i="53"/>
  <c r="I61" i="53"/>
  <c r="K63" i="53"/>
  <c r="I63" i="53"/>
  <c r="K65" i="53"/>
  <c r="I65" i="53"/>
  <c r="K67" i="53"/>
  <c r="I67" i="53"/>
  <c r="K69" i="53"/>
  <c r="I69" i="53"/>
  <c r="K71" i="53"/>
  <c r="I71" i="53"/>
  <c r="K73" i="53"/>
  <c r="I73" i="53"/>
  <c r="K75" i="53"/>
  <c r="I75" i="53"/>
  <c r="K77" i="53"/>
  <c r="I77" i="53"/>
  <c r="K79" i="53"/>
  <c r="I79" i="53"/>
  <c r="K81" i="53"/>
  <c r="I81" i="53"/>
  <c r="K83" i="53"/>
  <c r="I83" i="53"/>
  <c r="K85" i="53"/>
  <c r="I85" i="53"/>
  <c r="K87" i="53"/>
  <c r="I87" i="53"/>
  <c r="K89" i="53"/>
  <c r="I89" i="53"/>
  <c r="K91" i="53"/>
  <c r="I91" i="53"/>
  <c r="K93" i="53"/>
  <c r="I93" i="53"/>
  <c r="K95" i="53"/>
  <c r="I95" i="53"/>
  <c r="K97" i="53"/>
  <c r="I97" i="53"/>
  <c r="K99" i="53"/>
  <c r="I99" i="53"/>
  <c r="K101" i="53"/>
  <c r="I101" i="53"/>
  <c r="K103" i="53"/>
  <c r="I103" i="53"/>
  <c r="K105" i="53"/>
  <c r="I105" i="53"/>
  <c r="K107" i="53"/>
  <c r="I107" i="53"/>
  <c r="K109" i="53"/>
  <c r="I109" i="53"/>
  <c r="K111" i="53"/>
  <c r="I111" i="53"/>
  <c r="K113" i="53"/>
  <c r="I113" i="53"/>
  <c r="K115" i="53"/>
  <c r="I115" i="53"/>
  <c r="K117" i="53"/>
  <c r="I117" i="53"/>
  <c r="K119" i="53"/>
  <c r="I119" i="53"/>
  <c r="K121" i="53"/>
  <c r="I121" i="53"/>
  <c r="K123" i="53"/>
  <c r="I123" i="53"/>
  <c r="K125" i="53"/>
  <c r="I125" i="53"/>
  <c r="K127" i="53"/>
  <c r="I127" i="53"/>
  <c r="K129" i="53"/>
  <c r="I129" i="53"/>
  <c r="K131" i="53"/>
  <c r="I131" i="53"/>
  <c r="K133" i="53"/>
  <c r="I133" i="53"/>
  <c r="K135" i="53"/>
  <c r="I135" i="53"/>
  <c r="K137" i="53"/>
  <c r="I137" i="53"/>
  <c r="K139" i="53"/>
  <c r="I139" i="53"/>
  <c r="K141" i="53"/>
  <c r="I141" i="53"/>
  <c r="K143" i="53"/>
  <c r="I143" i="53"/>
  <c r="K145" i="53"/>
  <c r="I145" i="53"/>
  <c r="K147" i="53"/>
  <c r="I147" i="53"/>
  <c r="K149" i="53"/>
  <c r="I149" i="53"/>
  <c r="K151" i="53"/>
  <c r="I151" i="53"/>
  <c r="K153" i="53"/>
  <c r="I153" i="53"/>
  <c r="K155" i="53"/>
  <c r="I155" i="53"/>
  <c r="K157" i="53"/>
  <c r="I157" i="53"/>
  <c r="K159" i="53"/>
  <c r="I159" i="53"/>
  <c r="K161" i="53"/>
  <c r="I161" i="53"/>
  <c r="K163" i="53"/>
  <c r="I163" i="53"/>
  <c r="K165" i="53"/>
  <c r="I165" i="53"/>
  <c r="K167" i="53"/>
  <c r="I167" i="53"/>
  <c r="K169" i="53"/>
  <c r="I169" i="53"/>
  <c r="K171" i="53"/>
  <c r="I171" i="53"/>
  <c r="K173" i="53"/>
  <c r="I173" i="53"/>
  <c r="K175" i="53"/>
  <c r="I175" i="53"/>
  <c r="K177" i="53"/>
  <c r="I177" i="53"/>
  <c r="K179" i="53"/>
  <c r="I179" i="53"/>
  <c r="K181" i="53"/>
  <c r="I181" i="53"/>
  <c r="K183" i="53"/>
  <c r="I183" i="53"/>
  <c r="K185" i="53"/>
  <c r="I185" i="53"/>
  <c r="K187" i="53"/>
  <c r="I187" i="53"/>
  <c r="K189" i="53"/>
  <c r="I189" i="53"/>
  <c r="K191" i="53"/>
  <c r="I191" i="53"/>
  <c r="K193" i="53"/>
  <c r="I193" i="53"/>
  <c r="K195" i="53"/>
  <c r="I195" i="53"/>
  <c r="K197" i="53"/>
  <c r="I197" i="53"/>
  <c r="K199" i="53"/>
  <c r="I199" i="53"/>
  <c r="K201" i="53"/>
  <c r="I201" i="53"/>
  <c r="K203" i="53"/>
  <c r="I203" i="53"/>
  <c r="K205" i="53"/>
  <c r="I205" i="53"/>
  <c r="K207" i="53"/>
  <c r="I207" i="53"/>
  <c r="K209" i="53"/>
  <c r="I209" i="53"/>
  <c r="K211" i="53"/>
  <c r="I211" i="53"/>
  <c r="K213" i="53"/>
  <c r="I213" i="53"/>
  <c r="K215" i="53"/>
  <c r="I215" i="53"/>
  <c r="K217" i="53"/>
  <c r="I217" i="53"/>
  <c r="K219" i="53"/>
  <c r="I219" i="53"/>
  <c r="K221" i="53"/>
  <c r="I221" i="53"/>
  <c r="K223" i="53"/>
  <c r="I223" i="53"/>
  <c r="K225" i="53"/>
  <c r="I225" i="53"/>
  <c r="K227" i="53"/>
  <c r="I227" i="53"/>
  <c r="K229" i="53"/>
  <c r="I229" i="53"/>
  <c r="K231" i="53"/>
  <c r="I231" i="53"/>
  <c r="K233" i="53"/>
  <c r="I233" i="53"/>
  <c r="K235" i="53"/>
  <c r="I235" i="53"/>
  <c r="K237" i="53"/>
  <c r="I237" i="53"/>
  <c r="I239" i="53"/>
  <c r="K239" i="53"/>
  <c r="I241" i="53"/>
  <c r="K241" i="53"/>
  <c r="I243" i="53"/>
  <c r="K243" i="53"/>
  <c r="I245" i="53"/>
  <c r="K245" i="53"/>
  <c r="I247" i="53"/>
  <c r="K247" i="53"/>
  <c r="I249" i="53"/>
  <c r="K249" i="53"/>
  <c r="I251" i="53"/>
  <c r="K251" i="53"/>
  <c r="I253" i="53"/>
  <c r="K253" i="53"/>
  <c r="I255" i="53"/>
  <c r="K255" i="53"/>
  <c r="I257" i="53"/>
  <c r="K257" i="53"/>
  <c r="I259" i="53"/>
  <c r="K259" i="53"/>
  <c r="I261" i="53"/>
  <c r="K261" i="53"/>
  <c r="I263" i="53"/>
  <c r="K263" i="53"/>
  <c r="I265" i="53"/>
  <c r="K265" i="53"/>
  <c r="I267" i="53"/>
  <c r="K267" i="53"/>
  <c r="I269" i="53"/>
  <c r="K269" i="53"/>
  <c r="I271" i="53"/>
  <c r="K271" i="53"/>
  <c r="I273" i="53"/>
  <c r="K273" i="53"/>
  <c r="I275" i="53"/>
  <c r="K275" i="53"/>
  <c r="I277" i="53"/>
  <c r="K277" i="53"/>
  <c r="I279" i="53"/>
  <c r="K279" i="53"/>
  <c r="I281" i="53"/>
  <c r="K281" i="53"/>
  <c r="I283" i="53"/>
  <c r="K283" i="53"/>
  <c r="I285" i="53"/>
  <c r="K285" i="53"/>
  <c r="I287" i="53"/>
  <c r="K287" i="53"/>
  <c r="I289" i="53"/>
  <c r="K289" i="53"/>
  <c r="I291" i="53"/>
  <c r="K291" i="53"/>
  <c r="I293" i="53"/>
  <c r="K293" i="53"/>
  <c r="I295" i="53"/>
  <c r="K295" i="53"/>
  <c r="I297" i="53"/>
  <c r="K297" i="53"/>
  <c r="I299" i="53"/>
  <c r="K299" i="53"/>
  <c r="K32" i="53"/>
  <c r="I32" i="53"/>
  <c r="K34" i="53"/>
  <c r="I34" i="53"/>
  <c r="K36" i="53"/>
  <c r="I36" i="53"/>
  <c r="K38" i="53"/>
  <c r="I38" i="53"/>
  <c r="K40" i="53"/>
  <c r="I40" i="53"/>
  <c r="K42" i="53"/>
  <c r="I42" i="53"/>
  <c r="K44" i="53"/>
  <c r="I44" i="53"/>
  <c r="K46" i="53"/>
  <c r="I46" i="53"/>
  <c r="K48" i="53"/>
  <c r="I48" i="53"/>
  <c r="K50" i="53"/>
  <c r="I50" i="53"/>
  <c r="K52" i="53"/>
  <c r="I52" i="53"/>
  <c r="K54" i="53"/>
  <c r="I54" i="53"/>
  <c r="K56" i="53"/>
  <c r="I56" i="53"/>
  <c r="K58" i="53"/>
  <c r="I58" i="53"/>
  <c r="K60" i="53"/>
  <c r="I60" i="53"/>
  <c r="K62" i="53"/>
  <c r="I62" i="53"/>
  <c r="K64" i="53"/>
  <c r="I64" i="53"/>
  <c r="K66" i="53"/>
  <c r="I66" i="53"/>
  <c r="K68" i="53"/>
  <c r="I68" i="53"/>
  <c r="K70" i="53"/>
  <c r="I70" i="53"/>
  <c r="K72" i="53"/>
  <c r="I72" i="53"/>
  <c r="K74" i="53"/>
  <c r="I74" i="53"/>
  <c r="K76" i="53"/>
  <c r="I76" i="53"/>
  <c r="K78" i="53"/>
  <c r="I78" i="53"/>
  <c r="K80" i="53"/>
  <c r="I80" i="53"/>
  <c r="K82" i="53"/>
  <c r="I82" i="53"/>
  <c r="K84" i="53"/>
  <c r="I84" i="53"/>
  <c r="K86" i="53"/>
  <c r="I86" i="53"/>
  <c r="K88" i="53"/>
  <c r="I88" i="53"/>
  <c r="K90" i="53"/>
  <c r="I90" i="53"/>
  <c r="K92" i="53"/>
  <c r="I92" i="53"/>
  <c r="K94" i="53"/>
  <c r="I94" i="53"/>
  <c r="K96" i="53"/>
  <c r="I96" i="53"/>
  <c r="K98" i="53"/>
  <c r="I98" i="53"/>
  <c r="K100" i="53"/>
  <c r="I100" i="53"/>
  <c r="K102" i="53"/>
  <c r="I102" i="53"/>
  <c r="K104" i="53"/>
  <c r="I104" i="53"/>
  <c r="K106" i="53"/>
  <c r="I106" i="53"/>
  <c r="K108" i="53"/>
  <c r="I108" i="53"/>
  <c r="K110" i="53"/>
  <c r="I110" i="53"/>
  <c r="K112" i="53"/>
  <c r="I112" i="53"/>
  <c r="K114" i="53"/>
  <c r="I114" i="53"/>
  <c r="K116" i="53"/>
  <c r="I116" i="53"/>
  <c r="K118" i="53"/>
  <c r="I118" i="53"/>
  <c r="K120" i="53"/>
  <c r="I120" i="53"/>
  <c r="K122" i="53"/>
  <c r="I122" i="53"/>
  <c r="K124" i="53"/>
  <c r="I124" i="53"/>
  <c r="K126" i="53"/>
  <c r="I126" i="53"/>
  <c r="K128" i="53"/>
  <c r="I128" i="53"/>
  <c r="K130" i="53"/>
  <c r="I130" i="53"/>
  <c r="K132" i="53"/>
  <c r="I132" i="53"/>
  <c r="K134" i="53"/>
  <c r="I134" i="53"/>
  <c r="K136" i="53"/>
  <c r="I136" i="53"/>
  <c r="K138" i="53"/>
  <c r="I138" i="53"/>
  <c r="K140" i="53"/>
  <c r="I140" i="53"/>
  <c r="K142" i="53"/>
  <c r="I142" i="53"/>
  <c r="K144" i="53"/>
  <c r="I144" i="53"/>
  <c r="K146" i="53"/>
  <c r="I146" i="53"/>
  <c r="K148" i="53"/>
  <c r="I148" i="53"/>
  <c r="K150" i="53"/>
  <c r="I150" i="53"/>
  <c r="K152" i="53"/>
  <c r="I152" i="53"/>
  <c r="K154" i="53"/>
  <c r="I154" i="53"/>
  <c r="K156" i="53"/>
  <c r="I156" i="53"/>
  <c r="K158" i="53"/>
  <c r="I158" i="53"/>
  <c r="K160" i="53"/>
  <c r="I160" i="53"/>
  <c r="K162" i="53"/>
  <c r="I162" i="53"/>
  <c r="K164" i="53"/>
  <c r="I164" i="53"/>
  <c r="K166" i="53"/>
  <c r="I166" i="53"/>
  <c r="K168" i="53"/>
  <c r="I168" i="53"/>
  <c r="K170" i="53"/>
  <c r="I170" i="53"/>
  <c r="K172" i="53"/>
  <c r="I172" i="53"/>
  <c r="K174" i="53"/>
  <c r="I174" i="53"/>
  <c r="K176" i="53"/>
  <c r="I176" i="53"/>
  <c r="K178" i="53"/>
  <c r="I178" i="53"/>
  <c r="K180" i="53"/>
  <c r="I180" i="53"/>
  <c r="K182" i="53"/>
  <c r="I182" i="53"/>
  <c r="K184" i="53"/>
  <c r="I184" i="53"/>
  <c r="K186" i="53"/>
  <c r="I186" i="53"/>
  <c r="K188" i="53"/>
  <c r="I188" i="53"/>
  <c r="K190" i="53"/>
  <c r="I190" i="53"/>
  <c r="K192" i="53"/>
  <c r="I192" i="53"/>
  <c r="K194" i="53"/>
  <c r="I194" i="53"/>
  <c r="K196" i="53"/>
  <c r="I196" i="53"/>
  <c r="K198" i="53"/>
  <c r="I198" i="53"/>
  <c r="K200" i="53"/>
  <c r="I200" i="53"/>
  <c r="K202" i="53"/>
  <c r="I202" i="53"/>
  <c r="K204" i="53"/>
  <c r="I204" i="53"/>
  <c r="K206" i="53"/>
  <c r="I206" i="53"/>
  <c r="K208" i="53"/>
  <c r="I208" i="53"/>
  <c r="K210" i="53"/>
  <c r="I210" i="53"/>
  <c r="K212" i="53"/>
  <c r="I212" i="53"/>
  <c r="K214" i="53"/>
  <c r="I214" i="53"/>
  <c r="K216" i="53"/>
  <c r="I216" i="53"/>
  <c r="K218" i="53"/>
  <c r="I218" i="53"/>
  <c r="K220" i="53"/>
  <c r="I220" i="53"/>
  <c r="K222" i="53"/>
  <c r="I222" i="53"/>
  <c r="K224" i="53"/>
  <c r="I224" i="53"/>
  <c r="K226" i="53"/>
  <c r="I226" i="53"/>
  <c r="K228" i="53"/>
  <c r="I228" i="53"/>
  <c r="K230" i="53"/>
  <c r="I230" i="53"/>
  <c r="K232" i="53"/>
  <c r="I232" i="53"/>
  <c r="K234" i="53"/>
  <c r="I234" i="53"/>
  <c r="K236" i="53"/>
  <c r="I236" i="53"/>
  <c r="K238" i="53"/>
  <c r="I238" i="53"/>
  <c r="I240" i="53"/>
  <c r="K240" i="53"/>
  <c r="I242" i="53"/>
  <c r="K242" i="53"/>
  <c r="I244" i="53"/>
  <c r="K244" i="53"/>
  <c r="I246" i="53"/>
  <c r="K246" i="53"/>
  <c r="I248" i="53"/>
  <c r="K248" i="53"/>
  <c r="I250" i="53"/>
  <c r="K250" i="53"/>
  <c r="I252" i="53"/>
  <c r="K252" i="53"/>
  <c r="I254" i="53"/>
  <c r="K254" i="53"/>
  <c r="I256" i="53"/>
  <c r="K256" i="53"/>
  <c r="I258" i="53"/>
  <c r="K258" i="53"/>
  <c r="I260" i="53"/>
  <c r="K260" i="53"/>
  <c r="I262" i="53"/>
  <c r="K262" i="53"/>
  <c r="I264" i="53"/>
  <c r="K264" i="53"/>
  <c r="I266" i="53"/>
  <c r="K266" i="53"/>
  <c r="I268" i="53"/>
  <c r="K268" i="53"/>
  <c r="I270" i="53"/>
  <c r="K270" i="53"/>
  <c r="I272" i="53"/>
  <c r="K272" i="53"/>
  <c r="I274" i="53"/>
  <c r="K274" i="53"/>
  <c r="I276" i="53"/>
  <c r="K276" i="53"/>
  <c r="I278" i="53"/>
  <c r="K278" i="53"/>
  <c r="I280" i="53"/>
  <c r="K280" i="53"/>
  <c r="I282" i="53"/>
  <c r="K282" i="53"/>
  <c r="I284" i="53"/>
  <c r="K284" i="53"/>
  <c r="I286" i="53"/>
  <c r="K286" i="53"/>
  <c r="I288" i="53"/>
  <c r="K288" i="53"/>
  <c r="I290" i="53"/>
  <c r="K290" i="53"/>
  <c r="I292" i="53"/>
  <c r="K292" i="53"/>
  <c r="I294" i="53"/>
  <c r="K294" i="53"/>
  <c r="I296" i="53"/>
  <c r="K296" i="53"/>
  <c r="I298" i="53"/>
  <c r="K298" i="53"/>
  <c r="I300" i="53"/>
  <c r="K300" i="53"/>
  <c r="B126" i="12" l="1"/>
  <c r="AJ4" i="47" l="1"/>
  <c r="FV3" i="47" l="1"/>
  <c r="AT43" i="47" l="1"/>
  <c r="AS43" i="47"/>
  <c r="AR43" i="47"/>
  <c r="AX65" i="47" l="1"/>
  <c r="AT65" i="47"/>
  <c r="AS65" i="47"/>
  <c r="AR65" i="47"/>
  <c r="AQ65" i="47"/>
  <c r="AP65" i="47"/>
  <c r="AO65" i="47"/>
  <c r="AN65" i="47"/>
  <c r="AK65" i="47"/>
  <c r="AJ65" i="47"/>
  <c r="AI65" i="47"/>
  <c r="AH65" i="47"/>
  <c r="AX64" i="47"/>
  <c r="AT64" i="47"/>
  <c r="AS64" i="47"/>
  <c r="AR64" i="47"/>
  <c r="AQ64" i="47"/>
  <c r="AP64" i="47"/>
  <c r="AO64" i="47"/>
  <c r="AN64" i="47"/>
  <c r="AK64" i="47"/>
  <c r="AJ64" i="47"/>
  <c r="AI64" i="47"/>
  <c r="AH64" i="47"/>
  <c r="BA65" i="47" l="1"/>
  <c r="AZ64" i="47"/>
  <c r="AY64" i="47"/>
  <c r="BA64" i="47"/>
  <c r="AZ65" i="47"/>
  <c r="AY65" i="47"/>
  <c r="T305" i="47" l="1"/>
  <c r="T304" i="47"/>
  <c r="T303" i="47"/>
  <c r="T302" i="47"/>
  <c r="T301" i="47"/>
  <c r="T300" i="47"/>
  <c r="T299" i="47"/>
  <c r="T298" i="47"/>
  <c r="T297" i="47"/>
  <c r="T296" i="47"/>
  <c r="T295" i="47"/>
  <c r="T294" i="47"/>
  <c r="T293" i="47"/>
  <c r="T292" i="47"/>
  <c r="T291" i="47"/>
  <c r="T290" i="47"/>
  <c r="T289" i="47"/>
  <c r="T288" i="47"/>
  <c r="T287" i="47"/>
  <c r="T286" i="47"/>
  <c r="T285" i="47"/>
  <c r="T284" i="47"/>
  <c r="T283" i="47"/>
  <c r="T282" i="47"/>
  <c r="T281" i="47"/>
  <c r="T280" i="47"/>
  <c r="T279" i="47"/>
  <c r="T278" i="47"/>
  <c r="T277" i="47"/>
  <c r="T276" i="47"/>
  <c r="T275" i="47"/>
  <c r="T274" i="47"/>
  <c r="T273" i="47"/>
  <c r="T272" i="47"/>
  <c r="T271" i="47"/>
  <c r="T270" i="47"/>
  <c r="T269" i="47"/>
  <c r="T268" i="47"/>
  <c r="T267" i="47"/>
  <c r="T266" i="47"/>
  <c r="T265" i="47"/>
  <c r="T264" i="47"/>
  <c r="T263" i="47"/>
  <c r="T262" i="47"/>
  <c r="T261" i="47"/>
  <c r="T260" i="47"/>
  <c r="T259" i="47"/>
  <c r="T258" i="47"/>
  <c r="T257" i="47"/>
  <c r="T256" i="47"/>
  <c r="T255" i="47"/>
  <c r="T254" i="47"/>
  <c r="T253" i="47"/>
  <c r="T252" i="47"/>
  <c r="T251" i="47"/>
  <c r="T250" i="47"/>
  <c r="T249" i="47"/>
  <c r="T248" i="47"/>
  <c r="T247" i="47"/>
  <c r="T246" i="47"/>
  <c r="T245" i="47"/>
  <c r="T244" i="47"/>
  <c r="T243" i="47"/>
  <c r="T242" i="47"/>
  <c r="T241" i="47"/>
  <c r="T240" i="47"/>
  <c r="T239" i="47"/>
  <c r="T238" i="47"/>
  <c r="T237" i="47"/>
  <c r="T236" i="47"/>
  <c r="T235" i="47"/>
  <c r="T234" i="47"/>
  <c r="T233" i="47"/>
  <c r="T232" i="47"/>
  <c r="T231" i="47"/>
  <c r="T230" i="47"/>
  <c r="T229" i="47"/>
  <c r="T228" i="47"/>
  <c r="T227" i="47"/>
  <c r="T226" i="47"/>
  <c r="T225" i="47"/>
  <c r="T224" i="47"/>
  <c r="T223" i="47"/>
  <c r="T222" i="47"/>
  <c r="T221" i="47"/>
  <c r="T220" i="47"/>
  <c r="T219" i="47"/>
  <c r="T218" i="47"/>
  <c r="T217" i="47"/>
  <c r="T216" i="47"/>
  <c r="T215" i="47"/>
  <c r="T214" i="47"/>
  <c r="T213" i="47"/>
  <c r="T212" i="47"/>
  <c r="T211" i="47"/>
  <c r="T210" i="47"/>
  <c r="T209" i="47"/>
  <c r="T208" i="47"/>
  <c r="T207" i="47"/>
  <c r="T206" i="47"/>
  <c r="T205" i="47"/>
  <c r="T204" i="47"/>
  <c r="T203" i="47"/>
  <c r="T202" i="47"/>
  <c r="T201" i="47"/>
  <c r="T200" i="47"/>
  <c r="T199" i="47"/>
  <c r="T198" i="47"/>
  <c r="T197" i="47"/>
  <c r="T196" i="47"/>
  <c r="T195" i="47"/>
  <c r="T194" i="47"/>
  <c r="T193" i="47"/>
  <c r="T192" i="47"/>
  <c r="T191" i="47"/>
  <c r="T190" i="47"/>
  <c r="T189" i="47"/>
  <c r="T188" i="47"/>
  <c r="T187" i="47"/>
  <c r="T186" i="47"/>
  <c r="T185" i="47"/>
  <c r="T184" i="47"/>
  <c r="T183" i="47"/>
  <c r="T182" i="47"/>
  <c r="T181" i="47"/>
  <c r="T180" i="47"/>
  <c r="T179" i="47"/>
  <c r="T178" i="47"/>
  <c r="T177" i="47"/>
  <c r="T176" i="47"/>
  <c r="T175" i="47"/>
  <c r="T174" i="47"/>
  <c r="T173" i="47"/>
  <c r="T172" i="47"/>
  <c r="T171" i="47"/>
  <c r="T170" i="47"/>
  <c r="T169" i="47"/>
  <c r="T168" i="47"/>
  <c r="T167" i="47"/>
  <c r="T166" i="47"/>
  <c r="T165" i="47"/>
  <c r="T164" i="47"/>
  <c r="T163" i="47"/>
  <c r="T162" i="47"/>
  <c r="T161" i="47"/>
  <c r="T160" i="47"/>
  <c r="T159" i="47"/>
  <c r="T158" i="47"/>
  <c r="T157" i="47"/>
  <c r="T156" i="47"/>
  <c r="T155" i="47"/>
  <c r="T154" i="47"/>
  <c r="T153" i="47"/>
  <c r="T152" i="47"/>
  <c r="T151" i="47"/>
  <c r="T150" i="47"/>
  <c r="T149" i="47"/>
  <c r="T148" i="47"/>
  <c r="T147" i="47"/>
  <c r="T146" i="47"/>
  <c r="T145" i="47"/>
  <c r="T144" i="47"/>
  <c r="T143" i="47"/>
  <c r="T142" i="47"/>
  <c r="T141" i="47"/>
  <c r="T140" i="47"/>
  <c r="T139" i="47"/>
  <c r="T138" i="47"/>
  <c r="T137" i="47"/>
  <c r="T136" i="47"/>
  <c r="T135" i="47"/>
  <c r="T134" i="47"/>
  <c r="T133" i="47"/>
  <c r="T132" i="47"/>
  <c r="T131" i="47"/>
  <c r="T130" i="47"/>
  <c r="T129" i="47"/>
  <c r="T128" i="47"/>
  <c r="T127" i="47"/>
  <c r="T126" i="47"/>
  <c r="T125" i="47"/>
  <c r="T124" i="47"/>
  <c r="T123" i="47"/>
  <c r="T122" i="47"/>
  <c r="T121" i="47"/>
  <c r="T120" i="47"/>
  <c r="T119" i="47"/>
  <c r="T118" i="47"/>
  <c r="T117" i="47"/>
  <c r="T116" i="47"/>
  <c r="T115" i="47"/>
  <c r="T114" i="47"/>
  <c r="T113" i="47"/>
  <c r="T112" i="47"/>
  <c r="T111" i="47"/>
  <c r="T110" i="47"/>
  <c r="T109" i="47"/>
  <c r="T108" i="47"/>
  <c r="T107" i="47"/>
  <c r="T106" i="47"/>
  <c r="T105" i="47"/>
  <c r="T104" i="47"/>
  <c r="T103" i="47"/>
  <c r="T102" i="47"/>
  <c r="T101" i="47"/>
  <c r="T100" i="47"/>
  <c r="T99" i="47"/>
  <c r="T98" i="47"/>
  <c r="T97" i="47"/>
  <c r="T96" i="47"/>
  <c r="T95" i="47"/>
  <c r="T94" i="47"/>
  <c r="T93" i="47"/>
  <c r="T92" i="47"/>
  <c r="T91" i="47"/>
  <c r="T90" i="47"/>
  <c r="T89" i="47"/>
  <c r="T88" i="47"/>
  <c r="T87" i="47"/>
  <c r="T86" i="47"/>
  <c r="T85" i="47"/>
  <c r="T84" i="47"/>
  <c r="T83" i="47"/>
  <c r="T82" i="47"/>
  <c r="T81" i="47"/>
  <c r="T80" i="47"/>
  <c r="T79" i="47"/>
  <c r="T78" i="47"/>
  <c r="T77" i="47"/>
  <c r="T76" i="47"/>
  <c r="T75" i="47"/>
  <c r="T74" i="47"/>
  <c r="T73" i="47"/>
  <c r="T72" i="47"/>
  <c r="T71" i="47"/>
  <c r="T70" i="47"/>
  <c r="T69" i="47"/>
  <c r="T68" i="47"/>
  <c r="T67" i="47"/>
  <c r="T66" i="47"/>
  <c r="T65" i="47"/>
  <c r="T64" i="47"/>
  <c r="T63" i="47"/>
  <c r="T62" i="47"/>
  <c r="T61" i="47"/>
  <c r="T60" i="47"/>
  <c r="T59" i="47"/>
  <c r="T58" i="47"/>
  <c r="T57" i="47"/>
  <c r="T56" i="47"/>
  <c r="T55" i="47"/>
  <c r="T54" i="47"/>
  <c r="T53" i="47"/>
  <c r="T52" i="47"/>
  <c r="T51" i="47"/>
  <c r="T50" i="47"/>
  <c r="T49" i="47"/>
  <c r="T48" i="47"/>
  <c r="T47" i="47"/>
  <c r="T46" i="47"/>
  <c r="T45" i="47"/>
  <c r="T44" i="47"/>
  <c r="T43" i="47"/>
  <c r="T42" i="47"/>
  <c r="T41" i="47"/>
  <c r="T40" i="47"/>
  <c r="T39" i="47"/>
  <c r="T38" i="47"/>
  <c r="T37" i="47"/>
  <c r="T36" i="47"/>
  <c r="T35" i="47"/>
  <c r="T34" i="47"/>
  <c r="T33" i="47"/>
  <c r="T32" i="47"/>
  <c r="T31" i="47"/>
  <c r="T30" i="47"/>
  <c r="T29" i="47"/>
  <c r="T28" i="47"/>
  <c r="T27" i="47"/>
  <c r="T26" i="47"/>
  <c r="T25" i="47"/>
  <c r="T24" i="47"/>
  <c r="T23" i="47"/>
  <c r="T22" i="47"/>
  <c r="T21" i="47"/>
  <c r="T20" i="47"/>
  <c r="T19" i="47"/>
  <c r="T18" i="47"/>
  <c r="T17" i="47"/>
  <c r="T16" i="47"/>
  <c r="T15" i="47"/>
  <c r="T14" i="47"/>
  <c r="T13" i="47"/>
  <c r="T12" i="47"/>
  <c r="T11" i="47"/>
  <c r="T10" i="47"/>
  <c r="T9" i="47"/>
  <c r="T8" i="47"/>
  <c r="T7" i="47"/>
  <c r="T6" i="47"/>
  <c r="T5" i="47"/>
  <c r="T4" i="47"/>
  <c r="DG2" i="12" l="1"/>
  <c r="FD4" i="12" l="1"/>
  <c r="DD4" i="12"/>
  <c r="BD4" i="12"/>
  <c r="GO1" i="12" l="1"/>
  <c r="GB2" i="12"/>
  <c r="FF1" i="12"/>
  <c r="CF1" i="12" l="1"/>
  <c r="DF1" i="12" l="1"/>
  <c r="BF1" i="12" l="1"/>
  <c r="D48" i="12" l="1"/>
  <c r="GF3" i="47" l="1"/>
  <c r="AE17" i="47" l="1"/>
  <c r="AE16" i="47"/>
  <c r="AE15" i="47"/>
  <c r="AE14" i="47"/>
  <c r="AE13" i="47"/>
  <c r="AE12" i="47"/>
  <c r="AE11" i="47"/>
  <c r="AE10" i="47"/>
  <c r="AE9" i="47"/>
  <c r="AE8" i="47"/>
  <c r="AE7" i="47"/>
  <c r="AE6" i="47"/>
  <c r="AE5" i="47"/>
  <c r="AX305" i="47" l="1"/>
  <c r="AU305" i="47"/>
  <c r="AT305" i="47"/>
  <c r="AS305" i="47"/>
  <c r="AR305" i="47"/>
  <c r="AQ305" i="47"/>
  <c r="AP305" i="47"/>
  <c r="AO305" i="47"/>
  <c r="AN305" i="47"/>
  <c r="AM305" i="47"/>
  <c r="AX304" i="47"/>
  <c r="AU304" i="47"/>
  <c r="AT304" i="47"/>
  <c r="AS304" i="47"/>
  <c r="AR304" i="47"/>
  <c r="AQ304" i="47"/>
  <c r="AP304" i="47"/>
  <c r="AO304" i="47"/>
  <c r="AN304" i="47"/>
  <c r="AM304" i="47"/>
  <c r="AX303" i="47"/>
  <c r="BA303" i="47" s="1"/>
  <c r="AU303" i="47"/>
  <c r="AT303" i="47"/>
  <c r="AS303" i="47"/>
  <c r="AR303" i="47"/>
  <c r="AQ303" i="47"/>
  <c r="AP303" i="47"/>
  <c r="AO303" i="47"/>
  <c r="AN303" i="47"/>
  <c r="AM303" i="47"/>
  <c r="AX302" i="47"/>
  <c r="BA302" i="47" s="1"/>
  <c r="AU302" i="47"/>
  <c r="AT302" i="47"/>
  <c r="AS302" i="47"/>
  <c r="AR302" i="47"/>
  <c r="AQ302" i="47"/>
  <c r="AP302" i="47"/>
  <c r="AO302" i="47"/>
  <c r="AN302" i="47"/>
  <c r="AM302" i="47"/>
  <c r="AX301" i="47"/>
  <c r="BA301" i="47" s="1"/>
  <c r="AU301" i="47"/>
  <c r="AT301" i="47"/>
  <c r="AS301" i="47"/>
  <c r="AR301" i="47"/>
  <c r="AQ301" i="47"/>
  <c r="AP301" i="47"/>
  <c r="AO301" i="47"/>
  <c r="AN301" i="47"/>
  <c r="AM301" i="47"/>
  <c r="AX300" i="47"/>
  <c r="AU300" i="47"/>
  <c r="AT300" i="47"/>
  <c r="AS300" i="47"/>
  <c r="AR300" i="47"/>
  <c r="AQ300" i="47"/>
  <c r="AP300" i="47"/>
  <c r="AO300" i="47"/>
  <c r="AN300" i="47"/>
  <c r="AM300" i="47"/>
  <c r="AX299" i="47"/>
  <c r="AU299" i="47"/>
  <c r="AT299" i="47"/>
  <c r="AS299" i="47"/>
  <c r="AR299" i="47"/>
  <c r="AQ299" i="47"/>
  <c r="AP299" i="47"/>
  <c r="AO299" i="47"/>
  <c r="AN299" i="47"/>
  <c r="AM299" i="47"/>
  <c r="AX298" i="47"/>
  <c r="AU298" i="47"/>
  <c r="AT298" i="47"/>
  <c r="AS298" i="47"/>
  <c r="AR298" i="47"/>
  <c r="AQ298" i="47"/>
  <c r="AP298" i="47"/>
  <c r="AO298" i="47"/>
  <c r="AN298" i="47"/>
  <c r="AM298" i="47"/>
  <c r="AX297" i="47"/>
  <c r="AU297" i="47"/>
  <c r="AT297" i="47"/>
  <c r="AS297" i="47"/>
  <c r="AR297" i="47"/>
  <c r="AQ297" i="47"/>
  <c r="AP297" i="47"/>
  <c r="AO297" i="47"/>
  <c r="AN297" i="47"/>
  <c r="AM297" i="47"/>
  <c r="AX296" i="47"/>
  <c r="AU296" i="47"/>
  <c r="AT296" i="47"/>
  <c r="AS296" i="47"/>
  <c r="AR296" i="47"/>
  <c r="AQ296" i="47"/>
  <c r="AP296" i="47"/>
  <c r="AO296" i="47"/>
  <c r="AN296" i="47"/>
  <c r="AM296" i="47"/>
  <c r="AX295" i="47"/>
  <c r="AU295" i="47"/>
  <c r="AT295" i="47"/>
  <c r="AS295" i="47"/>
  <c r="AR295" i="47"/>
  <c r="AQ295" i="47"/>
  <c r="AP295" i="47"/>
  <c r="AO295" i="47"/>
  <c r="AN295" i="47"/>
  <c r="AM295" i="47"/>
  <c r="AX294" i="47"/>
  <c r="AU294" i="47"/>
  <c r="AT294" i="47"/>
  <c r="AS294" i="47"/>
  <c r="AR294" i="47"/>
  <c r="AQ294" i="47"/>
  <c r="AP294" i="47"/>
  <c r="AO294" i="47"/>
  <c r="AN294" i="47"/>
  <c r="AM294" i="47"/>
  <c r="AX293" i="47"/>
  <c r="AU293" i="47"/>
  <c r="AT293" i="47"/>
  <c r="AS293" i="47"/>
  <c r="AR293" i="47"/>
  <c r="AQ293" i="47"/>
  <c r="AP293" i="47"/>
  <c r="AO293" i="47"/>
  <c r="AN293" i="47"/>
  <c r="AM293" i="47"/>
  <c r="AX292" i="47"/>
  <c r="AU292" i="47"/>
  <c r="AT292" i="47"/>
  <c r="AS292" i="47"/>
  <c r="AR292" i="47"/>
  <c r="AQ292" i="47"/>
  <c r="AP292" i="47"/>
  <c r="AO292" i="47"/>
  <c r="AN292" i="47"/>
  <c r="AM292" i="47"/>
  <c r="AX291" i="47"/>
  <c r="AU291" i="47"/>
  <c r="AT291" i="47"/>
  <c r="AS291" i="47"/>
  <c r="AR291" i="47"/>
  <c r="AQ291" i="47"/>
  <c r="AP291" i="47"/>
  <c r="AO291" i="47"/>
  <c r="AN291" i="47"/>
  <c r="AM291" i="47"/>
  <c r="AX290" i="47"/>
  <c r="AU290" i="47"/>
  <c r="AT290" i="47"/>
  <c r="AS290" i="47"/>
  <c r="AR290" i="47"/>
  <c r="AQ290" i="47"/>
  <c r="AP290" i="47"/>
  <c r="AO290" i="47"/>
  <c r="AN290" i="47"/>
  <c r="AM290" i="47"/>
  <c r="AX289" i="47"/>
  <c r="AU289" i="47"/>
  <c r="AT289" i="47"/>
  <c r="AS289" i="47"/>
  <c r="AR289" i="47"/>
  <c r="AQ289" i="47"/>
  <c r="AP289" i="47"/>
  <c r="AO289" i="47"/>
  <c r="AN289" i="47"/>
  <c r="AM289" i="47"/>
  <c r="AX288" i="47"/>
  <c r="AU288" i="47"/>
  <c r="AT288" i="47"/>
  <c r="AS288" i="47"/>
  <c r="AR288" i="47"/>
  <c r="AQ288" i="47"/>
  <c r="AP288" i="47"/>
  <c r="AO288" i="47"/>
  <c r="AN288" i="47"/>
  <c r="AM288" i="47"/>
  <c r="AX287" i="47"/>
  <c r="AU287" i="47"/>
  <c r="AT287" i="47"/>
  <c r="AS287" i="47"/>
  <c r="AR287" i="47"/>
  <c r="AQ287" i="47"/>
  <c r="AP287" i="47"/>
  <c r="AO287" i="47"/>
  <c r="AN287" i="47"/>
  <c r="AM287" i="47"/>
  <c r="AX286" i="47"/>
  <c r="AU286" i="47"/>
  <c r="AT286" i="47"/>
  <c r="AS286" i="47"/>
  <c r="AR286" i="47"/>
  <c r="AQ286" i="47"/>
  <c r="AP286" i="47"/>
  <c r="AO286" i="47"/>
  <c r="AN286" i="47"/>
  <c r="AM286" i="47"/>
  <c r="AX285" i="47"/>
  <c r="AU285" i="47"/>
  <c r="AT285" i="47"/>
  <c r="AS285" i="47"/>
  <c r="AR285" i="47"/>
  <c r="AQ285" i="47"/>
  <c r="AP285" i="47"/>
  <c r="AO285" i="47"/>
  <c r="AN285" i="47"/>
  <c r="AM285" i="47"/>
  <c r="AX284" i="47"/>
  <c r="AU284" i="47"/>
  <c r="AT284" i="47"/>
  <c r="AS284" i="47"/>
  <c r="AR284" i="47"/>
  <c r="AQ284" i="47"/>
  <c r="AP284" i="47"/>
  <c r="AO284" i="47"/>
  <c r="AN284" i="47"/>
  <c r="AM284" i="47"/>
  <c r="AX283" i="47"/>
  <c r="AU283" i="47"/>
  <c r="AT283" i="47"/>
  <c r="AS283" i="47"/>
  <c r="AR283" i="47"/>
  <c r="AQ283" i="47"/>
  <c r="AP283" i="47"/>
  <c r="AO283" i="47"/>
  <c r="AN283" i="47"/>
  <c r="AM283" i="47"/>
  <c r="AX282" i="47"/>
  <c r="AU282" i="47"/>
  <c r="AT282" i="47"/>
  <c r="AS282" i="47"/>
  <c r="AR282" i="47"/>
  <c r="AQ282" i="47"/>
  <c r="AP282" i="47"/>
  <c r="AO282" i="47"/>
  <c r="AN282" i="47"/>
  <c r="AM282" i="47"/>
  <c r="AX281" i="47"/>
  <c r="AU281" i="47"/>
  <c r="AT281" i="47"/>
  <c r="AS281" i="47"/>
  <c r="AR281" i="47"/>
  <c r="AQ281" i="47"/>
  <c r="AP281" i="47"/>
  <c r="AO281" i="47"/>
  <c r="AN281" i="47"/>
  <c r="AM281" i="47"/>
  <c r="AX280" i="47"/>
  <c r="AU280" i="47"/>
  <c r="AT280" i="47"/>
  <c r="AS280" i="47"/>
  <c r="AR280" i="47"/>
  <c r="AQ280" i="47"/>
  <c r="AP280" i="47"/>
  <c r="AO280" i="47"/>
  <c r="AN280" i="47"/>
  <c r="AM280" i="47"/>
  <c r="AX279" i="47"/>
  <c r="AU279" i="47"/>
  <c r="AT279" i="47"/>
  <c r="AS279" i="47"/>
  <c r="AR279" i="47"/>
  <c r="AQ279" i="47"/>
  <c r="AP279" i="47"/>
  <c r="AO279" i="47"/>
  <c r="AN279" i="47"/>
  <c r="AM279" i="47"/>
  <c r="AX278" i="47"/>
  <c r="AU278" i="47"/>
  <c r="AT278" i="47"/>
  <c r="AS278" i="47"/>
  <c r="AR278" i="47"/>
  <c r="AQ278" i="47"/>
  <c r="AP278" i="47"/>
  <c r="AO278" i="47"/>
  <c r="AN278" i="47"/>
  <c r="AM278" i="47"/>
  <c r="AX277" i="47"/>
  <c r="AU277" i="47"/>
  <c r="AT277" i="47"/>
  <c r="AS277" i="47"/>
  <c r="AR277" i="47"/>
  <c r="AQ277" i="47"/>
  <c r="AP277" i="47"/>
  <c r="AO277" i="47"/>
  <c r="AN277" i="47"/>
  <c r="AM277" i="47"/>
  <c r="AX276" i="47"/>
  <c r="AU276" i="47"/>
  <c r="AT276" i="47"/>
  <c r="AS276" i="47"/>
  <c r="AR276" i="47"/>
  <c r="AQ276" i="47"/>
  <c r="AP276" i="47"/>
  <c r="AO276" i="47"/>
  <c r="AN276" i="47"/>
  <c r="AM276" i="47"/>
  <c r="AX275" i="47"/>
  <c r="AU275" i="47"/>
  <c r="AT275" i="47"/>
  <c r="AS275" i="47"/>
  <c r="AR275" i="47"/>
  <c r="AQ275" i="47"/>
  <c r="AP275" i="47"/>
  <c r="AO275" i="47"/>
  <c r="AN275" i="47"/>
  <c r="AM275" i="47"/>
  <c r="AX274" i="47"/>
  <c r="AU274" i="47"/>
  <c r="AT274" i="47"/>
  <c r="AS274" i="47"/>
  <c r="AR274" i="47"/>
  <c r="AQ274" i="47"/>
  <c r="AP274" i="47"/>
  <c r="AO274" i="47"/>
  <c r="AN274" i="47"/>
  <c r="AM274" i="47"/>
  <c r="AX273" i="47"/>
  <c r="AU273" i="47"/>
  <c r="AT273" i="47"/>
  <c r="AS273" i="47"/>
  <c r="AR273" i="47"/>
  <c r="AQ273" i="47"/>
  <c r="AP273" i="47"/>
  <c r="AO273" i="47"/>
  <c r="AN273" i="47"/>
  <c r="AM273" i="47"/>
  <c r="AX272" i="47"/>
  <c r="AU272" i="47"/>
  <c r="AT272" i="47"/>
  <c r="AS272" i="47"/>
  <c r="AR272" i="47"/>
  <c r="AQ272" i="47"/>
  <c r="AP272" i="47"/>
  <c r="AO272" i="47"/>
  <c r="AN272" i="47"/>
  <c r="AM272" i="47"/>
  <c r="AX271" i="47"/>
  <c r="AU271" i="47"/>
  <c r="AT271" i="47"/>
  <c r="AS271" i="47"/>
  <c r="AR271" i="47"/>
  <c r="AQ271" i="47"/>
  <c r="AP271" i="47"/>
  <c r="AO271" i="47"/>
  <c r="AN271" i="47"/>
  <c r="AM271" i="47"/>
  <c r="AX270" i="47"/>
  <c r="AU270" i="47"/>
  <c r="AT270" i="47"/>
  <c r="AS270" i="47"/>
  <c r="AR270" i="47"/>
  <c r="AQ270" i="47"/>
  <c r="AP270" i="47"/>
  <c r="AO270" i="47"/>
  <c r="AN270" i="47"/>
  <c r="AM270" i="47"/>
  <c r="AX269" i="47"/>
  <c r="AU269" i="47"/>
  <c r="AT269" i="47"/>
  <c r="AS269" i="47"/>
  <c r="AR269" i="47"/>
  <c r="AQ269" i="47"/>
  <c r="AP269" i="47"/>
  <c r="AO269" i="47"/>
  <c r="AN269" i="47"/>
  <c r="AM269" i="47"/>
  <c r="AX268" i="47"/>
  <c r="AU268" i="47"/>
  <c r="AT268" i="47"/>
  <c r="AS268" i="47"/>
  <c r="AR268" i="47"/>
  <c r="AQ268" i="47"/>
  <c r="AP268" i="47"/>
  <c r="AO268" i="47"/>
  <c r="AN268" i="47"/>
  <c r="AM268" i="47"/>
  <c r="AX267" i="47"/>
  <c r="AU267" i="47"/>
  <c r="AT267" i="47"/>
  <c r="AS267" i="47"/>
  <c r="AR267" i="47"/>
  <c r="AQ267" i="47"/>
  <c r="AP267" i="47"/>
  <c r="AO267" i="47"/>
  <c r="AN267" i="47"/>
  <c r="AM267" i="47"/>
  <c r="AX266" i="47"/>
  <c r="AU266" i="47"/>
  <c r="AT266" i="47"/>
  <c r="AS266" i="47"/>
  <c r="AR266" i="47"/>
  <c r="AQ266" i="47"/>
  <c r="AP266" i="47"/>
  <c r="AO266" i="47"/>
  <c r="AN266" i="47"/>
  <c r="AM266" i="47"/>
  <c r="AX265" i="47"/>
  <c r="AU265" i="47"/>
  <c r="AT265" i="47"/>
  <c r="AS265" i="47"/>
  <c r="AR265" i="47"/>
  <c r="AQ265" i="47"/>
  <c r="AP265" i="47"/>
  <c r="AO265" i="47"/>
  <c r="AN265" i="47"/>
  <c r="AM265" i="47"/>
  <c r="AX264" i="47"/>
  <c r="AU264" i="47"/>
  <c r="AT264" i="47"/>
  <c r="AS264" i="47"/>
  <c r="AR264" i="47"/>
  <c r="AQ264" i="47"/>
  <c r="AP264" i="47"/>
  <c r="AO264" i="47"/>
  <c r="AN264" i="47"/>
  <c r="AM264" i="47"/>
  <c r="AX263" i="47"/>
  <c r="AU263" i="47"/>
  <c r="AT263" i="47"/>
  <c r="AS263" i="47"/>
  <c r="AR263" i="47"/>
  <c r="AQ263" i="47"/>
  <c r="AP263" i="47"/>
  <c r="AO263" i="47"/>
  <c r="AN263" i="47"/>
  <c r="AM263" i="47"/>
  <c r="AX262" i="47"/>
  <c r="AU262" i="47"/>
  <c r="AT262" i="47"/>
  <c r="AS262" i="47"/>
  <c r="AR262" i="47"/>
  <c r="AQ262" i="47"/>
  <c r="AP262" i="47"/>
  <c r="AO262" i="47"/>
  <c r="AN262" i="47"/>
  <c r="AM262" i="47"/>
  <c r="AX261" i="47"/>
  <c r="AU261" i="47"/>
  <c r="AT261" i="47"/>
  <c r="AS261" i="47"/>
  <c r="AR261" i="47"/>
  <c r="AQ261" i="47"/>
  <c r="AP261" i="47"/>
  <c r="AO261" i="47"/>
  <c r="AN261" i="47"/>
  <c r="AM261" i="47"/>
  <c r="AX260" i="47"/>
  <c r="AU260" i="47"/>
  <c r="AT260" i="47"/>
  <c r="AS260" i="47"/>
  <c r="AR260" i="47"/>
  <c r="AQ260" i="47"/>
  <c r="AP260" i="47"/>
  <c r="AO260" i="47"/>
  <c r="AN260" i="47"/>
  <c r="AM260" i="47"/>
  <c r="AX259" i="47"/>
  <c r="AU259" i="47"/>
  <c r="AT259" i="47"/>
  <c r="AS259" i="47"/>
  <c r="AR259" i="47"/>
  <c r="AQ259" i="47"/>
  <c r="AP259" i="47"/>
  <c r="AO259" i="47"/>
  <c r="AN259" i="47"/>
  <c r="AM259" i="47"/>
  <c r="AX258" i="47"/>
  <c r="AT258" i="47"/>
  <c r="AS258" i="47"/>
  <c r="AR258" i="47"/>
  <c r="AQ258" i="47"/>
  <c r="AP258" i="47"/>
  <c r="AO258" i="47"/>
  <c r="AN258" i="47"/>
  <c r="AM258" i="47"/>
  <c r="AX257" i="47"/>
  <c r="AT257" i="47"/>
  <c r="AS257" i="47"/>
  <c r="AR257" i="47"/>
  <c r="AQ257" i="47"/>
  <c r="AP257" i="47"/>
  <c r="AO257" i="47"/>
  <c r="AN257" i="47"/>
  <c r="AM257" i="47"/>
  <c r="AX256" i="47"/>
  <c r="AT256" i="47"/>
  <c r="AS256" i="47"/>
  <c r="AR256" i="47"/>
  <c r="AQ256" i="47"/>
  <c r="AP256" i="47"/>
  <c r="AO256" i="47"/>
  <c r="AN256" i="47"/>
  <c r="AM256" i="47"/>
  <c r="AX255" i="47"/>
  <c r="AT255" i="47"/>
  <c r="AS255" i="47"/>
  <c r="AR255" i="47"/>
  <c r="AQ255" i="47"/>
  <c r="AP255" i="47"/>
  <c r="AO255" i="47"/>
  <c r="AN255" i="47"/>
  <c r="AM255" i="47"/>
  <c r="AX254" i="47"/>
  <c r="AT254" i="47"/>
  <c r="AS254" i="47"/>
  <c r="AR254" i="47"/>
  <c r="AQ254" i="47"/>
  <c r="AP254" i="47"/>
  <c r="AO254" i="47"/>
  <c r="AN254" i="47"/>
  <c r="AM254" i="47"/>
  <c r="AX253" i="47"/>
  <c r="AT253" i="47"/>
  <c r="AS253" i="47"/>
  <c r="AR253" i="47"/>
  <c r="AQ253" i="47"/>
  <c r="AP253" i="47"/>
  <c r="AO253" i="47"/>
  <c r="AN253" i="47"/>
  <c r="AM253" i="47"/>
  <c r="AX252" i="47"/>
  <c r="AT252" i="47"/>
  <c r="AS252" i="47"/>
  <c r="AR252" i="47"/>
  <c r="AQ252" i="47"/>
  <c r="AP252" i="47"/>
  <c r="AO252" i="47"/>
  <c r="AN252" i="47"/>
  <c r="AM252" i="47"/>
  <c r="AX251" i="47"/>
  <c r="AT251" i="47"/>
  <c r="AS251" i="47"/>
  <c r="AR251" i="47"/>
  <c r="AQ251" i="47"/>
  <c r="AP251" i="47"/>
  <c r="AO251" i="47"/>
  <c r="AN251" i="47"/>
  <c r="AM251" i="47"/>
  <c r="AX250" i="47"/>
  <c r="AT250" i="47"/>
  <c r="AS250" i="47"/>
  <c r="AR250" i="47"/>
  <c r="AQ250" i="47"/>
  <c r="AP250" i="47"/>
  <c r="AO250" i="47"/>
  <c r="AN250" i="47"/>
  <c r="AM250" i="47"/>
  <c r="AX249" i="47"/>
  <c r="AT249" i="47"/>
  <c r="AS249" i="47"/>
  <c r="AR249" i="47"/>
  <c r="AQ249" i="47"/>
  <c r="AP249" i="47"/>
  <c r="AO249" i="47"/>
  <c r="AN249" i="47"/>
  <c r="AM249" i="47"/>
  <c r="AX248" i="47"/>
  <c r="AT248" i="47"/>
  <c r="AS248" i="47"/>
  <c r="AR248" i="47"/>
  <c r="AQ248" i="47"/>
  <c r="AP248" i="47"/>
  <c r="AO248" i="47"/>
  <c r="AN248" i="47"/>
  <c r="AM248" i="47"/>
  <c r="AX247" i="47"/>
  <c r="AT247" i="47"/>
  <c r="AS247" i="47"/>
  <c r="AR247" i="47"/>
  <c r="AQ247" i="47"/>
  <c r="AP247" i="47"/>
  <c r="AO247" i="47"/>
  <c r="AN247" i="47"/>
  <c r="AM247" i="47"/>
  <c r="AX246" i="47"/>
  <c r="AT246" i="47"/>
  <c r="AS246" i="47"/>
  <c r="AR246" i="47"/>
  <c r="AQ246" i="47"/>
  <c r="AP246" i="47"/>
  <c r="AO246" i="47"/>
  <c r="AN246" i="47"/>
  <c r="AM246" i="47"/>
  <c r="AX245" i="47"/>
  <c r="AT245" i="47"/>
  <c r="AS245" i="47"/>
  <c r="AR245" i="47"/>
  <c r="AQ245" i="47"/>
  <c r="AP245" i="47"/>
  <c r="AO245" i="47"/>
  <c r="AN245" i="47"/>
  <c r="AM245" i="47"/>
  <c r="AX244" i="47"/>
  <c r="AT244" i="47"/>
  <c r="AS244" i="47"/>
  <c r="AR244" i="47"/>
  <c r="AQ244" i="47"/>
  <c r="AP244" i="47"/>
  <c r="AO244" i="47"/>
  <c r="AN244" i="47"/>
  <c r="AM244" i="47"/>
  <c r="AX243" i="47"/>
  <c r="AT243" i="47"/>
  <c r="AS243" i="47"/>
  <c r="AR243" i="47"/>
  <c r="AQ243" i="47"/>
  <c r="AP243" i="47"/>
  <c r="AO243" i="47"/>
  <c r="AN243" i="47"/>
  <c r="AM243" i="47"/>
  <c r="AX242" i="47"/>
  <c r="AT242" i="47"/>
  <c r="AS242" i="47"/>
  <c r="AR242" i="47"/>
  <c r="AQ242" i="47"/>
  <c r="AP242" i="47"/>
  <c r="AO242" i="47"/>
  <c r="AN242" i="47"/>
  <c r="AM242" i="47"/>
  <c r="AX241" i="47"/>
  <c r="AT241" i="47"/>
  <c r="AS241" i="47"/>
  <c r="AR241" i="47"/>
  <c r="AQ241" i="47"/>
  <c r="AP241" i="47"/>
  <c r="AO241" i="47"/>
  <c r="AN241" i="47"/>
  <c r="AM241" i="47"/>
  <c r="AX240" i="47"/>
  <c r="AT240" i="47"/>
  <c r="AS240" i="47"/>
  <c r="AR240" i="47"/>
  <c r="AQ240" i="47"/>
  <c r="AP240" i="47"/>
  <c r="AO240" i="47"/>
  <c r="AN240" i="47"/>
  <c r="AM240" i="47"/>
  <c r="AX239" i="47"/>
  <c r="AT239" i="47"/>
  <c r="AS239" i="47"/>
  <c r="AR239" i="47"/>
  <c r="AQ239" i="47"/>
  <c r="AP239" i="47"/>
  <c r="AO239" i="47"/>
  <c r="AN239" i="47"/>
  <c r="AM239" i="47"/>
  <c r="AX238" i="47"/>
  <c r="AT238" i="47"/>
  <c r="AS238" i="47"/>
  <c r="AR238" i="47"/>
  <c r="AQ238" i="47"/>
  <c r="AP238" i="47"/>
  <c r="AO238" i="47"/>
  <c r="AN238" i="47"/>
  <c r="AM238" i="47"/>
  <c r="AX237" i="47"/>
  <c r="AT237" i="47"/>
  <c r="AS237" i="47"/>
  <c r="AR237" i="47"/>
  <c r="AQ237" i="47"/>
  <c r="AP237" i="47"/>
  <c r="AO237" i="47"/>
  <c r="AN237" i="47"/>
  <c r="AM237" i="47"/>
  <c r="AX236" i="47"/>
  <c r="AT236" i="47"/>
  <c r="AS236" i="47"/>
  <c r="AR236" i="47"/>
  <c r="AQ236" i="47"/>
  <c r="AP236" i="47"/>
  <c r="AO236" i="47"/>
  <c r="AN236" i="47"/>
  <c r="AM236" i="47"/>
  <c r="AX235" i="47"/>
  <c r="AT235" i="47"/>
  <c r="AS235" i="47"/>
  <c r="AR235" i="47"/>
  <c r="AQ235" i="47"/>
  <c r="AP235" i="47"/>
  <c r="AO235" i="47"/>
  <c r="AN235" i="47"/>
  <c r="AM235" i="47"/>
  <c r="AX234" i="47"/>
  <c r="AT234" i="47"/>
  <c r="AS234" i="47"/>
  <c r="AR234" i="47"/>
  <c r="AQ234" i="47"/>
  <c r="AP234" i="47"/>
  <c r="AO234" i="47"/>
  <c r="AN234" i="47"/>
  <c r="AM234" i="47"/>
  <c r="AX233" i="47"/>
  <c r="AT233" i="47"/>
  <c r="AS233" i="47"/>
  <c r="AR233" i="47"/>
  <c r="AQ233" i="47"/>
  <c r="AP233" i="47"/>
  <c r="AO233" i="47"/>
  <c r="AN233" i="47"/>
  <c r="AM233" i="47"/>
  <c r="AX232" i="47"/>
  <c r="AT232" i="47"/>
  <c r="AS232" i="47"/>
  <c r="AR232" i="47"/>
  <c r="AQ232" i="47"/>
  <c r="AP232" i="47"/>
  <c r="AO232" i="47"/>
  <c r="AN232" i="47"/>
  <c r="AM232" i="47"/>
  <c r="AX231" i="47"/>
  <c r="AT231" i="47"/>
  <c r="AS231" i="47"/>
  <c r="AR231" i="47"/>
  <c r="AQ231" i="47"/>
  <c r="AP231" i="47"/>
  <c r="AO231" i="47"/>
  <c r="AN231" i="47"/>
  <c r="AM231" i="47"/>
  <c r="AX230" i="47"/>
  <c r="AT230" i="47"/>
  <c r="AS230" i="47"/>
  <c r="AR230" i="47"/>
  <c r="AQ230" i="47"/>
  <c r="AP230" i="47"/>
  <c r="AO230" i="47"/>
  <c r="AN230" i="47"/>
  <c r="AM230" i="47"/>
  <c r="AX229" i="47"/>
  <c r="AT229" i="47"/>
  <c r="AS229" i="47"/>
  <c r="AR229" i="47"/>
  <c r="AQ229" i="47"/>
  <c r="AP229" i="47"/>
  <c r="AO229" i="47"/>
  <c r="AN229" i="47"/>
  <c r="AM229" i="47"/>
  <c r="AX228" i="47"/>
  <c r="AT228" i="47"/>
  <c r="AS228" i="47"/>
  <c r="AR228" i="47"/>
  <c r="AQ228" i="47"/>
  <c r="AP228" i="47"/>
  <c r="AO228" i="47"/>
  <c r="AN228" i="47"/>
  <c r="AM228" i="47"/>
  <c r="AX227" i="47"/>
  <c r="AT227" i="47"/>
  <c r="AS227" i="47"/>
  <c r="AR227" i="47"/>
  <c r="AQ227" i="47"/>
  <c r="AP227" i="47"/>
  <c r="AO227" i="47"/>
  <c r="AN227" i="47"/>
  <c r="AM227" i="47"/>
  <c r="AX226" i="47"/>
  <c r="AT226" i="47"/>
  <c r="AS226" i="47"/>
  <c r="AR226" i="47"/>
  <c r="AQ226" i="47"/>
  <c r="AP226" i="47"/>
  <c r="AO226" i="47"/>
  <c r="AN226" i="47"/>
  <c r="AM226" i="47"/>
  <c r="AX225" i="47"/>
  <c r="AT225" i="47"/>
  <c r="AS225" i="47"/>
  <c r="AR225" i="47"/>
  <c r="AQ225" i="47"/>
  <c r="AP225" i="47"/>
  <c r="AO225" i="47"/>
  <c r="AN225" i="47"/>
  <c r="AM225" i="47"/>
  <c r="AX224" i="47"/>
  <c r="AT224" i="47"/>
  <c r="AS224" i="47"/>
  <c r="AR224" i="47"/>
  <c r="AQ224" i="47"/>
  <c r="AP224" i="47"/>
  <c r="AO224" i="47"/>
  <c r="AN224" i="47"/>
  <c r="AM224" i="47"/>
  <c r="AX223" i="47"/>
  <c r="AT223" i="47"/>
  <c r="AS223" i="47"/>
  <c r="AR223" i="47"/>
  <c r="AQ223" i="47"/>
  <c r="AP223" i="47"/>
  <c r="AO223" i="47"/>
  <c r="AN223" i="47"/>
  <c r="AM223" i="47"/>
  <c r="AX222" i="47"/>
  <c r="AT222" i="47"/>
  <c r="AS222" i="47"/>
  <c r="AR222" i="47"/>
  <c r="AQ222" i="47"/>
  <c r="AP222" i="47"/>
  <c r="AO222" i="47"/>
  <c r="AN222" i="47"/>
  <c r="AM222" i="47"/>
  <c r="AX221" i="47"/>
  <c r="AT221" i="47"/>
  <c r="AS221" i="47"/>
  <c r="AR221" i="47"/>
  <c r="AQ221" i="47"/>
  <c r="AP221" i="47"/>
  <c r="AO221" i="47"/>
  <c r="AN221" i="47"/>
  <c r="AM221" i="47"/>
  <c r="AX220" i="47"/>
  <c r="AT220" i="47"/>
  <c r="AS220" i="47"/>
  <c r="AR220" i="47"/>
  <c r="AQ220" i="47"/>
  <c r="AP220" i="47"/>
  <c r="AO220" i="47"/>
  <c r="AN220" i="47"/>
  <c r="AM220" i="47"/>
  <c r="AX219" i="47"/>
  <c r="AT219" i="47"/>
  <c r="AS219" i="47"/>
  <c r="AR219" i="47"/>
  <c r="AQ219" i="47"/>
  <c r="AP219" i="47"/>
  <c r="AO219" i="47"/>
  <c r="AN219" i="47"/>
  <c r="AM219" i="47"/>
  <c r="AX218" i="47"/>
  <c r="AT218" i="47"/>
  <c r="AS218" i="47"/>
  <c r="AR218" i="47"/>
  <c r="AQ218" i="47"/>
  <c r="AP218" i="47"/>
  <c r="AO218" i="47"/>
  <c r="AN218" i="47"/>
  <c r="AM218" i="47"/>
  <c r="AX217" i="47"/>
  <c r="AT217" i="47"/>
  <c r="AS217" i="47"/>
  <c r="AR217" i="47"/>
  <c r="AQ217" i="47"/>
  <c r="AP217" i="47"/>
  <c r="AO217" i="47"/>
  <c r="AN217" i="47"/>
  <c r="AM217" i="47"/>
  <c r="AX216" i="47"/>
  <c r="AT216" i="47"/>
  <c r="AS216" i="47"/>
  <c r="AR216" i="47"/>
  <c r="AQ216" i="47"/>
  <c r="AP216" i="47"/>
  <c r="AO216" i="47"/>
  <c r="AN216" i="47"/>
  <c r="AM216" i="47"/>
  <c r="AX215" i="47"/>
  <c r="AT215" i="47"/>
  <c r="AS215" i="47"/>
  <c r="AR215" i="47"/>
  <c r="AQ215" i="47"/>
  <c r="AP215" i="47"/>
  <c r="AO215" i="47"/>
  <c r="AN215" i="47"/>
  <c r="AM215" i="47"/>
  <c r="AX214" i="47"/>
  <c r="AT214" i="47"/>
  <c r="AS214" i="47"/>
  <c r="AR214" i="47"/>
  <c r="AQ214" i="47"/>
  <c r="AP214" i="47"/>
  <c r="AO214" i="47"/>
  <c r="AN214" i="47"/>
  <c r="AM214" i="47"/>
  <c r="AX213" i="47"/>
  <c r="AT213" i="47"/>
  <c r="AS213" i="47"/>
  <c r="AR213" i="47"/>
  <c r="AQ213" i="47"/>
  <c r="AP213" i="47"/>
  <c r="AO213" i="47"/>
  <c r="AN213" i="47"/>
  <c r="AM213" i="47"/>
  <c r="AX212" i="47"/>
  <c r="AT212" i="47"/>
  <c r="AS212" i="47"/>
  <c r="AR212" i="47"/>
  <c r="AQ212" i="47"/>
  <c r="AP212" i="47"/>
  <c r="AO212" i="47"/>
  <c r="AN212" i="47"/>
  <c r="AM212" i="47"/>
  <c r="AX211" i="47"/>
  <c r="AT211" i="47"/>
  <c r="AS211" i="47"/>
  <c r="AR211" i="47"/>
  <c r="AQ211" i="47"/>
  <c r="AP211" i="47"/>
  <c r="AO211" i="47"/>
  <c r="AN211" i="47"/>
  <c r="AM211" i="47"/>
  <c r="AX210" i="47"/>
  <c r="AT210" i="47"/>
  <c r="AS210" i="47"/>
  <c r="AR210" i="47"/>
  <c r="AQ210" i="47"/>
  <c r="AP210" i="47"/>
  <c r="AO210" i="47"/>
  <c r="AN210" i="47"/>
  <c r="AM210" i="47"/>
  <c r="AX209" i="47"/>
  <c r="AT209" i="47"/>
  <c r="AS209" i="47"/>
  <c r="AR209" i="47"/>
  <c r="AQ209" i="47"/>
  <c r="AP209" i="47"/>
  <c r="AO209" i="47"/>
  <c r="AN209" i="47"/>
  <c r="AM209" i="47"/>
  <c r="AX208" i="47"/>
  <c r="AT208" i="47"/>
  <c r="AS208" i="47"/>
  <c r="AR208" i="47"/>
  <c r="AQ208" i="47"/>
  <c r="AP208" i="47"/>
  <c r="AO208" i="47"/>
  <c r="AN208" i="47"/>
  <c r="AM208" i="47"/>
  <c r="AX207" i="47"/>
  <c r="AT207" i="47"/>
  <c r="AS207" i="47"/>
  <c r="AR207" i="47"/>
  <c r="AQ207" i="47"/>
  <c r="AP207" i="47"/>
  <c r="AO207" i="47"/>
  <c r="AN207" i="47"/>
  <c r="AM207" i="47"/>
  <c r="AX206" i="47"/>
  <c r="AT206" i="47"/>
  <c r="AS206" i="47"/>
  <c r="AR206" i="47"/>
  <c r="AQ206" i="47"/>
  <c r="AP206" i="47"/>
  <c r="AO206" i="47"/>
  <c r="AN206" i="47"/>
  <c r="AM206" i="47"/>
  <c r="AX205" i="47"/>
  <c r="AT205" i="47"/>
  <c r="AS205" i="47"/>
  <c r="AR205" i="47"/>
  <c r="AQ205" i="47"/>
  <c r="AP205" i="47"/>
  <c r="AO205" i="47"/>
  <c r="AN205" i="47"/>
  <c r="AM205" i="47"/>
  <c r="AX204" i="47"/>
  <c r="AT204" i="47"/>
  <c r="AS204" i="47"/>
  <c r="AR204" i="47"/>
  <c r="AQ204" i="47"/>
  <c r="AP204" i="47"/>
  <c r="AO204" i="47"/>
  <c r="AN204" i="47"/>
  <c r="AM204" i="47"/>
  <c r="AX203" i="47"/>
  <c r="AT203" i="47"/>
  <c r="AS203" i="47"/>
  <c r="AR203" i="47"/>
  <c r="AQ203" i="47"/>
  <c r="AP203" i="47"/>
  <c r="AO203" i="47"/>
  <c r="AN203" i="47"/>
  <c r="AM203" i="47"/>
  <c r="AX202" i="47"/>
  <c r="AT202" i="47"/>
  <c r="AS202" i="47"/>
  <c r="AR202" i="47"/>
  <c r="AQ202" i="47"/>
  <c r="AP202" i="47"/>
  <c r="AO202" i="47"/>
  <c r="AN202" i="47"/>
  <c r="AM202" i="47"/>
  <c r="AX201" i="47"/>
  <c r="AT201" i="47"/>
  <c r="AS201" i="47"/>
  <c r="AR201" i="47"/>
  <c r="AQ201" i="47"/>
  <c r="AP201" i="47"/>
  <c r="AO201" i="47"/>
  <c r="AN201" i="47"/>
  <c r="AM201" i="47"/>
  <c r="AX200" i="47"/>
  <c r="AT200" i="47"/>
  <c r="AS200" i="47"/>
  <c r="AR200" i="47"/>
  <c r="AQ200" i="47"/>
  <c r="AP200" i="47"/>
  <c r="AO200" i="47"/>
  <c r="AN200" i="47"/>
  <c r="AM200" i="47"/>
  <c r="AX199" i="47"/>
  <c r="AT199" i="47"/>
  <c r="AS199" i="47"/>
  <c r="AR199" i="47"/>
  <c r="AQ199" i="47"/>
  <c r="AP199" i="47"/>
  <c r="AO199" i="47"/>
  <c r="AN199" i="47"/>
  <c r="AM199" i="47"/>
  <c r="AX198" i="47"/>
  <c r="AT198" i="47"/>
  <c r="AS198" i="47"/>
  <c r="AR198" i="47"/>
  <c r="AQ198" i="47"/>
  <c r="AP198" i="47"/>
  <c r="AO198" i="47"/>
  <c r="AN198" i="47"/>
  <c r="AM198" i="47"/>
  <c r="AX197" i="47"/>
  <c r="AT197" i="47"/>
  <c r="AS197" i="47"/>
  <c r="AR197" i="47"/>
  <c r="AQ197" i="47"/>
  <c r="AP197" i="47"/>
  <c r="AO197" i="47"/>
  <c r="AN197" i="47"/>
  <c r="AM197" i="47"/>
  <c r="AX196" i="47"/>
  <c r="AT196" i="47"/>
  <c r="AS196" i="47"/>
  <c r="AR196" i="47"/>
  <c r="AQ196" i="47"/>
  <c r="AP196" i="47"/>
  <c r="AO196" i="47"/>
  <c r="AN196" i="47"/>
  <c r="AM196" i="47"/>
  <c r="AX195" i="47"/>
  <c r="AT195" i="47"/>
  <c r="AS195" i="47"/>
  <c r="AR195" i="47"/>
  <c r="AQ195" i="47"/>
  <c r="AP195" i="47"/>
  <c r="AO195" i="47"/>
  <c r="AN195" i="47"/>
  <c r="AM195" i="47"/>
  <c r="AX194" i="47"/>
  <c r="AT194" i="47"/>
  <c r="AS194" i="47"/>
  <c r="AR194" i="47"/>
  <c r="AQ194" i="47"/>
  <c r="AP194" i="47"/>
  <c r="AO194" i="47"/>
  <c r="AN194" i="47"/>
  <c r="AM194" i="47"/>
  <c r="AX193" i="47"/>
  <c r="AT193" i="47"/>
  <c r="AS193" i="47"/>
  <c r="AR193" i="47"/>
  <c r="AQ193" i="47"/>
  <c r="AP193" i="47"/>
  <c r="AO193" i="47"/>
  <c r="AN193" i="47"/>
  <c r="AM193" i="47"/>
  <c r="AX192" i="47"/>
  <c r="AT192" i="47"/>
  <c r="AS192" i="47"/>
  <c r="AR192" i="47"/>
  <c r="AQ192" i="47"/>
  <c r="AP192" i="47"/>
  <c r="AO192" i="47"/>
  <c r="AN192" i="47"/>
  <c r="AM192" i="47"/>
  <c r="AX191" i="47"/>
  <c r="AT191" i="47"/>
  <c r="AS191" i="47"/>
  <c r="AR191" i="47"/>
  <c r="AQ191" i="47"/>
  <c r="AP191" i="47"/>
  <c r="AO191" i="47"/>
  <c r="AN191" i="47"/>
  <c r="AM191" i="47"/>
  <c r="AX190" i="47"/>
  <c r="AT190" i="47"/>
  <c r="AS190" i="47"/>
  <c r="AR190" i="47"/>
  <c r="AQ190" i="47"/>
  <c r="AP190" i="47"/>
  <c r="AO190" i="47"/>
  <c r="AN190" i="47"/>
  <c r="AM190" i="47"/>
  <c r="AX189" i="47"/>
  <c r="AT189" i="47"/>
  <c r="AS189" i="47"/>
  <c r="AR189" i="47"/>
  <c r="AQ189" i="47"/>
  <c r="AP189" i="47"/>
  <c r="AO189" i="47"/>
  <c r="AN189" i="47"/>
  <c r="AM189" i="47"/>
  <c r="AX188" i="47"/>
  <c r="AT188" i="47"/>
  <c r="AS188" i="47"/>
  <c r="AR188" i="47"/>
  <c r="AQ188" i="47"/>
  <c r="AP188" i="47"/>
  <c r="AO188" i="47"/>
  <c r="AN188" i="47"/>
  <c r="AM188" i="47"/>
  <c r="AX187" i="47"/>
  <c r="AT187" i="47"/>
  <c r="AS187" i="47"/>
  <c r="AR187" i="47"/>
  <c r="AQ187" i="47"/>
  <c r="AP187" i="47"/>
  <c r="AO187" i="47"/>
  <c r="AN187" i="47"/>
  <c r="AM187" i="47"/>
  <c r="AX186" i="47"/>
  <c r="AT186" i="47"/>
  <c r="AS186" i="47"/>
  <c r="AR186" i="47"/>
  <c r="AQ186" i="47"/>
  <c r="AP186" i="47"/>
  <c r="AO186" i="47"/>
  <c r="AN186" i="47"/>
  <c r="AM186" i="47"/>
  <c r="AX185" i="47"/>
  <c r="AT185" i="47"/>
  <c r="AS185" i="47"/>
  <c r="AR185" i="47"/>
  <c r="AQ185" i="47"/>
  <c r="AP185" i="47"/>
  <c r="AO185" i="47"/>
  <c r="AN185" i="47"/>
  <c r="AM185" i="47"/>
  <c r="AX184" i="47"/>
  <c r="AT184" i="47"/>
  <c r="AS184" i="47"/>
  <c r="AR184" i="47"/>
  <c r="AQ184" i="47"/>
  <c r="AP184" i="47"/>
  <c r="AO184" i="47"/>
  <c r="AN184" i="47"/>
  <c r="AM184" i="47"/>
  <c r="AX183" i="47"/>
  <c r="AT183" i="47"/>
  <c r="AS183" i="47"/>
  <c r="AR183" i="47"/>
  <c r="AQ183" i="47"/>
  <c r="AP183" i="47"/>
  <c r="AO183" i="47"/>
  <c r="AN183" i="47"/>
  <c r="AM183" i="47"/>
  <c r="AX182" i="47"/>
  <c r="AT182" i="47"/>
  <c r="AS182" i="47"/>
  <c r="AR182" i="47"/>
  <c r="AQ182" i="47"/>
  <c r="AP182" i="47"/>
  <c r="AO182" i="47"/>
  <c r="AN182" i="47"/>
  <c r="AM182" i="47"/>
  <c r="AX181" i="47"/>
  <c r="AT181" i="47"/>
  <c r="AS181" i="47"/>
  <c r="AR181" i="47"/>
  <c r="AQ181" i="47"/>
  <c r="AP181" i="47"/>
  <c r="AO181" i="47"/>
  <c r="AN181" i="47"/>
  <c r="AM181" i="47"/>
  <c r="AX180" i="47"/>
  <c r="AT180" i="47"/>
  <c r="AS180" i="47"/>
  <c r="AR180" i="47"/>
  <c r="AQ180" i="47"/>
  <c r="AP180" i="47"/>
  <c r="AO180" i="47"/>
  <c r="AN180" i="47"/>
  <c r="AM180" i="47"/>
  <c r="AX179" i="47"/>
  <c r="AT179" i="47"/>
  <c r="AS179" i="47"/>
  <c r="AR179" i="47"/>
  <c r="AQ179" i="47"/>
  <c r="AP179" i="47"/>
  <c r="AO179" i="47"/>
  <c r="AN179" i="47"/>
  <c r="AM179" i="47"/>
  <c r="AX178" i="47"/>
  <c r="AT178" i="47"/>
  <c r="AS178" i="47"/>
  <c r="AR178" i="47"/>
  <c r="AQ178" i="47"/>
  <c r="AP178" i="47"/>
  <c r="AO178" i="47"/>
  <c r="AN178" i="47"/>
  <c r="AM178" i="47"/>
  <c r="AX177" i="47"/>
  <c r="AT177" i="47"/>
  <c r="AS177" i="47"/>
  <c r="AR177" i="47"/>
  <c r="AQ177" i="47"/>
  <c r="AP177" i="47"/>
  <c r="AO177" i="47"/>
  <c r="AN177" i="47"/>
  <c r="AM177" i="47"/>
  <c r="AX176" i="47"/>
  <c r="AT176" i="47"/>
  <c r="AS176" i="47"/>
  <c r="AR176" i="47"/>
  <c r="AQ176" i="47"/>
  <c r="AP176" i="47"/>
  <c r="AO176" i="47"/>
  <c r="AN176" i="47"/>
  <c r="AM176" i="47"/>
  <c r="AX175" i="47"/>
  <c r="AT175" i="47"/>
  <c r="AS175" i="47"/>
  <c r="AR175" i="47"/>
  <c r="AQ175" i="47"/>
  <c r="AP175" i="47"/>
  <c r="AO175" i="47"/>
  <c r="AN175" i="47"/>
  <c r="AM175" i="47"/>
  <c r="AX174" i="47"/>
  <c r="AT174" i="47"/>
  <c r="AS174" i="47"/>
  <c r="AR174" i="47"/>
  <c r="AQ174" i="47"/>
  <c r="AP174" i="47"/>
  <c r="AO174" i="47"/>
  <c r="AN174" i="47"/>
  <c r="AM174" i="47"/>
  <c r="AX173" i="47"/>
  <c r="AT173" i="47"/>
  <c r="AS173" i="47"/>
  <c r="AR173" i="47"/>
  <c r="AQ173" i="47"/>
  <c r="AP173" i="47"/>
  <c r="AO173" i="47"/>
  <c r="AN173" i="47"/>
  <c r="AM173" i="47"/>
  <c r="AX172" i="47"/>
  <c r="AT172" i="47"/>
  <c r="AS172" i="47"/>
  <c r="AR172" i="47"/>
  <c r="AQ172" i="47"/>
  <c r="AP172" i="47"/>
  <c r="AO172" i="47"/>
  <c r="AN172" i="47"/>
  <c r="AM172" i="47"/>
  <c r="AX171" i="47"/>
  <c r="AT171" i="47"/>
  <c r="AS171" i="47"/>
  <c r="AR171" i="47"/>
  <c r="AQ171" i="47"/>
  <c r="AP171" i="47"/>
  <c r="AO171" i="47"/>
  <c r="AN171" i="47"/>
  <c r="AM171" i="47"/>
  <c r="AX170" i="47"/>
  <c r="AT170" i="47"/>
  <c r="AS170" i="47"/>
  <c r="AR170" i="47"/>
  <c r="AQ170" i="47"/>
  <c r="AP170" i="47"/>
  <c r="AO170" i="47"/>
  <c r="AN170" i="47"/>
  <c r="AM170" i="47"/>
  <c r="AX169" i="47"/>
  <c r="AT169" i="47"/>
  <c r="AS169" i="47"/>
  <c r="AR169" i="47"/>
  <c r="AQ169" i="47"/>
  <c r="AP169" i="47"/>
  <c r="AO169" i="47"/>
  <c r="AN169" i="47"/>
  <c r="AM169" i="47"/>
  <c r="AX168" i="47"/>
  <c r="AT168" i="47"/>
  <c r="AS168" i="47"/>
  <c r="AR168" i="47"/>
  <c r="AQ168" i="47"/>
  <c r="AP168" i="47"/>
  <c r="AO168" i="47"/>
  <c r="AN168" i="47"/>
  <c r="AM168" i="47"/>
  <c r="AX167" i="47"/>
  <c r="AT167" i="47"/>
  <c r="AS167" i="47"/>
  <c r="AR167" i="47"/>
  <c r="AQ167" i="47"/>
  <c r="AP167" i="47"/>
  <c r="AO167" i="47"/>
  <c r="AN167" i="47"/>
  <c r="AM167" i="47"/>
  <c r="AX166" i="47"/>
  <c r="AT166" i="47"/>
  <c r="AS166" i="47"/>
  <c r="AR166" i="47"/>
  <c r="AQ166" i="47"/>
  <c r="AP166" i="47"/>
  <c r="AO166" i="47"/>
  <c r="AN166" i="47"/>
  <c r="AM166" i="47"/>
  <c r="AX165" i="47"/>
  <c r="AT165" i="47"/>
  <c r="AS165" i="47"/>
  <c r="AR165" i="47"/>
  <c r="AQ165" i="47"/>
  <c r="AP165" i="47"/>
  <c r="AO165" i="47"/>
  <c r="AN165" i="47"/>
  <c r="AM165" i="47"/>
  <c r="AX164" i="47"/>
  <c r="AT164" i="47"/>
  <c r="AS164" i="47"/>
  <c r="AR164" i="47"/>
  <c r="AQ164" i="47"/>
  <c r="AP164" i="47"/>
  <c r="AO164" i="47"/>
  <c r="AN164" i="47"/>
  <c r="AM164" i="47"/>
  <c r="AX163" i="47"/>
  <c r="AT163" i="47"/>
  <c r="AS163" i="47"/>
  <c r="AR163" i="47"/>
  <c r="AQ163" i="47"/>
  <c r="AP163" i="47"/>
  <c r="AO163" i="47"/>
  <c r="AN163" i="47"/>
  <c r="AM163" i="47"/>
  <c r="AX162" i="47"/>
  <c r="AT162" i="47"/>
  <c r="AS162" i="47"/>
  <c r="AR162" i="47"/>
  <c r="AQ162" i="47"/>
  <c r="AP162" i="47"/>
  <c r="AO162" i="47"/>
  <c r="AN162" i="47"/>
  <c r="AM162" i="47"/>
  <c r="AX161" i="47"/>
  <c r="AT161" i="47"/>
  <c r="AS161" i="47"/>
  <c r="AR161" i="47"/>
  <c r="AQ161" i="47"/>
  <c r="AP161" i="47"/>
  <c r="AO161" i="47"/>
  <c r="AN161" i="47"/>
  <c r="AM161" i="47"/>
  <c r="AX160" i="47"/>
  <c r="AT160" i="47"/>
  <c r="AS160" i="47"/>
  <c r="AR160" i="47"/>
  <c r="AQ160" i="47"/>
  <c r="AP160" i="47"/>
  <c r="AO160" i="47"/>
  <c r="AN160" i="47"/>
  <c r="AM160" i="47"/>
  <c r="AX159" i="47"/>
  <c r="AT159" i="47"/>
  <c r="AS159" i="47"/>
  <c r="AR159" i="47"/>
  <c r="AQ159" i="47"/>
  <c r="AP159" i="47"/>
  <c r="AO159" i="47"/>
  <c r="AN159" i="47"/>
  <c r="AM159" i="47"/>
  <c r="AX158" i="47"/>
  <c r="AT158" i="47"/>
  <c r="AS158" i="47"/>
  <c r="AR158" i="47"/>
  <c r="AQ158" i="47"/>
  <c r="AP158" i="47"/>
  <c r="AO158" i="47"/>
  <c r="AN158" i="47"/>
  <c r="AM158" i="47"/>
  <c r="AX157" i="47"/>
  <c r="AT157" i="47"/>
  <c r="AS157" i="47"/>
  <c r="AR157" i="47"/>
  <c r="AQ157" i="47"/>
  <c r="AP157" i="47"/>
  <c r="AO157" i="47"/>
  <c r="AN157" i="47"/>
  <c r="AM157" i="47"/>
  <c r="AX156" i="47"/>
  <c r="AT156" i="47"/>
  <c r="AS156" i="47"/>
  <c r="AR156" i="47"/>
  <c r="AQ156" i="47"/>
  <c r="AP156" i="47"/>
  <c r="AO156" i="47"/>
  <c r="AN156" i="47"/>
  <c r="AM156" i="47"/>
  <c r="AX155" i="47"/>
  <c r="AT155" i="47"/>
  <c r="AS155" i="47"/>
  <c r="AR155" i="47"/>
  <c r="AQ155" i="47"/>
  <c r="AP155" i="47"/>
  <c r="AO155" i="47"/>
  <c r="AN155" i="47"/>
  <c r="AM155" i="47"/>
  <c r="AX154" i="47"/>
  <c r="AT154" i="47"/>
  <c r="AS154" i="47"/>
  <c r="AR154" i="47"/>
  <c r="AQ154" i="47"/>
  <c r="AP154" i="47"/>
  <c r="AO154" i="47"/>
  <c r="AN154" i="47"/>
  <c r="AM154" i="47"/>
  <c r="AX153" i="47"/>
  <c r="AT153" i="47"/>
  <c r="AS153" i="47"/>
  <c r="AR153" i="47"/>
  <c r="AQ153" i="47"/>
  <c r="AP153" i="47"/>
  <c r="AO153" i="47"/>
  <c r="AN153" i="47"/>
  <c r="AM153" i="47"/>
  <c r="AX152" i="47"/>
  <c r="AT152" i="47"/>
  <c r="AS152" i="47"/>
  <c r="AR152" i="47"/>
  <c r="AQ152" i="47"/>
  <c r="AP152" i="47"/>
  <c r="AO152" i="47"/>
  <c r="AN152" i="47"/>
  <c r="AM152" i="47"/>
  <c r="AX151" i="47"/>
  <c r="AT151" i="47"/>
  <c r="AS151" i="47"/>
  <c r="AR151" i="47"/>
  <c r="AQ151" i="47"/>
  <c r="AP151" i="47"/>
  <c r="AO151" i="47"/>
  <c r="AN151" i="47"/>
  <c r="AM151" i="47"/>
  <c r="AX150" i="47"/>
  <c r="AT150" i="47"/>
  <c r="AS150" i="47"/>
  <c r="AR150" i="47"/>
  <c r="AQ150" i="47"/>
  <c r="AP150" i="47"/>
  <c r="AO150" i="47"/>
  <c r="AN150" i="47"/>
  <c r="AM150" i="47"/>
  <c r="AX149" i="47"/>
  <c r="AT149" i="47"/>
  <c r="AS149" i="47"/>
  <c r="AR149" i="47"/>
  <c r="AQ149" i="47"/>
  <c r="AP149" i="47"/>
  <c r="AO149" i="47"/>
  <c r="AN149" i="47"/>
  <c r="AM149" i="47"/>
  <c r="AX148" i="47"/>
  <c r="AT148" i="47"/>
  <c r="AS148" i="47"/>
  <c r="AR148" i="47"/>
  <c r="AQ148" i="47"/>
  <c r="AP148" i="47"/>
  <c r="AO148" i="47"/>
  <c r="AN148" i="47"/>
  <c r="AM148" i="47"/>
  <c r="AX147" i="47"/>
  <c r="AT147" i="47"/>
  <c r="AS147" i="47"/>
  <c r="AR147" i="47"/>
  <c r="AQ147" i="47"/>
  <c r="AP147" i="47"/>
  <c r="AO147" i="47"/>
  <c r="AN147" i="47"/>
  <c r="AM147" i="47"/>
  <c r="AX146" i="47"/>
  <c r="AT146" i="47"/>
  <c r="AS146" i="47"/>
  <c r="AR146" i="47"/>
  <c r="AQ146" i="47"/>
  <c r="AP146" i="47"/>
  <c r="AO146" i="47"/>
  <c r="AN146" i="47"/>
  <c r="AM146" i="47"/>
  <c r="AX145" i="47"/>
  <c r="AT145" i="47"/>
  <c r="AS145" i="47"/>
  <c r="AR145" i="47"/>
  <c r="AQ145" i="47"/>
  <c r="AP145" i="47"/>
  <c r="AO145" i="47"/>
  <c r="AN145" i="47"/>
  <c r="AM145" i="47"/>
  <c r="AX144" i="47"/>
  <c r="AT144" i="47"/>
  <c r="AS144" i="47"/>
  <c r="AR144" i="47"/>
  <c r="AQ144" i="47"/>
  <c r="AP144" i="47"/>
  <c r="AO144" i="47"/>
  <c r="AN144" i="47"/>
  <c r="AM144" i="47"/>
  <c r="AX143" i="47"/>
  <c r="AT143" i="47"/>
  <c r="AS143" i="47"/>
  <c r="AR143" i="47"/>
  <c r="AQ143" i="47"/>
  <c r="AP143" i="47"/>
  <c r="AO143" i="47"/>
  <c r="AN143" i="47"/>
  <c r="AM143" i="47"/>
  <c r="AX142" i="47"/>
  <c r="AT142" i="47"/>
  <c r="AS142" i="47"/>
  <c r="AR142" i="47"/>
  <c r="AQ142" i="47"/>
  <c r="AP142" i="47"/>
  <c r="AO142" i="47"/>
  <c r="AN142" i="47"/>
  <c r="AM142" i="47"/>
  <c r="AX141" i="47"/>
  <c r="AT141" i="47"/>
  <c r="AS141" i="47"/>
  <c r="AR141" i="47"/>
  <c r="AQ141" i="47"/>
  <c r="AP141" i="47"/>
  <c r="AO141" i="47"/>
  <c r="AN141" i="47"/>
  <c r="AM141" i="47"/>
  <c r="AX140" i="47"/>
  <c r="AT140" i="47"/>
  <c r="AS140" i="47"/>
  <c r="AR140" i="47"/>
  <c r="AQ140" i="47"/>
  <c r="AP140" i="47"/>
  <c r="AO140" i="47"/>
  <c r="AN140" i="47"/>
  <c r="AM140" i="47"/>
  <c r="AX139" i="47"/>
  <c r="AT139" i="47"/>
  <c r="AS139" i="47"/>
  <c r="AR139" i="47"/>
  <c r="AQ139" i="47"/>
  <c r="AP139" i="47"/>
  <c r="AO139" i="47"/>
  <c r="AN139" i="47"/>
  <c r="AM139" i="47"/>
  <c r="AX138" i="47"/>
  <c r="AT138" i="47"/>
  <c r="AS138" i="47"/>
  <c r="AR138" i="47"/>
  <c r="AQ138" i="47"/>
  <c r="AP138" i="47"/>
  <c r="AO138" i="47"/>
  <c r="AN138" i="47"/>
  <c r="AM138" i="47"/>
  <c r="AX137" i="47"/>
  <c r="AT137" i="47"/>
  <c r="AS137" i="47"/>
  <c r="AR137" i="47"/>
  <c r="AQ137" i="47"/>
  <c r="AP137" i="47"/>
  <c r="AO137" i="47"/>
  <c r="AN137" i="47"/>
  <c r="AM137" i="47"/>
  <c r="AX136" i="47"/>
  <c r="AT136" i="47"/>
  <c r="AS136" i="47"/>
  <c r="AR136" i="47"/>
  <c r="AQ136" i="47"/>
  <c r="AP136" i="47"/>
  <c r="AO136" i="47"/>
  <c r="AN136" i="47"/>
  <c r="AM136" i="47"/>
  <c r="AX135" i="47"/>
  <c r="AT135" i="47"/>
  <c r="AS135" i="47"/>
  <c r="AR135" i="47"/>
  <c r="AQ135" i="47"/>
  <c r="AP135" i="47"/>
  <c r="AO135" i="47"/>
  <c r="AN135" i="47"/>
  <c r="AM135" i="47"/>
  <c r="AX134" i="47"/>
  <c r="AT134" i="47"/>
  <c r="AS134" i="47"/>
  <c r="AR134" i="47"/>
  <c r="AQ134" i="47"/>
  <c r="AP134" i="47"/>
  <c r="AO134" i="47"/>
  <c r="AN134" i="47"/>
  <c r="AM134" i="47"/>
  <c r="AX133" i="47"/>
  <c r="AT133" i="47"/>
  <c r="AS133" i="47"/>
  <c r="AR133" i="47"/>
  <c r="AQ133" i="47"/>
  <c r="AP133" i="47"/>
  <c r="AO133" i="47"/>
  <c r="AN133" i="47"/>
  <c r="AM133" i="47"/>
  <c r="AX132" i="47"/>
  <c r="AT132" i="47"/>
  <c r="AS132" i="47"/>
  <c r="AR132" i="47"/>
  <c r="AQ132" i="47"/>
  <c r="AP132" i="47"/>
  <c r="AO132" i="47"/>
  <c r="AN132" i="47"/>
  <c r="AM132" i="47"/>
  <c r="AX131" i="47"/>
  <c r="AT131" i="47"/>
  <c r="AS131" i="47"/>
  <c r="AR131" i="47"/>
  <c r="AQ131" i="47"/>
  <c r="AP131" i="47"/>
  <c r="AO131" i="47"/>
  <c r="AN131" i="47"/>
  <c r="AM131" i="47"/>
  <c r="AX130" i="47"/>
  <c r="AT130" i="47"/>
  <c r="AS130" i="47"/>
  <c r="AR130" i="47"/>
  <c r="AQ130" i="47"/>
  <c r="AP130" i="47"/>
  <c r="AO130" i="47"/>
  <c r="AN130" i="47"/>
  <c r="AM130" i="47"/>
  <c r="AX129" i="47"/>
  <c r="AT129" i="47"/>
  <c r="AS129" i="47"/>
  <c r="AR129" i="47"/>
  <c r="AQ129" i="47"/>
  <c r="AP129" i="47"/>
  <c r="AO129" i="47"/>
  <c r="AN129" i="47"/>
  <c r="AM129" i="47"/>
  <c r="AX128" i="47"/>
  <c r="AT128" i="47"/>
  <c r="AS128" i="47"/>
  <c r="AR128" i="47"/>
  <c r="AQ128" i="47"/>
  <c r="AP128" i="47"/>
  <c r="AO128" i="47"/>
  <c r="AN128" i="47"/>
  <c r="AM128" i="47"/>
  <c r="AX127" i="47"/>
  <c r="AT127" i="47"/>
  <c r="AS127" i="47"/>
  <c r="AR127" i="47"/>
  <c r="AQ127" i="47"/>
  <c r="AP127" i="47"/>
  <c r="AO127" i="47"/>
  <c r="AN127" i="47"/>
  <c r="AM127" i="47"/>
  <c r="AX126" i="47"/>
  <c r="AT126" i="47"/>
  <c r="AS126" i="47"/>
  <c r="AR126" i="47"/>
  <c r="AQ126" i="47"/>
  <c r="AP126" i="47"/>
  <c r="AO126" i="47"/>
  <c r="AN126" i="47"/>
  <c r="AM126" i="47"/>
  <c r="AX125" i="47"/>
  <c r="AT125" i="47"/>
  <c r="AS125" i="47"/>
  <c r="AR125" i="47"/>
  <c r="AQ125" i="47"/>
  <c r="AP125" i="47"/>
  <c r="AO125" i="47"/>
  <c r="AN125" i="47"/>
  <c r="AM125" i="47"/>
  <c r="AX124" i="47"/>
  <c r="AT124" i="47"/>
  <c r="AS124" i="47"/>
  <c r="AR124" i="47"/>
  <c r="AQ124" i="47"/>
  <c r="AP124" i="47"/>
  <c r="AO124" i="47"/>
  <c r="AN124" i="47"/>
  <c r="AX123" i="47"/>
  <c r="AT123" i="47"/>
  <c r="AS123" i="47"/>
  <c r="AR123" i="47"/>
  <c r="AQ123" i="47"/>
  <c r="AP123" i="47"/>
  <c r="AO123" i="47"/>
  <c r="AN123" i="47"/>
  <c r="AM123" i="47"/>
  <c r="AX122" i="47"/>
  <c r="AT122" i="47"/>
  <c r="AS122" i="47"/>
  <c r="AR122" i="47"/>
  <c r="AQ122" i="47"/>
  <c r="AP122" i="47"/>
  <c r="AO122" i="47"/>
  <c r="AN122" i="47"/>
  <c r="AM122" i="47"/>
  <c r="AX121" i="47"/>
  <c r="AT121" i="47"/>
  <c r="AS121" i="47"/>
  <c r="AR121" i="47"/>
  <c r="AQ121" i="47"/>
  <c r="AP121" i="47"/>
  <c r="AO121" i="47"/>
  <c r="AN121" i="47"/>
  <c r="AM121" i="47"/>
  <c r="AX120" i="47"/>
  <c r="AT120" i="47"/>
  <c r="AS120" i="47"/>
  <c r="AR120" i="47"/>
  <c r="AQ120" i="47"/>
  <c r="AP120" i="47"/>
  <c r="AO120" i="47"/>
  <c r="AN120" i="47"/>
  <c r="AX119" i="47"/>
  <c r="AT119" i="47"/>
  <c r="AS119" i="47"/>
  <c r="AR119" i="47"/>
  <c r="AQ119" i="47"/>
  <c r="AP119" i="47"/>
  <c r="AO119" i="47"/>
  <c r="AN119" i="47"/>
  <c r="AX118" i="47"/>
  <c r="AT118" i="47"/>
  <c r="AS118" i="47"/>
  <c r="AR118" i="47"/>
  <c r="AQ118" i="47"/>
  <c r="AP118" i="47"/>
  <c r="AO118" i="47"/>
  <c r="AN118" i="47"/>
  <c r="AM118" i="47"/>
  <c r="AX117" i="47"/>
  <c r="AT117" i="47"/>
  <c r="AS117" i="47"/>
  <c r="AR117" i="47"/>
  <c r="AQ117" i="47"/>
  <c r="AP117" i="47"/>
  <c r="AO117" i="47"/>
  <c r="AN117" i="47"/>
  <c r="AM117" i="47"/>
  <c r="AX116" i="47"/>
  <c r="AT116" i="47"/>
  <c r="AS116" i="47"/>
  <c r="AR116" i="47"/>
  <c r="AQ116" i="47"/>
  <c r="AP116" i="47"/>
  <c r="AO116" i="47"/>
  <c r="AN116" i="47"/>
  <c r="AM116" i="47"/>
  <c r="AX115" i="47"/>
  <c r="AT115" i="47"/>
  <c r="AS115" i="47"/>
  <c r="AR115" i="47"/>
  <c r="AQ115" i="47"/>
  <c r="AP115" i="47"/>
  <c r="AO115" i="47"/>
  <c r="AN115" i="47"/>
  <c r="AM115" i="47"/>
  <c r="AX114" i="47"/>
  <c r="AT114" i="47"/>
  <c r="AS114" i="47"/>
  <c r="AR114" i="47"/>
  <c r="AQ114" i="47"/>
  <c r="AP114" i="47"/>
  <c r="AO114" i="47"/>
  <c r="AN114" i="47"/>
  <c r="AX113" i="47"/>
  <c r="AT113" i="47"/>
  <c r="AS113" i="47"/>
  <c r="AR113" i="47"/>
  <c r="AQ113" i="47"/>
  <c r="AP113" i="47"/>
  <c r="AO113" i="47"/>
  <c r="AN113" i="47"/>
  <c r="AM113" i="47"/>
  <c r="AX112" i="47"/>
  <c r="AT112" i="47"/>
  <c r="AS112" i="47"/>
  <c r="AR112" i="47"/>
  <c r="AQ112" i="47"/>
  <c r="AP112" i="47"/>
  <c r="AO112" i="47"/>
  <c r="AN112" i="47"/>
  <c r="AM112" i="47"/>
  <c r="AX111" i="47"/>
  <c r="AT111" i="47"/>
  <c r="AS111" i="47"/>
  <c r="AR111" i="47"/>
  <c r="AQ111" i="47"/>
  <c r="AP111" i="47"/>
  <c r="AO111" i="47"/>
  <c r="AN111" i="47"/>
  <c r="AM111" i="47"/>
  <c r="AX110" i="47"/>
  <c r="AT110" i="47"/>
  <c r="AS110" i="47"/>
  <c r="AR110" i="47"/>
  <c r="AQ110" i="47"/>
  <c r="AP110" i="47"/>
  <c r="AO110" i="47"/>
  <c r="AN110" i="47"/>
  <c r="AM110" i="47"/>
  <c r="AX109" i="47"/>
  <c r="AT109" i="47"/>
  <c r="AS109" i="47"/>
  <c r="AR109" i="47"/>
  <c r="AQ109" i="47"/>
  <c r="AP109" i="47"/>
  <c r="AO109" i="47"/>
  <c r="AN109" i="47"/>
  <c r="AM109" i="47"/>
  <c r="AX108" i="47"/>
  <c r="AT108" i="47"/>
  <c r="AS108" i="47"/>
  <c r="AR108" i="47"/>
  <c r="AQ108" i="47"/>
  <c r="AP108" i="47"/>
  <c r="AO108" i="47"/>
  <c r="AN108" i="47"/>
  <c r="AM108" i="47"/>
  <c r="AX107" i="47"/>
  <c r="AT107" i="47"/>
  <c r="AS107" i="47"/>
  <c r="AR107" i="47"/>
  <c r="AQ107" i="47"/>
  <c r="AP107" i="47"/>
  <c r="AO107" i="47"/>
  <c r="AN107" i="47"/>
  <c r="AM107" i="47"/>
  <c r="AX106" i="47"/>
  <c r="AT106" i="47"/>
  <c r="AS106" i="47"/>
  <c r="AR106" i="47"/>
  <c r="AQ106" i="47"/>
  <c r="AP106" i="47"/>
  <c r="AO106" i="47"/>
  <c r="AN106" i="47"/>
  <c r="AM106" i="47"/>
  <c r="AX105" i="47"/>
  <c r="AT105" i="47"/>
  <c r="AS105" i="47"/>
  <c r="AR105" i="47"/>
  <c r="AQ105" i="47"/>
  <c r="AP105" i="47"/>
  <c r="AO105" i="47"/>
  <c r="AN105" i="47"/>
  <c r="AM105" i="47"/>
  <c r="AX104" i="47"/>
  <c r="AT104" i="47"/>
  <c r="AS104" i="47"/>
  <c r="AR104" i="47"/>
  <c r="AQ104" i="47"/>
  <c r="AP104" i="47"/>
  <c r="AO104" i="47"/>
  <c r="AN104" i="47"/>
  <c r="AM104" i="47"/>
  <c r="AX103" i="47"/>
  <c r="AT103" i="47"/>
  <c r="AS103" i="47"/>
  <c r="AR103" i="47"/>
  <c r="AQ103" i="47"/>
  <c r="AP103" i="47"/>
  <c r="AO103" i="47"/>
  <c r="AN103" i="47"/>
  <c r="AM103" i="47"/>
  <c r="AX102" i="47"/>
  <c r="AT102" i="47"/>
  <c r="AS102" i="47"/>
  <c r="AR102" i="47"/>
  <c r="AQ102" i="47"/>
  <c r="AP102" i="47"/>
  <c r="AO102" i="47"/>
  <c r="AN102" i="47"/>
  <c r="AX101" i="47"/>
  <c r="AT101" i="47"/>
  <c r="AS101" i="47"/>
  <c r="AR101" i="47"/>
  <c r="AQ101" i="47"/>
  <c r="AP101" i="47"/>
  <c r="AO101" i="47"/>
  <c r="AN101" i="47"/>
  <c r="AM101" i="47"/>
  <c r="AX100" i="47"/>
  <c r="AT100" i="47"/>
  <c r="AS100" i="47"/>
  <c r="AR100" i="47"/>
  <c r="AQ100" i="47"/>
  <c r="AP100" i="47"/>
  <c r="AO100" i="47"/>
  <c r="AN100" i="47"/>
  <c r="AM100" i="47"/>
  <c r="AX99" i="47"/>
  <c r="AT99" i="47"/>
  <c r="AS99" i="47"/>
  <c r="AR99" i="47"/>
  <c r="AQ99" i="47"/>
  <c r="AP99" i="47"/>
  <c r="AO99" i="47"/>
  <c r="AN99" i="47"/>
  <c r="AX98" i="47"/>
  <c r="AT98" i="47"/>
  <c r="AS98" i="47"/>
  <c r="AR98" i="47"/>
  <c r="AQ98" i="47"/>
  <c r="AP98" i="47"/>
  <c r="AO98" i="47"/>
  <c r="AN98" i="47"/>
  <c r="AM98" i="47"/>
  <c r="AX97" i="47"/>
  <c r="AT97" i="47"/>
  <c r="AS97" i="47"/>
  <c r="AR97" i="47"/>
  <c r="AQ97" i="47"/>
  <c r="AP97" i="47"/>
  <c r="AO97" i="47"/>
  <c r="AN97" i="47"/>
  <c r="AM97" i="47"/>
  <c r="AX96" i="47"/>
  <c r="AT96" i="47"/>
  <c r="AS96" i="47"/>
  <c r="AR96" i="47"/>
  <c r="AQ96" i="47"/>
  <c r="AP96" i="47"/>
  <c r="AO96" i="47"/>
  <c r="AN96" i="47"/>
  <c r="AM96" i="47"/>
  <c r="AX95" i="47"/>
  <c r="AT95" i="47"/>
  <c r="AS95" i="47"/>
  <c r="AR95" i="47"/>
  <c r="AQ95" i="47"/>
  <c r="AP95" i="47"/>
  <c r="AO95" i="47"/>
  <c r="AN95" i="47"/>
  <c r="AX94" i="47"/>
  <c r="AT94" i="47"/>
  <c r="AS94" i="47"/>
  <c r="AR94" i="47"/>
  <c r="AQ94" i="47"/>
  <c r="AP94" i="47"/>
  <c r="AO94" i="47"/>
  <c r="AN94" i="47"/>
  <c r="AM94" i="47"/>
  <c r="AX93" i="47"/>
  <c r="AT93" i="47"/>
  <c r="AS93" i="47"/>
  <c r="AR93" i="47"/>
  <c r="AQ93" i="47"/>
  <c r="AP93" i="47"/>
  <c r="AO93" i="47"/>
  <c r="AN93" i="47"/>
  <c r="AM93" i="47"/>
  <c r="AX92" i="47"/>
  <c r="AT92" i="47"/>
  <c r="AS92" i="47"/>
  <c r="AR92" i="47"/>
  <c r="AQ92" i="47"/>
  <c r="AP92" i="47"/>
  <c r="AO92" i="47"/>
  <c r="AN92" i="47"/>
  <c r="AM92" i="47"/>
  <c r="AX91" i="47"/>
  <c r="AT91" i="47"/>
  <c r="AS91" i="47"/>
  <c r="AR91" i="47"/>
  <c r="AQ91" i="47"/>
  <c r="AP91" i="47"/>
  <c r="AO91" i="47"/>
  <c r="AN91" i="47"/>
  <c r="AM91" i="47"/>
  <c r="AX90" i="47"/>
  <c r="AT90" i="47"/>
  <c r="AS90" i="47"/>
  <c r="AR90" i="47"/>
  <c r="AQ90" i="47"/>
  <c r="AP90" i="47"/>
  <c r="AO90" i="47"/>
  <c r="AN90" i="47"/>
  <c r="AM90" i="47"/>
  <c r="AX89" i="47"/>
  <c r="AT89" i="47"/>
  <c r="AS89" i="47"/>
  <c r="AR89" i="47"/>
  <c r="AQ89" i="47"/>
  <c r="AP89" i="47"/>
  <c r="AO89" i="47"/>
  <c r="AN89" i="47"/>
  <c r="AM89" i="47"/>
  <c r="AX88" i="47"/>
  <c r="AT88" i="47"/>
  <c r="AS88" i="47"/>
  <c r="AR88" i="47"/>
  <c r="AQ88" i="47"/>
  <c r="AP88" i="47"/>
  <c r="AO88" i="47"/>
  <c r="AN88" i="47"/>
  <c r="AM88" i="47"/>
  <c r="AX87" i="47"/>
  <c r="AT87" i="47"/>
  <c r="AS87" i="47"/>
  <c r="AR87" i="47"/>
  <c r="AQ87" i="47"/>
  <c r="AP87" i="47"/>
  <c r="AO87" i="47"/>
  <c r="AN87" i="47"/>
  <c r="AM87" i="47"/>
  <c r="AX86" i="47"/>
  <c r="AT86" i="47"/>
  <c r="AS86" i="47"/>
  <c r="AR86" i="47"/>
  <c r="AQ86" i="47"/>
  <c r="AP86" i="47"/>
  <c r="AO86" i="47"/>
  <c r="AN86" i="47"/>
  <c r="AM86" i="47"/>
  <c r="AX85" i="47"/>
  <c r="AT85" i="47"/>
  <c r="AS85" i="47"/>
  <c r="AR85" i="47"/>
  <c r="AQ85" i="47"/>
  <c r="AP85" i="47"/>
  <c r="AO85" i="47"/>
  <c r="AN85" i="47"/>
  <c r="AM85" i="47"/>
  <c r="AX84" i="47"/>
  <c r="AT84" i="47"/>
  <c r="AS84" i="47"/>
  <c r="AR84" i="47"/>
  <c r="AQ84" i="47"/>
  <c r="AP84" i="47"/>
  <c r="AO84" i="47"/>
  <c r="AN84" i="47"/>
  <c r="AM84" i="47"/>
  <c r="AX83" i="47"/>
  <c r="AT83" i="47"/>
  <c r="AS83" i="47"/>
  <c r="AR83" i="47"/>
  <c r="AQ83" i="47"/>
  <c r="AP83" i="47"/>
  <c r="AO83" i="47"/>
  <c r="AN83" i="47"/>
  <c r="AM83" i="47"/>
  <c r="AX82" i="47"/>
  <c r="AT82" i="47"/>
  <c r="AS82" i="47"/>
  <c r="AR82" i="47"/>
  <c r="AQ82" i="47"/>
  <c r="AP82" i="47"/>
  <c r="AO82" i="47"/>
  <c r="AN82" i="47"/>
  <c r="AM82" i="47"/>
  <c r="AX81" i="47"/>
  <c r="AT81" i="47"/>
  <c r="AS81" i="47"/>
  <c r="AR81" i="47"/>
  <c r="AQ81" i="47"/>
  <c r="AP81" i="47"/>
  <c r="AO81" i="47"/>
  <c r="AN81" i="47"/>
  <c r="AM81" i="47"/>
  <c r="AX80" i="47"/>
  <c r="AT80" i="47"/>
  <c r="AS80" i="47"/>
  <c r="AR80" i="47"/>
  <c r="AQ80" i="47"/>
  <c r="AP80" i="47"/>
  <c r="AO80" i="47"/>
  <c r="AN80" i="47"/>
  <c r="AM80" i="47"/>
  <c r="AX79" i="47"/>
  <c r="AT79" i="47"/>
  <c r="AS79" i="47"/>
  <c r="AR79" i="47"/>
  <c r="AQ79" i="47"/>
  <c r="AP79" i="47"/>
  <c r="AO79" i="47"/>
  <c r="AN79" i="47"/>
  <c r="AM79" i="47"/>
  <c r="AX78" i="47"/>
  <c r="AT78" i="47"/>
  <c r="AS78" i="47"/>
  <c r="AR78" i="47"/>
  <c r="AQ78" i="47"/>
  <c r="AP78" i="47"/>
  <c r="AO78" i="47"/>
  <c r="AN78" i="47"/>
  <c r="AM78" i="47"/>
  <c r="AX77" i="47"/>
  <c r="AT77" i="47"/>
  <c r="AS77" i="47"/>
  <c r="AR77" i="47"/>
  <c r="AQ77" i="47"/>
  <c r="AP77" i="47"/>
  <c r="AO77" i="47"/>
  <c r="AN77" i="47"/>
  <c r="AM77" i="47"/>
  <c r="AX76" i="47"/>
  <c r="AT76" i="47"/>
  <c r="AS76" i="47"/>
  <c r="AR76" i="47"/>
  <c r="AQ76" i="47"/>
  <c r="AP76" i="47"/>
  <c r="AO76" i="47"/>
  <c r="AN76" i="47"/>
  <c r="AM76" i="47"/>
  <c r="AX75" i="47"/>
  <c r="AT75" i="47"/>
  <c r="AS75" i="47"/>
  <c r="AR75" i="47"/>
  <c r="AQ75" i="47"/>
  <c r="AP75" i="47"/>
  <c r="AO75" i="47"/>
  <c r="AN75" i="47"/>
  <c r="AM75" i="47"/>
  <c r="AX74" i="47"/>
  <c r="AT74" i="47"/>
  <c r="AS74" i="47"/>
  <c r="AR74" i="47"/>
  <c r="AQ74" i="47"/>
  <c r="AP74" i="47"/>
  <c r="AO74" i="47"/>
  <c r="AN74" i="47"/>
  <c r="AM74" i="47"/>
  <c r="AX73" i="47"/>
  <c r="AT73" i="47"/>
  <c r="AS73" i="47"/>
  <c r="AR73" i="47"/>
  <c r="AQ73" i="47"/>
  <c r="AP73" i="47"/>
  <c r="AO73" i="47"/>
  <c r="AN73" i="47"/>
  <c r="AM73" i="47"/>
  <c r="AX72" i="47"/>
  <c r="AT72" i="47"/>
  <c r="AS72" i="47"/>
  <c r="AR72" i="47"/>
  <c r="AQ72" i="47"/>
  <c r="AP72" i="47"/>
  <c r="AO72" i="47"/>
  <c r="AN72" i="47"/>
  <c r="AM72" i="47"/>
  <c r="AX71" i="47"/>
  <c r="AT71" i="47"/>
  <c r="AS71" i="47"/>
  <c r="AR71" i="47"/>
  <c r="AQ71" i="47"/>
  <c r="AP71" i="47"/>
  <c r="AO71" i="47"/>
  <c r="AN71" i="47"/>
  <c r="AM71" i="47"/>
  <c r="AX70" i="47"/>
  <c r="AT70" i="47"/>
  <c r="AS70" i="47"/>
  <c r="AR70" i="47"/>
  <c r="AQ70" i="47"/>
  <c r="AP70" i="47"/>
  <c r="AO70" i="47"/>
  <c r="AN70" i="47"/>
  <c r="AM70" i="47"/>
  <c r="AX69" i="47"/>
  <c r="AT69" i="47"/>
  <c r="AS69" i="47"/>
  <c r="AR69" i="47"/>
  <c r="AQ69" i="47"/>
  <c r="AP69" i="47"/>
  <c r="AO69" i="47"/>
  <c r="AN69" i="47"/>
  <c r="AM69" i="47"/>
  <c r="AX68" i="47"/>
  <c r="AT68" i="47"/>
  <c r="AS68" i="47"/>
  <c r="AR68" i="47"/>
  <c r="AQ68" i="47"/>
  <c r="AP68" i="47"/>
  <c r="AO68" i="47"/>
  <c r="AN68" i="47"/>
  <c r="AX67" i="47"/>
  <c r="AT67" i="47"/>
  <c r="AS67" i="47"/>
  <c r="AR67" i="47"/>
  <c r="AQ67" i="47"/>
  <c r="AP67" i="47"/>
  <c r="AO67" i="47"/>
  <c r="AN67" i="47"/>
  <c r="AX66" i="47"/>
  <c r="AT66" i="47"/>
  <c r="AS66" i="47"/>
  <c r="AR66" i="47"/>
  <c r="AQ66" i="47"/>
  <c r="AP66" i="47"/>
  <c r="AO66" i="47"/>
  <c r="AN66" i="47"/>
  <c r="AX63" i="47"/>
  <c r="AT63" i="47"/>
  <c r="AS63" i="47"/>
  <c r="AR63" i="47"/>
  <c r="AQ63" i="47"/>
  <c r="AP63" i="47"/>
  <c r="AO63" i="47"/>
  <c r="AN63" i="47"/>
  <c r="AX62" i="47"/>
  <c r="AT62" i="47"/>
  <c r="AS62" i="47"/>
  <c r="AR62" i="47"/>
  <c r="AQ62" i="47"/>
  <c r="AP62" i="47"/>
  <c r="AO62" i="47"/>
  <c r="AN62" i="47"/>
  <c r="AX61" i="47"/>
  <c r="AT61" i="47"/>
  <c r="AS61" i="47"/>
  <c r="AR61" i="47"/>
  <c r="AQ61" i="47"/>
  <c r="AP61" i="47"/>
  <c r="AO61" i="47"/>
  <c r="AN61" i="47"/>
  <c r="AX60" i="47"/>
  <c r="AT60" i="47"/>
  <c r="AS60" i="47"/>
  <c r="AR60" i="47"/>
  <c r="AQ60" i="47"/>
  <c r="AP60" i="47"/>
  <c r="AO60" i="47"/>
  <c r="AN60" i="47"/>
  <c r="AX59" i="47"/>
  <c r="AT59" i="47"/>
  <c r="AS59" i="47"/>
  <c r="AR59" i="47"/>
  <c r="AQ59" i="47"/>
  <c r="AP59" i="47"/>
  <c r="AO59" i="47"/>
  <c r="AN59" i="47"/>
  <c r="AX58" i="47"/>
  <c r="AT58" i="47"/>
  <c r="AS58" i="47"/>
  <c r="AR58" i="47"/>
  <c r="AQ58" i="47"/>
  <c r="AP58" i="47"/>
  <c r="AO58" i="47"/>
  <c r="AN58" i="47"/>
  <c r="AX57" i="47"/>
  <c r="AT57" i="47"/>
  <c r="AS57" i="47"/>
  <c r="AR57" i="47"/>
  <c r="AQ57" i="47"/>
  <c r="AP57" i="47"/>
  <c r="AO57" i="47"/>
  <c r="AN57" i="47"/>
  <c r="AX56" i="47"/>
  <c r="AT56" i="47"/>
  <c r="AS56" i="47"/>
  <c r="AR56" i="47"/>
  <c r="AQ56" i="47"/>
  <c r="AP56" i="47"/>
  <c r="AO56" i="47"/>
  <c r="AN56" i="47"/>
  <c r="AX55" i="47"/>
  <c r="AT55" i="47"/>
  <c r="AS55" i="47"/>
  <c r="AR55" i="47"/>
  <c r="AQ55" i="47"/>
  <c r="AP55" i="47"/>
  <c r="AO55" i="47"/>
  <c r="AN55" i="47"/>
  <c r="AX54" i="47"/>
  <c r="AT54" i="47"/>
  <c r="AS54" i="47"/>
  <c r="AR54" i="47"/>
  <c r="AQ54" i="47"/>
  <c r="AP54" i="47"/>
  <c r="AO54" i="47"/>
  <c r="AN54" i="47"/>
  <c r="AX53" i="47"/>
  <c r="AT53" i="47"/>
  <c r="AS53" i="47"/>
  <c r="AR53" i="47"/>
  <c r="AQ53" i="47"/>
  <c r="AP53" i="47"/>
  <c r="AO53" i="47"/>
  <c r="AN53" i="47"/>
  <c r="AX52" i="47"/>
  <c r="AT52" i="47"/>
  <c r="AS52" i="47"/>
  <c r="AR52" i="47"/>
  <c r="AQ52" i="47"/>
  <c r="AP52" i="47"/>
  <c r="AO52" i="47"/>
  <c r="AN52" i="47"/>
  <c r="AX51" i="47"/>
  <c r="AT51" i="47"/>
  <c r="AS51" i="47"/>
  <c r="AR51" i="47"/>
  <c r="AQ51" i="47"/>
  <c r="AP51" i="47"/>
  <c r="AO51" i="47"/>
  <c r="AN51" i="47"/>
  <c r="AX50" i="47"/>
  <c r="AT50" i="47"/>
  <c r="AS50" i="47"/>
  <c r="AR50" i="47"/>
  <c r="AQ50" i="47"/>
  <c r="AP50" i="47"/>
  <c r="AO50" i="47"/>
  <c r="AN50" i="47"/>
  <c r="AX49" i="47"/>
  <c r="AT49" i="47"/>
  <c r="AS49" i="47"/>
  <c r="AR49" i="47"/>
  <c r="AQ49" i="47"/>
  <c r="AP49" i="47"/>
  <c r="AO49" i="47"/>
  <c r="AN49" i="47"/>
  <c r="AX48" i="47"/>
  <c r="AT48" i="47"/>
  <c r="AS48" i="47"/>
  <c r="AR48" i="47"/>
  <c r="AQ48" i="47"/>
  <c r="AP48" i="47"/>
  <c r="AO48" i="47"/>
  <c r="AN48" i="47"/>
  <c r="AS47" i="47"/>
  <c r="AR47" i="47"/>
  <c r="AQ47" i="47"/>
  <c r="AP47" i="47"/>
  <c r="AO47" i="47"/>
  <c r="AN47" i="47"/>
  <c r="AX46" i="47"/>
  <c r="AT46" i="47"/>
  <c r="AS46" i="47"/>
  <c r="AR46" i="47"/>
  <c r="AQ46" i="47"/>
  <c r="AP46" i="47"/>
  <c r="AO46" i="47"/>
  <c r="AN46" i="47"/>
  <c r="AX45" i="47"/>
  <c r="AT45" i="47"/>
  <c r="AS45" i="47"/>
  <c r="AR45" i="47"/>
  <c r="AQ45" i="47"/>
  <c r="AP45" i="47"/>
  <c r="AO45" i="47"/>
  <c r="AN45" i="47"/>
  <c r="AX44" i="47"/>
  <c r="AT44" i="47"/>
  <c r="AS44" i="47"/>
  <c r="AR44" i="47"/>
  <c r="AQ44" i="47"/>
  <c r="AP44" i="47"/>
  <c r="AO44" i="47"/>
  <c r="AN44" i="47"/>
  <c r="BA43" i="47"/>
  <c r="AP43" i="47"/>
  <c r="AO43" i="47"/>
  <c r="AN43" i="47"/>
  <c r="AX42" i="47"/>
  <c r="AT42" i="47"/>
  <c r="AS42" i="47"/>
  <c r="AR42" i="47"/>
  <c r="AQ42" i="47"/>
  <c r="AP42" i="47"/>
  <c r="AO42" i="47"/>
  <c r="AN42" i="47"/>
  <c r="AX41" i="47"/>
  <c r="AT41" i="47"/>
  <c r="AS41" i="47"/>
  <c r="AR41" i="47"/>
  <c r="AQ41" i="47"/>
  <c r="AP41" i="47"/>
  <c r="AO41" i="47"/>
  <c r="AN41" i="47"/>
  <c r="AX40" i="47"/>
  <c r="AT40" i="47"/>
  <c r="AS40" i="47"/>
  <c r="AR40" i="47"/>
  <c r="AQ40" i="47"/>
  <c r="AP40" i="47"/>
  <c r="AO40" i="47"/>
  <c r="AN40" i="47"/>
  <c r="AX39" i="47"/>
  <c r="AT39" i="47"/>
  <c r="AS39" i="47"/>
  <c r="AR39" i="47"/>
  <c r="AQ39" i="47"/>
  <c r="AP39" i="47"/>
  <c r="AO39" i="47"/>
  <c r="AN39" i="47"/>
  <c r="AX38" i="47"/>
  <c r="AT38" i="47"/>
  <c r="AS38" i="47"/>
  <c r="AR38" i="47"/>
  <c r="AQ38" i="47"/>
  <c r="AP38" i="47"/>
  <c r="AO38" i="47"/>
  <c r="AN38" i="47"/>
  <c r="AX37" i="47"/>
  <c r="AT37" i="47"/>
  <c r="AS37" i="47"/>
  <c r="AR37" i="47"/>
  <c r="AQ37" i="47"/>
  <c r="AP37" i="47"/>
  <c r="AO37" i="47"/>
  <c r="AN37" i="47"/>
  <c r="AX36" i="47"/>
  <c r="AT36" i="47"/>
  <c r="AS36" i="47"/>
  <c r="AR36" i="47"/>
  <c r="AQ36" i="47"/>
  <c r="AP36" i="47"/>
  <c r="AO36" i="47"/>
  <c r="AN36" i="47"/>
  <c r="AX35" i="47"/>
  <c r="AT35" i="47"/>
  <c r="AS35" i="47"/>
  <c r="AR35" i="47"/>
  <c r="AQ35" i="47"/>
  <c r="AP35" i="47"/>
  <c r="AO35" i="47"/>
  <c r="AN35" i="47"/>
  <c r="AX34" i="47"/>
  <c r="AT34" i="47"/>
  <c r="AS34" i="47"/>
  <c r="AR34" i="47"/>
  <c r="AQ34" i="47"/>
  <c r="AP34" i="47"/>
  <c r="AO34" i="47"/>
  <c r="AN34" i="47"/>
  <c r="AX33" i="47"/>
  <c r="AT33" i="47"/>
  <c r="AS33" i="47"/>
  <c r="AR33" i="47"/>
  <c r="AQ33" i="47"/>
  <c r="AP33" i="47"/>
  <c r="AO33" i="47"/>
  <c r="AN33" i="47"/>
  <c r="AX32" i="47"/>
  <c r="AT32" i="47"/>
  <c r="AS32" i="47"/>
  <c r="AR32" i="47"/>
  <c r="AQ32" i="47"/>
  <c r="AP32" i="47"/>
  <c r="AO32" i="47"/>
  <c r="AN32" i="47"/>
  <c r="AX31" i="47"/>
  <c r="AT31" i="47"/>
  <c r="AS31" i="47"/>
  <c r="AR31" i="47"/>
  <c r="AQ31" i="47"/>
  <c r="AP31" i="47"/>
  <c r="AO31" i="47"/>
  <c r="AN31" i="47"/>
  <c r="AX30" i="47"/>
  <c r="AT30" i="47"/>
  <c r="AS30" i="47"/>
  <c r="AR30" i="47"/>
  <c r="AQ30" i="47"/>
  <c r="AP30" i="47"/>
  <c r="AO30" i="47"/>
  <c r="AN30" i="47"/>
  <c r="AX29" i="47"/>
  <c r="AT29" i="47"/>
  <c r="AS29" i="47"/>
  <c r="AR29" i="47"/>
  <c r="AQ29" i="47"/>
  <c r="AP29" i="47"/>
  <c r="AO29" i="47"/>
  <c r="AN29" i="47"/>
  <c r="AX28" i="47"/>
  <c r="AT28" i="47"/>
  <c r="AS28" i="47"/>
  <c r="AR28" i="47"/>
  <c r="AQ28" i="47"/>
  <c r="AP28" i="47"/>
  <c r="AX27" i="47"/>
  <c r="AT27" i="47"/>
  <c r="AS27" i="47"/>
  <c r="AR27" i="47"/>
  <c r="AQ27" i="47"/>
  <c r="AP27" i="47"/>
  <c r="AO27" i="47"/>
  <c r="AN27" i="47"/>
  <c r="AX26" i="47"/>
  <c r="AT26" i="47"/>
  <c r="AS26" i="47"/>
  <c r="AR26" i="47"/>
  <c r="AQ26" i="47"/>
  <c r="AP26" i="47"/>
  <c r="AO26" i="47"/>
  <c r="AN26" i="47"/>
  <c r="AX25" i="47"/>
  <c r="AT25" i="47"/>
  <c r="AS25" i="47"/>
  <c r="AR25" i="47"/>
  <c r="AQ25" i="47"/>
  <c r="AP25" i="47"/>
  <c r="AO25" i="47"/>
  <c r="AN25" i="47"/>
  <c r="AX24" i="47"/>
  <c r="AT24" i="47"/>
  <c r="AS24" i="47"/>
  <c r="AR24" i="47"/>
  <c r="AQ24" i="47"/>
  <c r="AP24" i="47"/>
  <c r="AO24" i="47"/>
  <c r="AN24" i="47"/>
  <c r="AX23" i="47"/>
  <c r="AT23" i="47"/>
  <c r="AS23" i="47"/>
  <c r="AR23" i="47"/>
  <c r="AQ23" i="47"/>
  <c r="AP23" i="47"/>
  <c r="AO23" i="47"/>
  <c r="AN23" i="47"/>
  <c r="AX22" i="47"/>
  <c r="AT22" i="47"/>
  <c r="AS22" i="47"/>
  <c r="AR22" i="47"/>
  <c r="AQ22" i="47"/>
  <c r="AP22" i="47"/>
  <c r="AO22" i="47"/>
  <c r="AN22" i="47"/>
  <c r="AX21" i="47"/>
  <c r="AT21" i="47"/>
  <c r="AS21" i="47"/>
  <c r="AR21" i="47"/>
  <c r="AQ21" i="47"/>
  <c r="AP21" i="47"/>
  <c r="AO21" i="47"/>
  <c r="AN21" i="47"/>
  <c r="AX20" i="47"/>
  <c r="AT20" i="47"/>
  <c r="AS20" i="47"/>
  <c r="AR20" i="47"/>
  <c r="AQ20" i="47"/>
  <c r="AP20" i="47"/>
  <c r="AO20" i="47"/>
  <c r="AN20" i="47"/>
  <c r="AX19" i="47"/>
  <c r="AT19" i="47"/>
  <c r="AS19" i="47"/>
  <c r="AR19" i="47"/>
  <c r="AQ19" i="47"/>
  <c r="AP19" i="47"/>
  <c r="AO19" i="47"/>
  <c r="AN19" i="47"/>
  <c r="AX18" i="47"/>
  <c r="AT18" i="47"/>
  <c r="AS18" i="47"/>
  <c r="AR18" i="47"/>
  <c r="AQ18" i="47"/>
  <c r="AP18" i="47"/>
  <c r="AO18" i="47"/>
  <c r="AN18" i="47"/>
  <c r="AX17" i="47"/>
  <c r="AT17" i="47"/>
  <c r="AS17" i="47"/>
  <c r="AR17" i="47"/>
  <c r="AQ17" i="47"/>
  <c r="AP17" i="47"/>
  <c r="AO17" i="47"/>
  <c r="AN17" i="47"/>
  <c r="AX16" i="47"/>
  <c r="AT16" i="47"/>
  <c r="AS16" i="47"/>
  <c r="AR16" i="47"/>
  <c r="AQ16" i="47"/>
  <c r="AP16" i="47"/>
  <c r="AO16" i="47"/>
  <c r="AN16" i="47"/>
  <c r="AX15" i="47"/>
  <c r="AT15" i="47"/>
  <c r="AS15" i="47"/>
  <c r="AR15" i="47"/>
  <c r="AQ15" i="47"/>
  <c r="AP15" i="47"/>
  <c r="AO15" i="47"/>
  <c r="AN15" i="47"/>
  <c r="AX14" i="47"/>
  <c r="AT14" i="47"/>
  <c r="AS14" i="47"/>
  <c r="AR14" i="47"/>
  <c r="AQ14" i="47"/>
  <c r="AP14" i="47"/>
  <c r="AO14" i="47"/>
  <c r="AN14" i="47"/>
  <c r="AX13" i="47"/>
  <c r="AT13" i="47"/>
  <c r="AS13" i="47"/>
  <c r="AR13" i="47"/>
  <c r="AQ13" i="47"/>
  <c r="AP13" i="47"/>
  <c r="AO13" i="47"/>
  <c r="AN13" i="47"/>
  <c r="AX12" i="47"/>
  <c r="AT12" i="47"/>
  <c r="AS12" i="47"/>
  <c r="AR12" i="47"/>
  <c r="AQ12" i="47"/>
  <c r="AP12" i="47"/>
  <c r="AO12" i="47"/>
  <c r="AN12" i="47"/>
  <c r="AX11" i="47"/>
  <c r="AT11" i="47"/>
  <c r="AS11" i="47"/>
  <c r="AR11" i="47"/>
  <c r="AQ11" i="47"/>
  <c r="AP11" i="47"/>
  <c r="AO11" i="47"/>
  <c r="AN11" i="47"/>
  <c r="AX10" i="47"/>
  <c r="AT10" i="47"/>
  <c r="AS10" i="47"/>
  <c r="AR10" i="47"/>
  <c r="AQ10" i="47"/>
  <c r="AP10" i="47"/>
  <c r="AO10" i="47"/>
  <c r="AN10" i="47"/>
  <c r="AX9" i="47"/>
  <c r="AT9" i="47"/>
  <c r="AS9" i="47"/>
  <c r="AR9" i="47"/>
  <c r="AQ9" i="47"/>
  <c r="AP9" i="47"/>
  <c r="AO9" i="47"/>
  <c r="AN9" i="47"/>
  <c r="AX8" i="47"/>
  <c r="AT8" i="47"/>
  <c r="AS8" i="47"/>
  <c r="AR8" i="47"/>
  <c r="AQ8" i="47"/>
  <c r="AP8" i="47"/>
  <c r="AO8" i="47"/>
  <c r="AN8" i="47"/>
  <c r="AX7" i="47"/>
  <c r="AT7" i="47"/>
  <c r="AS7" i="47"/>
  <c r="AR7" i="47"/>
  <c r="AQ7" i="47"/>
  <c r="AP7" i="47"/>
  <c r="AO7" i="47"/>
  <c r="AN7" i="47"/>
  <c r="AX6" i="47"/>
  <c r="AT6" i="47"/>
  <c r="AS6" i="47"/>
  <c r="AR6" i="47"/>
  <c r="AQ6" i="47"/>
  <c r="AP6" i="47"/>
  <c r="AO6" i="47"/>
  <c r="AN6" i="47"/>
  <c r="AP5" i="47"/>
  <c r="AO5" i="47"/>
  <c r="AN5" i="47"/>
  <c r="BA9" i="47" l="1"/>
  <c r="AZ9" i="47"/>
  <c r="BA5" i="47"/>
  <c r="BA6" i="47"/>
  <c r="BA7" i="47"/>
  <c r="BA8" i="47"/>
  <c r="BA10" i="47"/>
  <c r="BA11" i="47"/>
  <c r="BA12" i="47"/>
  <c r="BA13" i="47"/>
  <c r="BA14" i="47"/>
  <c r="BA15" i="47"/>
  <c r="BA16" i="47"/>
  <c r="BA17" i="47"/>
  <c r="BA18" i="47"/>
  <c r="BA19" i="47"/>
  <c r="BA20" i="47"/>
  <c r="BA21" i="47"/>
  <c r="BA22" i="47"/>
  <c r="BA23" i="47"/>
  <c r="BA24" i="47"/>
  <c r="BA25" i="47"/>
  <c r="BA26" i="47"/>
  <c r="BA27" i="47"/>
  <c r="BA28" i="47"/>
  <c r="BA29" i="47"/>
  <c r="BA30" i="47"/>
  <c r="BA31" i="47"/>
  <c r="BA32" i="47"/>
  <c r="BA33" i="47"/>
  <c r="BA34" i="47"/>
  <c r="BA35" i="47"/>
  <c r="BA36" i="47"/>
  <c r="BA37" i="47"/>
  <c r="BA38" i="47"/>
  <c r="BA39" i="47"/>
  <c r="BA40" i="47"/>
  <c r="BA41" i="47"/>
  <c r="BA42" i="47"/>
  <c r="BA44" i="47"/>
  <c r="BA45" i="47"/>
  <c r="BA46" i="47"/>
  <c r="BA48" i="47"/>
  <c r="BA49" i="47"/>
  <c r="BA69" i="47"/>
  <c r="BA71" i="47"/>
  <c r="BA73" i="47"/>
  <c r="BA75" i="47"/>
  <c r="BA77" i="47"/>
  <c r="BA79" i="47"/>
  <c r="BA81" i="47"/>
  <c r="BA83" i="47"/>
  <c r="BA85" i="47"/>
  <c r="BA87" i="47"/>
  <c r="BA89" i="47"/>
  <c r="BA91" i="47"/>
  <c r="BA93" i="47"/>
  <c r="BA95" i="47"/>
  <c r="BA97" i="47"/>
  <c r="BA100" i="47"/>
  <c r="BA103" i="47"/>
  <c r="BA105" i="47"/>
  <c r="BA107" i="47"/>
  <c r="BA109" i="47"/>
  <c r="BA111" i="47"/>
  <c r="BA113" i="47"/>
  <c r="BA114" i="47"/>
  <c r="BA116" i="47"/>
  <c r="BA118" i="47"/>
  <c r="BA119" i="47"/>
  <c r="BA120" i="47"/>
  <c r="BA122" i="47"/>
  <c r="BA125" i="47"/>
  <c r="BA127" i="47"/>
  <c r="BA129" i="47"/>
  <c r="BA131" i="47"/>
  <c r="BA133" i="47"/>
  <c r="BA135" i="47"/>
  <c r="BA137" i="47"/>
  <c r="BA139" i="47"/>
  <c r="BA141" i="47"/>
  <c r="BA143" i="47"/>
  <c r="BA145" i="47"/>
  <c r="BA147" i="47"/>
  <c r="BA149" i="47"/>
  <c r="BA151" i="47"/>
  <c r="BA153" i="47"/>
  <c r="BA155" i="47"/>
  <c r="BA157" i="47"/>
  <c r="BA159" i="47"/>
  <c r="BA161" i="47"/>
  <c r="BA163" i="47"/>
  <c r="BA165" i="47"/>
  <c r="BA167" i="47"/>
  <c r="BA169" i="47"/>
  <c r="BA171" i="47"/>
  <c r="BA173" i="47"/>
  <c r="BA175" i="47"/>
  <c r="BA177" i="47"/>
  <c r="BA179" i="47"/>
  <c r="BA181" i="47"/>
  <c r="BA183" i="47"/>
  <c r="BA185" i="47"/>
  <c r="BA187" i="47"/>
  <c r="BA189" i="47"/>
  <c r="BA191" i="47"/>
  <c r="BA193" i="47"/>
  <c r="BA195" i="47"/>
  <c r="BA197" i="47"/>
  <c r="BA199" i="47"/>
  <c r="BA201" i="47"/>
  <c r="BA203" i="47"/>
  <c r="BA205" i="47"/>
  <c r="BA207" i="47"/>
  <c r="BA209" i="47"/>
  <c r="BA211" i="47"/>
  <c r="BA213" i="47"/>
  <c r="BA215" i="47"/>
  <c r="BA217" i="47"/>
  <c r="BA219" i="47"/>
  <c r="BA221" i="47"/>
  <c r="BA223" i="47"/>
  <c r="BA225" i="47"/>
  <c r="BA227" i="47"/>
  <c r="BA229" i="47"/>
  <c r="BA231" i="47"/>
  <c r="BA233" i="47"/>
  <c r="BA235" i="47"/>
  <c r="BA237" i="47"/>
  <c r="BA239" i="47"/>
  <c r="BA241" i="47"/>
  <c r="BA243" i="47"/>
  <c r="BA245" i="47"/>
  <c r="BA247" i="47"/>
  <c r="BA249" i="47"/>
  <c r="BA251" i="47"/>
  <c r="BA253" i="47"/>
  <c r="BA255" i="47"/>
  <c r="BA257" i="47"/>
  <c r="BA51" i="47"/>
  <c r="BA52" i="47"/>
  <c r="BA53" i="47"/>
  <c r="BA54" i="47"/>
  <c r="BA55" i="47"/>
  <c r="BA56" i="47"/>
  <c r="BA57" i="47"/>
  <c r="BA58" i="47"/>
  <c r="BA59" i="47"/>
  <c r="BA60" i="47"/>
  <c r="BA61" i="47"/>
  <c r="BA62" i="47"/>
  <c r="BA63" i="47"/>
  <c r="BA66" i="47"/>
  <c r="BA67" i="47"/>
  <c r="BA68" i="47"/>
  <c r="BA70" i="47"/>
  <c r="BA72" i="47"/>
  <c r="BA74" i="47"/>
  <c r="BA76" i="47"/>
  <c r="BA78" i="47"/>
  <c r="BA80" i="47"/>
  <c r="BA82" i="47"/>
  <c r="BA84" i="47"/>
  <c r="BA86" i="47"/>
  <c r="BA88" i="47"/>
  <c r="BA90" i="47"/>
  <c r="BA92" i="47"/>
  <c r="BA94" i="47"/>
  <c r="BA96" i="47"/>
  <c r="BA98" i="47"/>
  <c r="BA99" i="47"/>
  <c r="BA101" i="47"/>
  <c r="BA102" i="47"/>
  <c r="BA104" i="47"/>
  <c r="BA106" i="47"/>
  <c r="BA108" i="47"/>
  <c r="BA110" i="47"/>
  <c r="BA112" i="47"/>
  <c r="BA115" i="47"/>
  <c r="BA117" i="47"/>
  <c r="BA121" i="47"/>
  <c r="BA123" i="47"/>
  <c r="BA124" i="47"/>
  <c r="BA126" i="47"/>
  <c r="BA128" i="47"/>
  <c r="BA130" i="47"/>
  <c r="BA132" i="47"/>
  <c r="BA134" i="47"/>
  <c r="BA136" i="47"/>
  <c r="BA138" i="47"/>
  <c r="BA140" i="47"/>
  <c r="BA142" i="47"/>
  <c r="BA144" i="47"/>
  <c r="BA146" i="47"/>
  <c r="BA148" i="47"/>
  <c r="BA150" i="47"/>
  <c r="BA152" i="47"/>
  <c r="BA154" i="47"/>
  <c r="BA156" i="47"/>
  <c r="BA158" i="47"/>
  <c r="BA160" i="47"/>
  <c r="BA162" i="47"/>
  <c r="BA164" i="47"/>
  <c r="BA166" i="47"/>
  <c r="BA168" i="47"/>
  <c r="BA170" i="47"/>
  <c r="BA172" i="47"/>
  <c r="BA174" i="47"/>
  <c r="BA176" i="47"/>
  <c r="BA178" i="47"/>
  <c r="BA180" i="47"/>
  <c r="BA182" i="47"/>
  <c r="BA184" i="47"/>
  <c r="BA186" i="47"/>
  <c r="BA188" i="47"/>
  <c r="BA190" i="47"/>
  <c r="BA192" i="47"/>
  <c r="BA194" i="47"/>
  <c r="BA196" i="47"/>
  <c r="BA198" i="47"/>
  <c r="BA200" i="47"/>
  <c r="BA202" i="47"/>
  <c r="BA204" i="47"/>
  <c r="BA206" i="47"/>
  <c r="BA208" i="47"/>
  <c r="BA210" i="47"/>
  <c r="BA212" i="47"/>
  <c r="BA214" i="47"/>
  <c r="BA216" i="47"/>
  <c r="BA218" i="47"/>
  <c r="BA220" i="47"/>
  <c r="BA222" i="47"/>
  <c r="BA224" i="47"/>
  <c r="BA226" i="47"/>
  <c r="BA228" i="47"/>
  <c r="BA230" i="47"/>
  <c r="BA232" i="47"/>
  <c r="BA234" i="47"/>
  <c r="BA236" i="47"/>
  <c r="BA238" i="47"/>
  <c r="BA240" i="47"/>
  <c r="BA242" i="47"/>
  <c r="BA244" i="47"/>
  <c r="BA246" i="47"/>
  <c r="BA248" i="47"/>
  <c r="BA250" i="47"/>
  <c r="BA252" i="47"/>
  <c r="BA254" i="47"/>
  <c r="BA256" i="47"/>
  <c r="BA258" i="47"/>
  <c r="BA259" i="47"/>
  <c r="BA260" i="47"/>
  <c r="BA261" i="47"/>
  <c r="BA262" i="47"/>
  <c r="BA263" i="47"/>
  <c r="BA264" i="47"/>
  <c r="BA265" i="47"/>
  <c r="BA266" i="47"/>
  <c r="BA267" i="47"/>
  <c r="BA268" i="47"/>
  <c r="BA269" i="47"/>
  <c r="BA270" i="47"/>
  <c r="BA271" i="47"/>
  <c r="BA272" i="47"/>
  <c r="BA273" i="47"/>
  <c r="BA274" i="47"/>
  <c r="BA275" i="47"/>
  <c r="BA276" i="47"/>
  <c r="BA277" i="47"/>
  <c r="BA278" i="47"/>
  <c r="BA279" i="47"/>
  <c r="BA280" i="47"/>
  <c r="BA281" i="47"/>
  <c r="BA282" i="47"/>
  <c r="BA283" i="47"/>
  <c r="BA284" i="47"/>
  <c r="BA285" i="47"/>
  <c r="BA286" i="47"/>
  <c r="BA287" i="47"/>
  <c r="BA288" i="47"/>
  <c r="BA289" i="47"/>
  <c r="BA290" i="47"/>
  <c r="BA291" i="47"/>
  <c r="BA292" i="47"/>
  <c r="BA293" i="47"/>
  <c r="BA294" i="47"/>
  <c r="BA295" i="47"/>
  <c r="BA296" i="47"/>
  <c r="BA297" i="47"/>
  <c r="BA298" i="47"/>
  <c r="BA299" i="47"/>
  <c r="BA300" i="47"/>
  <c r="BA304" i="47"/>
  <c r="BA305" i="47"/>
  <c r="BA50" i="47"/>
  <c r="AZ50" i="47"/>
  <c r="AY50" i="47"/>
  <c r="AY21" i="47"/>
  <c r="AZ21" i="47"/>
  <c r="AY22" i="47"/>
  <c r="AZ22" i="47"/>
  <c r="AY23" i="47"/>
  <c r="AZ23" i="47"/>
  <c r="AY24" i="47"/>
  <c r="AZ24" i="47"/>
  <c r="AY25" i="47"/>
  <c r="AZ25" i="47"/>
  <c r="AY26" i="47"/>
  <c r="AZ26" i="47"/>
  <c r="AY27" i="47"/>
  <c r="AZ27" i="47"/>
  <c r="AY28" i="47"/>
  <c r="AZ28" i="47"/>
  <c r="AY29" i="47"/>
  <c r="AZ29" i="47"/>
  <c r="AY30" i="47"/>
  <c r="AZ30" i="47"/>
  <c r="AY31" i="47"/>
  <c r="AZ31" i="47"/>
  <c r="AY32" i="47"/>
  <c r="AZ32" i="47"/>
  <c r="AY33" i="47"/>
  <c r="AZ33" i="47"/>
  <c r="AY34" i="47"/>
  <c r="AZ34" i="47"/>
  <c r="AY35" i="47"/>
  <c r="AZ35" i="47"/>
  <c r="AY36" i="47"/>
  <c r="AZ36" i="47"/>
  <c r="AY37" i="47"/>
  <c r="AZ37" i="47"/>
  <c r="AY38" i="47"/>
  <c r="AZ38" i="47"/>
  <c r="AY39" i="47"/>
  <c r="AZ39" i="47"/>
  <c r="AY40" i="47"/>
  <c r="AZ40" i="47"/>
  <c r="AY41" i="47"/>
  <c r="AZ41" i="47"/>
  <c r="AY42" i="47"/>
  <c r="AZ42" i="47"/>
  <c r="AY43" i="47"/>
  <c r="AZ43" i="47"/>
  <c r="AY44" i="47"/>
  <c r="AZ44" i="47"/>
  <c r="AY45" i="47"/>
  <c r="AZ45" i="47"/>
  <c r="AY46" i="47"/>
  <c r="AZ46" i="47"/>
  <c r="AY48" i="47"/>
  <c r="AZ48" i="47"/>
  <c r="AY49" i="47"/>
  <c r="AZ49" i="47"/>
  <c r="AY51" i="47"/>
  <c r="AZ51" i="47"/>
  <c r="AY52" i="47"/>
  <c r="AZ52" i="47"/>
  <c r="AY53" i="47"/>
  <c r="AZ53" i="47"/>
  <c r="AY54" i="47"/>
  <c r="AZ54" i="47"/>
  <c r="AY55" i="47"/>
  <c r="AZ55" i="47"/>
  <c r="AY56" i="47"/>
  <c r="AZ56" i="47"/>
  <c r="AY57" i="47"/>
  <c r="AZ57" i="47"/>
  <c r="AY58" i="47"/>
  <c r="AZ58" i="47"/>
  <c r="AY59" i="47"/>
  <c r="AZ59" i="47"/>
  <c r="AY60" i="47"/>
  <c r="AZ60" i="47"/>
  <c r="AY61" i="47"/>
  <c r="AZ61" i="47"/>
  <c r="AY62" i="47"/>
  <c r="AZ62" i="47"/>
  <c r="AY63" i="47"/>
  <c r="AZ63" i="47"/>
  <c r="AY66" i="47"/>
  <c r="AZ66" i="47"/>
  <c r="AY67" i="47"/>
  <c r="AZ67" i="47"/>
  <c r="AY68" i="47"/>
  <c r="AZ68" i="47"/>
  <c r="AY69" i="47"/>
  <c r="AZ69" i="47"/>
  <c r="AY70" i="47"/>
  <c r="AZ70" i="47"/>
  <c r="AY71" i="47"/>
  <c r="AZ71" i="47"/>
  <c r="AY72" i="47"/>
  <c r="AZ72" i="47"/>
  <c r="AY73" i="47"/>
  <c r="AZ73" i="47"/>
  <c r="AY74" i="47"/>
  <c r="AZ74" i="47"/>
  <c r="AY75" i="47"/>
  <c r="AZ75" i="47"/>
  <c r="AY76" i="47"/>
  <c r="AZ76" i="47"/>
  <c r="AY77" i="47"/>
  <c r="AZ77" i="47"/>
  <c r="AY78" i="47"/>
  <c r="AZ78" i="47"/>
  <c r="AY79" i="47"/>
  <c r="AZ79" i="47"/>
  <c r="AY80" i="47"/>
  <c r="AZ80" i="47"/>
  <c r="AY81" i="47"/>
  <c r="AZ81" i="47"/>
  <c r="AY82" i="47"/>
  <c r="AZ82" i="47"/>
  <c r="AY83" i="47"/>
  <c r="AZ83" i="47"/>
  <c r="AY84" i="47"/>
  <c r="AZ84" i="47"/>
  <c r="AY85" i="47"/>
  <c r="AZ85" i="47"/>
  <c r="AY86" i="47"/>
  <c r="AZ86" i="47"/>
  <c r="AY87" i="47"/>
  <c r="AZ87" i="47"/>
  <c r="AY88" i="47"/>
  <c r="AZ88" i="47"/>
  <c r="AY89" i="47"/>
  <c r="AZ89" i="47"/>
  <c r="AY90" i="47"/>
  <c r="AZ90" i="47"/>
  <c r="AY91" i="47"/>
  <c r="AZ91" i="47"/>
  <c r="AY92" i="47"/>
  <c r="AZ92" i="47"/>
  <c r="AY93" i="47"/>
  <c r="AZ93" i="47"/>
  <c r="AY94" i="47"/>
  <c r="AZ94" i="47"/>
  <c r="AY95" i="47"/>
  <c r="AZ95" i="47"/>
  <c r="AY96" i="47"/>
  <c r="AZ96" i="47"/>
  <c r="AY97" i="47"/>
  <c r="AZ97" i="47"/>
  <c r="AY98" i="47"/>
  <c r="AZ98" i="47"/>
  <c r="AY99" i="47"/>
  <c r="AZ99" i="47"/>
  <c r="AY100" i="47"/>
  <c r="AZ100" i="47"/>
  <c r="AY101" i="47"/>
  <c r="AZ101" i="47"/>
  <c r="AY102" i="47"/>
  <c r="AZ102" i="47"/>
  <c r="AY103" i="47"/>
  <c r="AZ103" i="47"/>
  <c r="AY104" i="47"/>
  <c r="AZ104" i="47"/>
  <c r="AY105" i="47"/>
  <c r="AZ105" i="47"/>
  <c r="AY106" i="47"/>
  <c r="AZ106" i="47"/>
  <c r="AY107" i="47"/>
  <c r="AZ107" i="47"/>
  <c r="AY108" i="47"/>
  <c r="AZ108" i="47"/>
  <c r="AY109" i="47"/>
  <c r="AZ109" i="47"/>
  <c r="AY110" i="47"/>
  <c r="AZ110" i="47"/>
  <c r="AY111" i="47"/>
  <c r="AZ111" i="47"/>
  <c r="AY112" i="47"/>
  <c r="AZ112" i="47"/>
  <c r="AY113" i="47"/>
  <c r="AZ113" i="47"/>
  <c r="AY114" i="47"/>
  <c r="AZ114" i="47"/>
  <c r="AY115" i="47"/>
  <c r="AZ115" i="47"/>
  <c r="AY116" i="47"/>
  <c r="AZ116" i="47"/>
  <c r="AY117" i="47"/>
  <c r="AZ117" i="47"/>
  <c r="AY118" i="47"/>
  <c r="AZ118" i="47"/>
  <c r="AY119" i="47"/>
  <c r="AZ119" i="47"/>
  <c r="AY120" i="47"/>
  <c r="AZ120" i="47"/>
  <c r="AY121" i="47"/>
  <c r="AZ121" i="47"/>
  <c r="AY122" i="47"/>
  <c r="AZ122" i="47"/>
  <c r="AY123" i="47"/>
  <c r="AZ123" i="47"/>
  <c r="AY124" i="47"/>
  <c r="AZ124" i="47"/>
  <c r="AY125" i="47"/>
  <c r="AZ125" i="47"/>
  <c r="AY126" i="47"/>
  <c r="AZ126" i="47"/>
  <c r="AY127" i="47"/>
  <c r="AZ127" i="47"/>
  <c r="AY128" i="47"/>
  <c r="AZ128" i="47"/>
  <c r="AY129" i="47"/>
  <c r="AZ129" i="47"/>
  <c r="AY130" i="47"/>
  <c r="AZ130" i="47"/>
  <c r="AY131" i="47"/>
  <c r="AZ131" i="47"/>
  <c r="AY132" i="47"/>
  <c r="AZ132" i="47"/>
  <c r="AY133" i="47"/>
  <c r="AZ133" i="47"/>
  <c r="AY134" i="47"/>
  <c r="AZ134" i="47"/>
  <c r="AY135" i="47"/>
  <c r="AZ135" i="47"/>
  <c r="AY136" i="47"/>
  <c r="AZ136" i="47"/>
  <c r="AY137" i="47"/>
  <c r="AZ137" i="47"/>
  <c r="AY138" i="47"/>
  <c r="AZ138" i="47"/>
  <c r="AY139" i="47"/>
  <c r="AZ139" i="47"/>
  <c r="AY140" i="47"/>
  <c r="AZ140" i="47"/>
  <c r="AY141" i="47"/>
  <c r="AZ141" i="47"/>
  <c r="AY142" i="47"/>
  <c r="AZ142" i="47"/>
  <c r="AY143" i="47"/>
  <c r="AZ143" i="47"/>
  <c r="AY144" i="47"/>
  <c r="AZ144" i="47"/>
  <c r="AY145" i="47"/>
  <c r="AZ145" i="47"/>
  <c r="AY146" i="47"/>
  <c r="AZ146" i="47"/>
  <c r="AY147" i="47"/>
  <c r="AZ147" i="47"/>
  <c r="AY148" i="47"/>
  <c r="AZ148" i="47"/>
  <c r="AY149" i="47"/>
  <c r="AZ149" i="47"/>
  <c r="AY150" i="47"/>
  <c r="AZ150" i="47"/>
  <c r="AY151" i="47"/>
  <c r="AZ151" i="47"/>
  <c r="AY152" i="47"/>
  <c r="AZ152" i="47"/>
  <c r="AY153" i="47"/>
  <c r="AZ153" i="47"/>
  <c r="AY154" i="47"/>
  <c r="AZ154" i="47"/>
  <c r="AY155" i="47"/>
  <c r="AZ155" i="47"/>
  <c r="AY156" i="47"/>
  <c r="AZ156" i="47"/>
  <c r="AY157" i="47"/>
  <c r="AZ157" i="47"/>
  <c r="AY158" i="47"/>
  <c r="AZ158" i="47"/>
  <c r="AY159" i="47"/>
  <c r="AZ159" i="47"/>
  <c r="AY160" i="47"/>
  <c r="AZ160" i="47"/>
  <c r="AY161" i="47"/>
  <c r="AZ161" i="47"/>
  <c r="AY162" i="47"/>
  <c r="AZ162" i="47"/>
  <c r="AY163" i="47"/>
  <c r="AZ163" i="47"/>
  <c r="AY164" i="47"/>
  <c r="AZ164" i="47"/>
  <c r="AY165" i="47"/>
  <c r="AZ165" i="47"/>
  <c r="AY166" i="47"/>
  <c r="AZ166" i="47"/>
  <c r="AY167" i="47"/>
  <c r="AZ167" i="47"/>
  <c r="AY168" i="47"/>
  <c r="AZ168" i="47"/>
  <c r="AY169" i="47"/>
  <c r="AZ169" i="47"/>
  <c r="AY170" i="47"/>
  <c r="AZ170" i="47"/>
  <c r="AY171" i="47"/>
  <c r="AZ171" i="47"/>
  <c r="AY172" i="47"/>
  <c r="AZ172" i="47"/>
  <c r="AY173" i="47"/>
  <c r="AZ173" i="47"/>
  <c r="AY174" i="47"/>
  <c r="AZ174" i="47"/>
  <c r="AY175" i="47"/>
  <c r="AZ175" i="47"/>
  <c r="AY176" i="47"/>
  <c r="AZ176" i="47"/>
  <c r="AY177" i="47"/>
  <c r="AZ177" i="47"/>
  <c r="AY178" i="47"/>
  <c r="AZ178" i="47"/>
  <c r="AY179" i="47"/>
  <c r="AZ179" i="47"/>
  <c r="AY180" i="47"/>
  <c r="AZ180" i="47"/>
  <c r="AY181" i="47"/>
  <c r="AZ181" i="47"/>
  <c r="AY182" i="47"/>
  <c r="AZ182" i="47"/>
  <c r="AY183" i="47"/>
  <c r="AZ183" i="47"/>
  <c r="AY184" i="47"/>
  <c r="AZ184" i="47"/>
  <c r="AY185" i="47"/>
  <c r="AZ185" i="47"/>
  <c r="AY186" i="47"/>
  <c r="AZ186" i="47"/>
  <c r="AY187" i="47"/>
  <c r="AZ187" i="47"/>
  <c r="AY188" i="47"/>
  <c r="AZ188" i="47"/>
  <c r="AY189" i="47"/>
  <c r="AZ189" i="47"/>
  <c r="AY190" i="47"/>
  <c r="AZ190" i="47"/>
  <c r="AY191" i="47"/>
  <c r="AZ191" i="47"/>
  <c r="AY192" i="47"/>
  <c r="AZ192" i="47"/>
  <c r="AY193" i="47"/>
  <c r="AZ193" i="47"/>
  <c r="AY194" i="47"/>
  <c r="AZ194" i="47"/>
  <c r="AY195" i="47"/>
  <c r="AZ195" i="47"/>
  <c r="AY196" i="47"/>
  <c r="AZ196" i="47"/>
  <c r="AY197" i="47"/>
  <c r="AZ197" i="47"/>
  <c r="AY198" i="47"/>
  <c r="AZ198" i="47"/>
  <c r="AY199" i="47"/>
  <c r="AZ199" i="47"/>
  <c r="AY200" i="47"/>
  <c r="AZ200" i="47"/>
  <c r="AY201" i="47"/>
  <c r="AZ201" i="47"/>
  <c r="AY202" i="47"/>
  <c r="AZ202" i="47"/>
  <c r="AY203" i="47"/>
  <c r="AZ203" i="47"/>
  <c r="AY204" i="47"/>
  <c r="AZ204" i="47"/>
  <c r="AY205" i="47"/>
  <c r="AZ205" i="47"/>
  <c r="AY206" i="47"/>
  <c r="AZ206" i="47"/>
  <c r="AY207" i="47"/>
  <c r="AZ207" i="47"/>
  <c r="AY208" i="47"/>
  <c r="AZ208" i="47"/>
  <c r="AY209" i="47"/>
  <c r="AZ209" i="47"/>
  <c r="AY210" i="47"/>
  <c r="AZ210" i="47"/>
  <c r="AY211" i="47"/>
  <c r="AZ211" i="47"/>
  <c r="AY212" i="47"/>
  <c r="AZ212" i="47"/>
  <c r="AY213" i="47"/>
  <c r="AZ213" i="47"/>
  <c r="AY214" i="47"/>
  <c r="AZ214" i="47"/>
  <c r="AY215" i="47"/>
  <c r="AZ215" i="47"/>
  <c r="AY216" i="47"/>
  <c r="AZ216" i="47"/>
  <c r="AY217" i="47"/>
  <c r="AZ217" i="47"/>
  <c r="AY218" i="47"/>
  <c r="AZ218" i="47"/>
  <c r="AY219" i="47"/>
  <c r="AZ219" i="47"/>
  <c r="AY220" i="47"/>
  <c r="AZ220" i="47"/>
  <c r="AY221" i="47"/>
  <c r="AZ221" i="47"/>
  <c r="AY222" i="47"/>
  <c r="AZ222" i="47"/>
  <c r="AY223" i="47"/>
  <c r="AZ223" i="47"/>
  <c r="AY224" i="47"/>
  <c r="AZ224" i="47"/>
  <c r="AY225" i="47"/>
  <c r="AZ225" i="47"/>
  <c r="AY226" i="47"/>
  <c r="AZ226" i="47"/>
  <c r="AY227" i="47"/>
  <c r="AZ227" i="47"/>
  <c r="AY228" i="47"/>
  <c r="AZ228" i="47"/>
  <c r="AY229" i="47"/>
  <c r="AZ229" i="47"/>
  <c r="AY230" i="47"/>
  <c r="AZ230" i="47"/>
  <c r="AY231" i="47"/>
  <c r="AZ231" i="47"/>
  <c r="AY232" i="47"/>
  <c r="AZ232" i="47"/>
  <c r="AY233" i="47"/>
  <c r="AZ233" i="47"/>
  <c r="AY234" i="47"/>
  <c r="AZ234" i="47"/>
  <c r="AY235" i="47"/>
  <c r="AZ235" i="47"/>
  <c r="AY236" i="47"/>
  <c r="AZ236" i="47"/>
  <c r="AY237" i="47"/>
  <c r="AZ237" i="47"/>
  <c r="AY238" i="47"/>
  <c r="AZ238" i="47"/>
  <c r="AY239" i="47"/>
  <c r="AZ239" i="47"/>
  <c r="AY240" i="47"/>
  <c r="AZ240" i="47"/>
  <c r="AY241" i="47"/>
  <c r="AZ241" i="47"/>
  <c r="AY242" i="47"/>
  <c r="AZ242" i="47"/>
  <c r="AY243" i="47"/>
  <c r="AZ243" i="47"/>
  <c r="AY244" i="47"/>
  <c r="AZ244" i="47"/>
  <c r="AY245" i="47"/>
  <c r="AZ245" i="47"/>
  <c r="AY246" i="47"/>
  <c r="AZ246" i="47"/>
  <c r="AY247" i="47"/>
  <c r="AZ247" i="47"/>
  <c r="AY248" i="47"/>
  <c r="AZ248" i="47"/>
  <c r="AY249" i="47"/>
  <c r="AZ249" i="47"/>
  <c r="AY250" i="47"/>
  <c r="AZ250" i="47"/>
  <c r="AY251" i="47"/>
  <c r="AZ251" i="47"/>
  <c r="AY252" i="47"/>
  <c r="AZ252" i="47"/>
  <c r="AY253" i="47"/>
  <c r="AZ253" i="47"/>
  <c r="AY254" i="47"/>
  <c r="AZ254" i="47"/>
  <c r="AY255" i="47"/>
  <c r="AZ255" i="47"/>
  <c r="AY256" i="47"/>
  <c r="AZ256" i="47"/>
  <c r="AY257" i="47"/>
  <c r="AZ257" i="47"/>
  <c r="AY258" i="47"/>
  <c r="AZ258" i="47"/>
  <c r="AY259" i="47"/>
  <c r="AZ259" i="47"/>
  <c r="AY260" i="47"/>
  <c r="AZ260" i="47"/>
  <c r="AY261" i="47"/>
  <c r="AZ261" i="47"/>
  <c r="AY262" i="47"/>
  <c r="AZ262" i="47"/>
  <c r="AY263" i="47"/>
  <c r="AZ263" i="47"/>
  <c r="AY264" i="47"/>
  <c r="AZ264" i="47"/>
  <c r="AY265" i="47"/>
  <c r="AZ265" i="47"/>
  <c r="AY266" i="47"/>
  <c r="AZ266" i="47"/>
  <c r="AY267" i="47"/>
  <c r="AZ267" i="47"/>
  <c r="AY268" i="47"/>
  <c r="AZ268" i="47"/>
  <c r="AY269" i="47"/>
  <c r="AZ269" i="47"/>
  <c r="AY270" i="47"/>
  <c r="AZ270" i="47"/>
  <c r="AY271" i="47"/>
  <c r="AZ271" i="47"/>
  <c r="AY272" i="47"/>
  <c r="AZ272" i="47"/>
  <c r="AY273" i="47"/>
  <c r="AZ273" i="47"/>
  <c r="AY274" i="47"/>
  <c r="AZ274" i="47"/>
  <c r="AY275" i="47"/>
  <c r="AZ275" i="47"/>
  <c r="AY276" i="47"/>
  <c r="AZ276" i="47"/>
  <c r="AY277" i="47"/>
  <c r="AZ277" i="47"/>
  <c r="AY278" i="47"/>
  <c r="AZ278" i="47"/>
  <c r="AY279" i="47"/>
  <c r="AZ279" i="47"/>
  <c r="AY280" i="47"/>
  <c r="AZ280" i="47"/>
  <c r="AY281" i="47"/>
  <c r="AZ281" i="47"/>
  <c r="AY282" i="47"/>
  <c r="AZ282" i="47"/>
  <c r="AY283" i="47"/>
  <c r="AZ283" i="47"/>
  <c r="AY284" i="47"/>
  <c r="AZ284" i="47"/>
  <c r="AY285" i="47"/>
  <c r="AZ285" i="47"/>
  <c r="AY286" i="47"/>
  <c r="AZ286" i="47"/>
  <c r="AY287" i="47"/>
  <c r="AZ287" i="47"/>
  <c r="AY288" i="47"/>
  <c r="AZ288" i="47"/>
  <c r="AY289" i="47"/>
  <c r="AZ289" i="47"/>
  <c r="AY290" i="47"/>
  <c r="AZ290" i="47"/>
  <c r="AY291" i="47"/>
  <c r="AZ291" i="47"/>
  <c r="AY292" i="47"/>
  <c r="AZ292" i="47"/>
  <c r="AY293" i="47"/>
  <c r="AZ293" i="47"/>
  <c r="AY294" i="47"/>
  <c r="AZ294" i="47"/>
  <c r="AY295" i="47"/>
  <c r="AZ295" i="47"/>
  <c r="AY296" i="47"/>
  <c r="AZ296" i="47"/>
  <c r="AY297" i="47"/>
  <c r="AZ297" i="47"/>
  <c r="AY298" i="47"/>
  <c r="AZ298" i="47"/>
  <c r="AY299" i="47"/>
  <c r="AZ299" i="47"/>
  <c r="AY300" i="47"/>
  <c r="AZ300" i="47"/>
  <c r="AY301" i="47"/>
  <c r="AZ301" i="47"/>
  <c r="AY302" i="47"/>
  <c r="AZ302" i="47"/>
  <c r="AY303" i="47"/>
  <c r="AZ303" i="47"/>
  <c r="AY304" i="47"/>
  <c r="AZ304" i="47"/>
  <c r="AY305" i="47"/>
  <c r="AZ305" i="47"/>
  <c r="AY5" i="47"/>
  <c r="AZ5" i="47"/>
  <c r="AY6" i="47"/>
  <c r="AZ6" i="47"/>
  <c r="AY7" i="47"/>
  <c r="AZ7" i="47"/>
  <c r="AY8" i="47"/>
  <c r="AZ8" i="47"/>
  <c r="AY9" i="47"/>
  <c r="AY10" i="47"/>
  <c r="AZ10" i="47"/>
  <c r="AY11" i="47"/>
  <c r="AZ11" i="47"/>
  <c r="AY12" i="47"/>
  <c r="AZ12" i="47"/>
  <c r="AY13" i="47"/>
  <c r="AZ13" i="47"/>
  <c r="AY14" i="47"/>
  <c r="AZ14" i="47"/>
  <c r="AY15" i="47"/>
  <c r="AZ15" i="47"/>
  <c r="AY16" i="47"/>
  <c r="AZ16" i="47"/>
  <c r="AY17" i="47"/>
  <c r="AZ17" i="47"/>
  <c r="AY18" i="47"/>
  <c r="AZ18" i="47"/>
  <c r="AY19" i="47"/>
  <c r="AZ19" i="47"/>
  <c r="AY20" i="47"/>
  <c r="AZ20" i="47"/>
  <c r="H2" i="53" l="1"/>
  <c r="I2" i="53" l="1"/>
  <c r="K2" i="53"/>
  <c r="AJ305" i="47" l="1"/>
  <c r="AJ304" i="47"/>
  <c r="AJ303" i="47"/>
  <c r="AJ302" i="47"/>
  <c r="AJ301" i="47"/>
  <c r="AJ300" i="47"/>
  <c r="AJ299" i="47"/>
  <c r="AJ298" i="47"/>
  <c r="AJ297" i="47"/>
  <c r="AJ296" i="47"/>
  <c r="AJ295" i="47"/>
  <c r="AJ294" i="47"/>
  <c r="AJ293" i="47"/>
  <c r="AJ292" i="47"/>
  <c r="AJ291" i="47"/>
  <c r="AJ290" i="47"/>
  <c r="AJ289" i="47"/>
  <c r="AJ288" i="47"/>
  <c r="AJ287" i="47"/>
  <c r="AJ286" i="47"/>
  <c r="AJ285" i="47"/>
  <c r="AJ284" i="47"/>
  <c r="AJ283" i="47"/>
  <c r="AJ282" i="47"/>
  <c r="AJ281" i="47"/>
  <c r="AJ280" i="47"/>
  <c r="AJ279" i="47"/>
  <c r="AJ278" i="47"/>
  <c r="AJ277" i="47"/>
  <c r="AJ276" i="47"/>
  <c r="AJ275" i="47"/>
  <c r="AJ274" i="47"/>
  <c r="AJ273" i="47"/>
  <c r="AJ272" i="47"/>
  <c r="AJ271" i="47"/>
  <c r="AJ270" i="47"/>
  <c r="AJ269" i="47"/>
  <c r="AJ268" i="47"/>
  <c r="AJ267" i="47"/>
  <c r="AJ266" i="47"/>
  <c r="AJ265" i="47"/>
  <c r="AJ264" i="47"/>
  <c r="AJ263" i="47"/>
  <c r="AJ262" i="47"/>
  <c r="AJ261" i="47"/>
  <c r="AJ260" i="47"/>
  <c r="AJ259" i="47"/>
  <c r="AJ258" i="47"/>
  <c r="AJ257" i="47"/>
  <c r="AJ256" i="47"/>
  <c r="AJ255" i="47"/>
  <c r="AJ254" i="47"/>
  <c r="AJ253" i="47"/>
  <c r="AJ252" i="47"/>
  <c r="AJ251" i="47"/>
  <c r="AJ250" i="47"/>
  <c r="AJ249" i="47"/>
  <c r="AJ248" i="47"/>
  <c r="AJ247" i="47"/>
  <c r="AJ246" i="47"/>
  <c r="AJ245" i="47"/>
  <c r="AJ244" i="47"/>
  <c r="AJ243" i="47"/>
  <c r="AJ242" i="47"/>
  <c r="AJ241" i="47"/>
  <c r="AJ240" i="47"/>
  <c r="AJ239" i="47"/>
  <c r="AJ238" i="47"/>
  <c r="AJ237" i="47"/>
  <c r="AJ236" i="47"/>
  <c r="AJ235" i="47"/>
  <c r="AJ234" i="47"/>
  <c r="AJ233" i="47"/>
  <c r="AJ232" i="47"/>
  <c r="AJ231" i="47"/>
  <c r="AJ230" i="47"/>
  <c r="AJ229" i="47"/>
  <c r="AJ228" i="47"/>
  <c r="AJ227" i="47"/>
  <c r="AJ226" i="47"/>
  <c r="AJ225" i="47"/>
  <c r="AJ224" i="47"/>
  <c r="AJ223" i="47"/>
  <c r="AJ222" i="47"/>
  <c r="AJ221" i="47"/>
  <c r="AJ220" i="47"/>
  <c r="AJ219" i="47"/>
  <c r="AJ218" i="47"/>
  <c r="AJ217" i="47"/>
  <c r="AJ216" i="47"/>
  <c r="AJ215" i="47"/>
  <c r="AJ214" i="47"/>
  <c r="AJ213" i="47"/>
  <c r="AJ212" i="47"/>
  <c r="AJ211" i="47"/>
  <c r="AJ210" i="47"/>
  <c r="AJ209" i="47"/>
  <c r="AJ208" i="47"/>
  <c r="AJ207" i="47"/>
  <c r="AJ206" i="47"/>
  <c r="AJ205" i="47"/>
  <c r="AJ204" i="47"/>
  <c r="AJ203" i="47"/>
  <c r="AJ202" i="47"/>
  <c r="AJ201" i="47"/>
  <c r="AJ200" i="47"/>
  <c r="AJ199" i="47"/>
  <c r="AJ198" i="47"/>
  <c r="AJ197" i="47"/>
  <c r="AJ196" i="47"/>
  <c r="AJ195" i="47"/>
  <c r="AJ194" i="47"/>
  <c r="AJ193" i="47"/>
  <c r="AJ192" i="47"/>
  <c r="AJ191" i="47"/>
  <c r="AJ190" i="47"/>
  <c r="AJ189" i="47"/>
  <c r="AJ188" i="47"/>
  <c r="AJ187" i="47"/>
  <c r="AJ186" i="47"/>
  <c r="AJ185" i="47"/>
  <c r="AJ184" i="47"/>
  <c r="AJ183" i="47"/>
  <c r="AJ182" i="47"/>
  <c r="AJ181" i="47"/>
  <c r="AJ180" i="47"/>
  <c r="AJ179" i="47"/>
  <c r="AJ178" i="47"/>
  <c r="AJ177" i="47"/>
  <c r="AJ176" i="47"/>
  <c r="AJ175" i="47"/>
  <c r="AJ174" i="47"/>
  <c r="AJ173" i="47"/>
  <c r="AJ172" i="47"/>
  <c r="AJ171" i="47"/>
  <c r="AJ170" i="47"/>
  <c r="AJ169" i="47"/>
  <c r="AJ168" i="47"/>
  <c r="AJ167" i="47"/>
  <c r="AJ166" i="47"/>
  <c r="AJ165" i="47"/>
  <c r="AJ164" i="47"/>
  <c r="AJ163" i="47"/>
  <c r="AJ162" i="47"/>
  <c r="AJ161" i="47"/>
  <c r="AJ160" i="47"/>
  <c r="AJ159" i="47"/>
  <c r="AJ158" i="47"/>
  <c r="AJ157" i="47"/>
  <c r="AJ156" i="47"/>
  <c r="AJ155" i="47"/>
  <c r="AJ154" i="47"/>
  <c r="AJ153" i="47"/>
  <c r="AJ152" i="47"/>
  <c r="AJ151" i="47"/>
  <c r="AJ150" i="47"/>
  <c r="AJ149" i="47"/>
  <c r="AJ148" i="47"/>
  <c r="AJ147" i="47"/>
  <c r="AJ146" i="47"/>
  <c r="AJ145" i="47"/>
  <c r="AJ144" i="47"/>
  <c r="AJ143" i="47"/>
  <c r="AJ142" i="47"/>
  <c r="AJ141" i="47"/>
  <c r="AJ140" i="47"/>
  <c r="AJ139" i="47"/>
  <c r="AJ138" i="47"/>
  <c r="AJ137" i="47"/>
  <c r="AJ136" i="47"/>
  <c r="AJ135" i="47"/>
  <c r="AJ134" i="47"/>
  <c r="AJ133" i="47"/>
  <c r="AJ132" i="47"/>
  <c r="AJ131" i="47"/>
  <c r="AJ130" i="47"/>
  <c r="AJ129" i="47"/>
  <c r="AJ128" i="47"/>
  <c r="AJ127" i="47"/>
  <c r="AJ126" i="47"/>
  <c r="AJ125" i="47"/>
  <c r="AJ124" i="47"/>
  <c r="AJ123" i="47"/>
  <c r="AJ122" i="47"/>
  <c r="AJ121" i="47"/>
  <c r="AJ120" i="47"/>
  <c r="AJ119" i="47"/>
  <c r="AJ118" i="47"/>
  <c r="AJ117" i="47"/>
  <c r="AJ116" i="47"/>
  <c r="AJ115" i="47"/>
  <c r="AJ114" i="47"/>
  <c r="AJ113" i="47"/>
  <c r="AJ112" i="47"/>
  <c r="AJ111" i="47"/>
  <c r="AJ110" i="47"/>
  <c r="AJ109" i="47"/>
  <c r="AJ108" i="47"/>
  <c r="AJ107" i="47"/>
  <c r="AJ106" i="47"/>
  <c r="AJ105" i="47"/>
  <c r="AJ104" i="47"/>
  <c r="AJ103" i="47"/>
  <c r="AJ102" i="47"/>
  <c r="AJ101" i="47"/>
  <c r="AJ100" i="47"/>
  <c r="AJ99" i="47"/>
  <c r="AJ98" i="47"/>
  <c r="AJ97" i="47"/>
  <c r="AJ96" i="47"/>
  <c r="AJ95" i="47"/>
  <c r="AJ94" i="47"/>
  <c r="AJ93" i="47"/>
  <c r="AJ92" i="47"/>
  <c r="AJ91" i="47"/>
  <c r="AJ90" i="47"/>
  <c r="AJ89" i="47"/>
  <c r="AJ88" i="47"/>
  <c r="AJ87" i="47"/>
  <c r="AJ86" i="47"/>
  <c r="AJ85" i="47"/>
  <c r="AJ84" i="47"/>
  <c r="AJ83" i="47"/>
  <c r="AJ82" i="47"/>
  <c r="AJ81" i="47"/>
  <c r="AJ80" i="47"/>
  <c r="AJ79" i="47"/>
  <c r="AJ78" i="47"/>
  <c r="AJ77" i="47"/>
  <c r="AJ76" i="47"/>
  <c r="AJ75" i="47"/>
  <c r="AJ74" i="47"/>
  <c r="AJ73" i="47"/>
  <c r="AJ72" i="47"/>
  <c r="AJ71" i="47"/>
  <c r="AJ70" i="47"/>
  <c r="AJ69" i="47"/>
  <c r="AJ68" i="47"/>
  <c r="AJ67" i="47"/>
  <c r="AJ66" i="47"/>
  <c r="AJ63" i="47"/>
  <c r="AJ62" i="47"/>
  <c r="AJ61" i="47"/>
  <c r="AJ60" i="47"/>
  <c r="AJ59" i="47"/>
  <c r="AJ58" i="47"/>
  <c r="AJ57" i="47"/>
  <c r="AJ56" i="47"/>
  <c r="AJ55" i="47"/>
  <c r="AJ54" i="47"/>
  <c r="AJ53" i="47"/>
  <c r="AJ52" i="47"/>
  <c r="AJ51" i="47"/>
  <c r="AJ50" i="47"/>
  <c r="AJ49" i="47"/>
  <c r="AJ48" i="47"/>
  <c r="AJ47" i="47"/>
  <c r="AJ46" i="47"/>
  <c r="AJ45" i="47"/>
  <c r="AJ44" i="47"/>
  <c r="AJ43" i="47"/>
  <c r="AJ42" i="47"/>
  <c r="AJ41" i="47"/>
  <c r="AJ40" i="47"/>
  <c r="AJ39" i="47"/>
  <c r="AJ38" i="47"/>
  <c r="AJ37" i="47"/>
  <c r="AJ36" i="47"/>
  <c r="AJ35" i="47"/>
  <c r="AJ34" i="47"/>
  <c r="AJ33" i="47"/>
  <c r="AJ32" i="47"/>
  <c r="AJ31" i="47"/>
  <c r="AJ30" i="47"/>
  <c r="AJ29" i="47"/>
  <c r="AJ28" i="47"/>
  <c r="AJ27" i="47"/>
  <c r="AJ26" i="47"/>
  <c r="AJ25" i="47"/>
  <c r="AJ24" i="47"/>
  <c r="AJ23" i="47"/>
  <c r="AJ22" i="47"/>
  <c r="AJ21" i="47"/>
  <c r="AJ20" i="47"/>
  <c r="AJ19" i="47"/>
  <c r="AJ18" i="47"/>
  <c r="AJ17" i="47"/>
  <c r="AJ16" i="47"/>
  <c r="AJ15" i="47"/>
  <c r="AJ14" i="47"/>
  <c r="AJ13" i="47"/>
  <c r="AJ12" i="47"/>
  <c r="AJ11" i="47"/>
  <c r="AJ10" i="47"/>
  <c r="AJ9" i="47"/>
  <c r="AJ8" i="47"/>
  <c r="AJ7" i="47"/>
  <c r="AJ6" i="47"/>
  <c r="AJ5" i="47"/>
  <c r="B162" i="12" l="1"/>
  <c r="B160" i="12"/>
  <c r="K1" i="53" l="1"/>
  <c r="J9" i="53" l="1"/>
  <c r="J13" i="53"/>
  <c r="J8" i="53"/>
  <c r="J12" i="53"/>
  <c r="J16" i="53"/>
  <c r="J15" i="53"/>
  <c r="J10" i="53"/>
  <c r="J14" i="53"/>
  <c r="J11" i="53"/>
  <c r="J7" i="53"/>
  <c r="J102" i="53"/>
  <c r="J106" i="53"/>
  <c r="J110" i="53"/>
  <c r="J104" i="53"/>
  <c r="J108" i="53"/>
  <c r="J112" i="53"/>
  <c r="J300" i="53"/>
  <c r="J292" i="53"/>
  <c r="J284" i="53"/>
  <c r="J274" i="53"/>
  <c r="J264" i="53"/>
  <c r="J256" i="53"/>
  <c r="J250" i="53"/>
  <c r="J246" i="53"/>
  <c r="J242" i="53"/>
  <c r="J238" i="53"/>
  <c r="J234" i="53"/>
  <c r="J230" i="53"/>
  <c r="J226" i="53"/>
  <c r="J222" i="53"/>
  <c r="J218" i="53"/>
  <c r="J214" i="53"/>
  <c r="J210" i="53"/>
  <c r="J298" i="53"/>
  <c r="J290" i="53"/>
  <c r="J282" i="53"/>
  <c r="J276" i="53"/>
  <c r="J268" i="53"/>
  <c r="J262" i="53"/>
  <c r="J254" i="53"/>
  <c r="J297" i="53"/>
  <c r="J293" i="53"/>
  <c r="J289" i="53"/>
  <c r="J285" i="53"/>
  <c r="J281" i="53"/>
  <c r="J277" i="53"/>
  <c r="J273" i="53"/>
  <c r="J269" i="53"/>
  <c r="J265" i="53"/>
  <c r="J261" i="53"/>
  <c r="J257" i="53"/>
  <c r="J253" i="53"/>
  <c r="J249" i="53"/>
  <c r="J245" i="53"/>
  <c r="J241" i="53"/>
  <c r="J237" i="53"/>
  <c r="J233" i="53"/>
  <c r="J229" i="53"/>
  <c r="J225" i="53"/>
  <c r="J221" i="53"/>
  <c r="J217" i="53"/>
  <c r="J213" i="53"/>
  <c r="J209" i="53"/>
  <c r="J143" i="53"/>
  <c r="J139" i="53"/>
  <c r="J135" i="53"/>
  <c r="J131" i="53"/>
  <c r="J127" i="53"/>
  <c r="J123" i="53"/>
  <c r="J119" i="53"/>
  <c r="J115" i="53"/>
  <c r="J109" i="53"/>
  <c r="J100" i="53"/>
  <c r="J96" i="53"/>
  <c r="J92" i="53"/>
  <c r="J88" i="53"/>
  <c r="J84" i="53"/>
  <c r="J80" i="53"/>
  <c r="J76" i="53"/>
  <c r="J72" i="53"/>
  <c r="J68" i="53"/>
  <c r="J64" i="53"/>
  <c r="J60" i="53"/>
  <c r="J56" i="53"/>
  <c r="J144" i="53"/>
  <c r="J140" i="53"/>
  <c r="J136" i="53"/>
  <c r="J132" i="53"/>
  <c r="J128" i="53"/>
  <c r="J124" i="53"/>
  <c r="J120" i="53"/>
  <c r="J116" i="53"/>
  <c r="J111" i="53"/>
  <c r="J103" i="53"/>
  <c r="J97" i="53"/>
  <c r="J93" i="53"/>
  <c r="J89" i="53"/>
  <c r="J85" i="53"/>
  <c r="J81" i="53"/>
  <c r="J77" i="53"/>
  <c r="J73" i="53"/>
  <c r="J69" i="53"/>
  <c r="J65" i="53"/>
  <c r="J61" i="53"/>
  <c r="J57" i="53"/>
  <c r="J296" i="53"/>
  <c r="J288" i="53"/>
  <c r="J278" i="53"/>
  <c r="J270" i="53"/>
  <c r="J260" i="53"/>
  <c r="J252" i="53"/>
  <c r="J248" i="53"/>
  <c r="J244" i="53"/>
  <c r="J240" i="53"/>
  <c r="J236" i="53"/>
  <c r="J232" i="53"/>
  <c r="J228" i="53"/>
  <c r="J224" i="53"/>
  <c r="J220" i="53"/>
  <c r="J216" i="53"/>
  <c r="J212" i="53"/>
  <c r="J208" i="53"/>
  <c r="J294" i="53"/>
  <c r="J286" i="53"/>
  <c r="J280" i="53"/>
  <c r="J272" i="53"/>
  <c r="J266" i="53"/>
  <c r="J258" i="53"/>
  <c r="J299" i="53"/>
  <c r="J295" i="53"/>
  <c r="J291" i="53"/>
  <c r="J287" i="53"/>
  <c r="J283" i="53"/>
  <c r="J279" i="53"/>
  <c r="J275" i="53"/>
  <c r="J271" i="53"/>
  <c r="J267" i="53"/>
  <c r="J263" i="53"/>
  <c r="J259" i="53"/>
  <c r="J255" i="53"/>
  <c r="J251" i="53"/>
  <c r="J247" i="53"/>
  <c r="J243" i="53"/>
  <c r="J239" i="53"/>
  <c r="J235" i="53"/>
  <c r="J231" i="53"/>
  <c r="J227" i="53"/>
  <c r="J223" i="53"/>
  <c r="J219" i="53"/>
  <c r="J215" i="53"/>
  <c r="J211" i="53"/>
  <c r="J145" i="53"/>
  <c r="J137" i="53"/>
  <c r="J129" i="53"/>
  <c r="J121" i="53"/>
  <c r="J113" i="53"/>
  <c r="J98" i="53"/>
  <c r="J90" i="53"/>
  <c r="J82" i="53"/>
  <c r="J74" i="53"/>
  <c r="J66" i="53"/>
  <c r="J58" i="53"/>
  <c r="J142" i="53"/>
  <c r="J134" i="53"/>
  <c r="J126" i="53"/>
  <c r="J118" i="53"/>
  <c r="J107" i="53"/>
  <c r="J95" i="53"/>
  <c r="J87" i="53"/>
  <c r="J79" i="53"/>
  <c r="J71" i="53"/>
  <c r="J63" i="53"/>
  <c r="J55" i="53"/>
  <c r="J141" i="53"/>
  <c r="J133" i="53"/>
  <c r="J125" i="53"/>
  <c r="J117" i="53"/>
  <c r="J105" i="53"/>
  <c r="J94" i="53"/>
  <c r="J86" i="53"/>
  <c r="J78" i="53"/>
  <c r="J70" i="53"/>
  <c r="J62" i="53"/>
  <c r="J54" i="53"/>
  <c r="J138" i="53"/>
  <c r="J130" i="53"/>
  <c r="J122" i="53"/>
  <c r="J114" i="53"/>
  <c r="J99" i="53"/>
  <c r="J91" i="53"/>
  <c r="J83" i="53"/>
  <c r="J75" i="53"/>
  <c r="J67" i="53"/>
  <c r="J59" i="53"/>
  <c r="J146" i="53"/>
  <c r="J148" i="53"/>
  <c r="J151" i="53"/>
  <c r="J154" i="53"/>
  <c r="J158" i="53"/>
  <c r="J162" i="53"/>
  <c r="J165" i="53"/>
  <c r="J170" i="53"/>
  <c r="J173" i="53"/>
  <c r="J177" i="53"/>
  <c r="J182" i="53"/>
  <c r="J186" i="53"/>
  <c r="J189" i="53"/>
  <c r="J191" i="53"/>
  <c r="J193" i="53"/>
  <c r="J195" i="53"/>
  <c r="J197" i="53"/>
  <c r="J199" i="53"/>
  <c r="J201" i="53"/>
  <c r="J203" i="53"/>
  <c r="J205" i="53"/>
  <c r="J207" i="53"/>
  <c r="J152" i="53"/>
  <c r="J157" i="53"/>
  <c r="J161" i="53"/>
  <c r="J166" i="53"/>
  <c r="J169" i="53"/>
  <c r="J174" i="53"/>
  <c r="J178" i="53"/>
  <c r="J181" i="53"/>
  <c r="J185" i="53"/>
  <c r="J147" i="53"/>
  <c r="J149" i="53"/>
  <c r="J153" i="53"/>
  <c r="J156" i="53"/>
  <c r="J159" i="53"/>
  <c r="J163" i="53"/>
  <c r="J168" i="53"/>
  <c r="J171" i="53"/>
  <c r="J176" i="53"/>
  <c r="J180" i="53"/>
  <c r="J184" i="53"/>
  <c r="J187" i="53"/>
  <c r="J190" i="53"/>
  <c r="J192" i="53"/>
  <c r="J194" i="53"/>
  <c r="J196" i="53"/>
  <c r="J198" i="53"/>
  <c r="J200" i="53"/>
  <c r="J202" i="53"/>
  <c r="J204" i="53"/>
  <c r="J206" i="53"/>
  <c r="J150" i="53"/>
  <c r="J155" i="53"/>
  <c r="J160" i="53"/>
  <c r="J164" i="53"/>
  <c r="J167" i="53"/>
  <c r="J172" i="53"/>
  <c r="J175" i="53"/>
  <c r="J179" i="53"/>
  <c r="J183" i="53"/>
  <c r="J188" i="53"/>
  <c r="BL3" i="47" l="1"/>
  <c r="BK3" i="47"/>
  <c r="BJ3" i="47"/>
  <c r="B156" i="12" l="1"/>
  <c r="F637" i="57" l="1"/>
  <c r="F533" i="57"/>
  <c r="F959" i="57"/>
  <c r="F355" i="57"/>
  <c r="F540" i="57"/>
  <c r="F833" i="57"/>
  <c r="F823" i="57"/>
  <c r="F239" i="57"/>
  <c r="F52" i="57"/>
  <c r="F362" i="57"/>
  <c r="F475" i="57"/>
  <c r="F142" i="57"/>
  <c r="F731" i="57"/>
  <c r="F405" i="57"/>
  <c r="F61" i="57"/>
  <c r="F217" i="57"/>
  <c r="F21" i="57"/>
  <c r="F420" i="57"/>
  <c r="F622" i="57"/>
  <c r="F141" i="57"/>
  <c r="F587" i="57"/>
  <c r="F229" i="57"/>
  <c r="F604" i="57"/>
  <c r="F805" i="57"/>
  <c r="F274" i="57"/>
  <c r="F264" i="57"/>
  <c r="F87" i="57"/>
  <c r="F544" i="57"/>
  <c r="F450" i="57"/>
  <c r="F557" i="57"/>
  <c r="F893" i="57"/>
  <c r="F577" i="57"/>
  <c r="F275" i="57"/>
  <c r="F283" i="57"/>
  <c r="F464" i="57"/>
  <c r="F750" i="57"/>
  <c r="F286" i="57"/>
  <c r="F426" i="57"/>
  <c r="F996" i="57"/>
  <c r="F158" i="57"/>
  <c r="F706" i="57"/>
  <c r="F493" i="57"/>
  <c r="F897" i="57"/>
  <c r="F625" i="57"/>
  <c r="F443" i="57"/>
  <c r="F589" i="57"/>
  <c r="F260" i="57"/>
  <c r="F66" i="57"/>
  <c r="F611" i="57"/>
  <c r="F858" i="57"/>
  <c r="F12" i="57"/>
  <c r="F786" i="57"/>
  <c r="F923" i="57"/>
  <c r="F962" i="57"/>
  <c r="F122" i="57"/>
  <c r="F845" i="57"/>
  <c r="F423" i="57"/>
  <c r="F576" i="57"/>
  <c r="F896" i="57"/>
  <c r="F743" i="57"/>
  <c r="F770" i="57"/>
  <c r="F28" i="57"/>
  <c r="F868" i="57"/>
  <c r="F93" i="57"/>
  <c r="F376" i="57"/>
  <c r="F899" i="57"/>
  <c r="F816" i="57"/>
  <c r="F255" i="57"/>
  <c r="F678" i="57"/>
  <c r="F763" i="57"/>
  <c r="F76" i="57"/>
  <c r="F381" i="57"/>
  <c r="F73" i="57"/>
  <c r="F913" i="57"/>
  <c r="F610" i="57"/>
  <c r="F922" i="57"/>
  <c r="F571" i="57"/>
  <c r="F774" i="57"/>
  <c r="F742" i="57"/>
  <c r="F722" i="57"/>
  <c r="F875" i="57"/>
  <c r="F424" i="57"/>
  <c r="F19" i="57"/>
  <c r="F56" i="57"/>
  <c r="F278" i="57"/>
  <c r="F178" i="57"/>
  <c r="F614" i="57"/>
  <c r="F442" i="57"/>
  <c r="F485" i="57"/>
  <c r="F417" i="57"/>
  <c r="F91" i="57"/>
  <c r="F319" i="57"/>
  <c r="F306" i="57"/>
  <c r="F295" i="57"/>
  <c r="F157" i="57"/>
  <c r="F989" i="57"/>
  <c r="F502" i="57"/>
  <c r="F171" i="57"/>
  <c r="F784" i="57"/>
  <c r="F22" i="57"/>
  <c r="F688" i="57"/>
  <c r="F175" i="57"/>
  <c r="F343" i="57"/>
  <c r="F220" i="57"/>
  <c r="F350" i="57"/>
  <c r="F951" i="57"/>
  <c r="F581" i="57"/>
  <c r="F30" i="57"/>
  <c r="F804" i="57"/>
  <c r="F57" i="57"/>
  <c r="F653" i="57"/>
  <c r="F598" i="57"/>
  <c r="F213" i="57"/>
  <c r="F789" i="57"/>
  <c r="F878" i="57"/>
  <c r="F627" i="57"/>
  <c r="F353" i="57"/>
  <c r="F527" i="57"/>
  <c r="F117" i="57"/>
  <c r="F633" i="57"/>
  <c r="F352" i="57"/>
  <c r="F806" i="57"/>
  <c r="F933" i="57"/>
  <c r="F412" i="57"/>
  <c r="F479" i="57"/>
  <c r="F740" i="57"/>
  <c r="F297" i="57"/>
  <c r="F4" i="57"/>
  <c r="F737" i="57"/>
  <c r="F620" i="57"/>
  <c r="F321" i="57"/>
  <c r="F517" i="57"/>
  <c r="F566" i="57"/>
  <c r="F152" i="57"/>
  <c r="F783" i="57"/>
  <c r="F617" i="57"/>
  <c r="F703" i="57"/>
  <c r="F179" i="57"/>
  <c r="F716" i="57"/>
  <c r="F543" i="57"/>
  <c r="F150" i="57"/>
  <c r="F170" i="57"/>
  <c r="F32" i="57"/>
  <c r="F307" i="57"/>
  <c r="F416" i="57"/>
  <c r="F860" i="57"/>
  <c r="F732" i="57"/>
  <c r="F714" i="57"/>
  <c r="F814" i="57"/>
  <c r="F926" i="57"/>
  <c r="F81" i="57"/>
  <c r="F564" i="57"/>
  <c r="F664" i="57"/>
  <c r="F594" i="57"/>
  <c r="F767" i="57"/>
  <c r="F820" i="57"/>
  <c r="F164" i="57"/>
  <c r="F900" i="57"/>
  <c r="F224" i="57"/>
  <c r="F18" i="57"/>
  <c r="F864" i="57"/>
  <c r="F778" i="57"/>
  <c r="F237" i="57"/>
  <c r="F534" i="57"/>
  <c r="F580" i="57"/>
  <c r="F602" i="57"/>
  <c r="F906" i="57"/>
  <c r="F800" i="57"/>
  <c r="F380" i="57"/>
  <c r="F733" i="57"/>
  <c r="F366" i="57"/>
  <c r="F427" i="57"/>
  <c r="F920" i="57"/>
  <c r="F829" i="57"/>
  <c r="F757" i="57"/>
  <c r="F582" i="57"/>
  <c r="F393" i="57"/>
  <c r="F202" i="57"/>
  <c r="F438" i="57"/>
  <c r="F701" i="57"/>
  <c r="F330" i="57"/>
  <c r="F159" i="57"/>
  <c r="F509" i="57"/>
  <c r="F279" i="57"/>
  <c r="F741" i="57"/>
  <c r="F214" i="57"/>
  <c r="F681" i="57"/>
  <c r="F436" i="57"/>
  <c r="F512" i="57"/>
  <c r="F684" i="57"/>
  <c r="F949" i="57"/>
  <c r="F910" i="57"/>
  <c r="F408" i="57"/>
  <c r="F11" i="57"/>
  <c r="F522" i="57"/>
  <c r="F474" i="57"/>
  <c r="F691" i="57"/>
  <c r="F497" i="57"/>
  <c r="F207" i="57"/>
  <c r="F879" i="57"/>
  <c r="F70" i="57"/>
  <c r="F612" i="57"/>
  <c r="F967" i="57"/>
  <c r="F54" i="57"/>
  <c r="F536" i="57"/>
  <c r="F946" i="57"/>
  <c r="F956" i="57"/>
  <c r="F455" i="57"/>
  <c r="F133" i="57"/>
  <c r="F251" i="57"/>
  <c r="F187" i="57"/>
  <c r="F756" i="57"/>
  <c r="F570" i="57"/>
  <c r="F508" i="57"/>
  <c r="F551" i="57"/>
  <c r="F890" i="57"/>
  <c r="F100" i="57"/>
  <c r="F180" i="57"/>
  <c r="F314" i="57"/>
  <c r="F262" i="57"/>
  <c r="F764" i="57"/>
  <c r="F592" i="57"/>
  <c r="F127" i="57"/>
  <c r="F259" i="57"/>
  <c r="F114" i="57"/>
  <c r="F35" i="57"/>
  <c r="F642" i="57"/>
  <c r="F212" i="57"/>
  <c r="F715" i="57"/>
  <c r="F514" i="57"/>
  <c r="F524" i="57"/>
  <c r="F106" i="57"/>
  <c r="F168" i="57"/>
  <c r="F147" i="57"/>
  <c r="F301" i="57"/>
  <c r="F802" i="57"/>
  <c r="F507" i="57"/>
  <c r="F821" i="57"/>
  <c r="F636" i="57"/>
  <c r="F144" i="57"/>
  <c r="F397" i="57"/>
  <c r="F520" i="57"/>
  <c r="F404" i="57"/>
  <c r="F984" i="57"/>
  <c r="F752" i="57"/>
  <c r="F211" i="57"/>
  <c r="F583" i="57"/>
  <c r="F302" i="57"/>
  <c r="F519" i="57"/>
  <c r="F42" i="57"/>
  <c r="F45" i="57"/>
  <c r="F986" i="57"/>
  <c r="F384" i="57"/>
  <c r="F139" i="57"/>
  <c r="F40" i="57"/>
  <c r="F23" i="57"/>
  <c r="F915" i="57"/>
  <c r="F123" i="57"/>
  <c r="F601" i="57"/>
  <c r="F751" i="57"/>
  <c r="F13" i="57"/>
  <c r="F974" i="57"/>
  <c r="F261" i="57"/>
  <c r="F452" i="57"/>
  <c r="F10" i="57"/>
  <c r="F679" i="57"/>
  <c r="F849" i="57"/>
  <c r="F550" i="57"/>
  <c r="F195" i="57"/>
  <c r="F33" i="57"/>
  <c r="F385" i="57"/>
  <c r="F562" i="57"/>
  <c r="F454" i="57"/>
  <c r="F322" i="57"/>
  <c r="F466" i="57"/>
  <c r="F854" i="57"/>
  <c r="F411" i="57"/>
  <c r="F595" i="57"/>
  <c r="F884" i="57"/>
  <c r="F138" i="57"/>
  <c r="F883" i="57"/>
  <c r="F662" i="57"/>
  <c r="F828" i="57"/>
  <c r="F257" i="57"/>
  <c r="F704" i="57"/>
  <c r="F796" i="57"/>
  <c r="F813" i="57"/>
  <c r="F328" i="57"/>
  <c r="F819" i="57"/>
  <c r="F437" i="57"/>
  <c r="F153" i="57"/>
  <c r="F616" i="57"/>
  <c r="F631" i="57"/>
  <c r="F874" i="57"/>
  <c r="F341" i="57"/>
  <c r="F449" i="57"/>
  <c r="F901" i="57"/>
  <c r="F776" i="57"/>
  <c r="F320" i="57"/>
  <c r="F232" i="57"/>
  <c r="F276" i="57"/>
  <c r="F17" i="57"/>
  <c r="F88" i="57"/>
  <c r="F791" i="57"/>
  <c r="F429" i="57"/>
  <c r="F676" i="57"/>
  <c r="F103" i="57"/>
  <c r="F670" i="57"/>
  <c r="F368" i="57"/>
  <c r="F198" i="57"/>
  <c r="F227" i="57"/>
  <c r="F203" i="57"/>
  <c r="F937" i="57"/>
  <c r="F200" i="57"/>
  <c r="F136" i="57"/>
  <c r="F972" i="57"/>
  <c r="F162" i="57"/>
  <c r="F980" i="57"/>
  <c r="F496" i="57"/>
  <c r="F530" i="57"/>
  <c r="F243" i="57"/>
  <c r="F105" i="57"/>
  <c r="F908" i="57"/>
  <c r="F728" i="57"/>
  <c r="F64" i="57"/>
  <c r="F547" i="57"/>
  <c r="F995" i="57"/>
  <c r="F745" i="57"/>
  <c r="F999" i="57"/>
  <c r="F395" i="57"/>
  <c r="F192" i="57"/>
  <c r="F435" i="57"/>
  <c r="F606" i="57"/>
  <c r="F981" i="57"/>
  <c r="F226" i="57"/>
  <c r="F793" i="57"/>
  <c r="F695" i="57"/>
  <c r="F205" i="57"/>
  <c r="F145" i="57"/>
  <c r="F44" i="57"/>
  <c r="F675" i="57"/>
  <c r="F931" i="57"/>
  <c r="F747" i="57"/>
  <c r="F62" i="57"/>
  <c r="F221" i="57"/>
  <c r="F660" i="57"/>
  <c r="F782" i="57"/>
  <c r="F541" i="57"/>
  <c r="F730" i="57"/>
  <c r="F216" i="57"/>
  <c r="F439" i="57"/>
  <c r="F957" i="57"/>
  <c r="F687" i="57"/>
  <c r="F526" i="57"/>
  <c r="F613" i="57"/>
  <c r="F310" i="57"/>
  <c r="F359" i="57"/>
  <c r="F193" i="57"/>
  <c r="F758" i="57"/>
  <c r="F535" i="57"/>
  <c r="F579" i="57"/>
  <c r="F102" i="57"/>
  <c r="F645" i="57"/>
  <c r="F788" i="57"/>
  <c r="F155" i="57"/>
  <c r="F492" i="57"/>
  <c r="F402" i="57"/>
  <c r="F69" i="57"/>
  <c r="F431" i="57"/>
  <c r="F476" i="57"/>
  <c r="F315" i="57"/>
  <c r="F952" i="57"/>
  <c r="F428" i="57"/>
  <c r="F947" i="57"/>
  <c r="F154" i="57"/>
  <c r="F542" i="57"/>
  <c r="F312" i="57"/>
  <c r="F344" i="57"/>
  <c r="F690" i="57"/>
  <c r="F410" i="57"/>
  <c r="F835" i="57"/>
  <c r="F759" i="57"/>
  <c r="F895" i="57"/>
  <c r="F818" i="57"/>
  <c r="F461" i="57"/>
  <c r="F573" i="57"/>
  <c r="F336" i="57"/>
  <c r="F600" i="57"/>
  <c r="F245" i="57"/>
  <c r="F880" i="57"/>
  <c r="F692" i="57"/>
  <c r="F472" i="57"/>
  <c r="F736" i="57"/>
  <c r="F623" i="57"/>
  <c r="F698" i="57"/>
  <c r="F968" i="57"/>
  <c r="F156" i="57"/>
  <c r="F718" i="57"/>
  <c r="F47" i="57"/>
  <c r="F994" i="57"/>
  <c r="F766" i="57"/>
  <c r="F618" i="57"/>
  <c r="F712" i="57"/>
  <c r="F719" i="57"/>
  <c r="F309" i="57"/>
  <c r="F638" i="57"/>
  <c r="F739" i="57"/>
  <c r="F379" i="57"/>
  <c r="F711" i="57"/>
  <c r="F965" i="57"/>
  <c r="F9" i="57"/>
  <c r="F619" i="57"/>
  <c r="F658" i="57"/>
  <c r="F82" i="57"/>
  <c r="F665" i="57"/>
  <c r="F313" i="57"/>
  <c r="F109" i="57"/>
  <c r="F1" i="57"/>
  <c r="F991" i="57"/>
  <c r="F99" i="57"/>
  <c r="F137" i="57"/>
  <c r="F785" i="57"/>
  <c r="F241" i="57"/>
  <c r="F545" i="57"/>
  <c r="F677" i="57"/>
  <c r="F378" i="57"/>
  <c r="F434" i="57"/>
  <c r="F840" i="57"/>
  <c r="F272" i="57"/>
  <c r="F863" i="57"/>
  <c r="F20" i="57"/>
  <c r="F491" i="57"/>
  <c r="F349" i="57"/>
  <c r="F713" i="57"/>
  <c r="F230" i="57"/>
  <c r="F287" i="57"/>
  <c r="F469" i="57"/>
  <c r="F850" i="57"/>
  <c r="F927" i="57"/>
  <c r="F250" i="57"/>
  <c r="F473" i="57"/>
  <c r="F842" i="57"/>
  <c r="F225" i="57"/>
  <c r="F90" i="57"/>
  <c r="F271" i="57"/>
  <c r="F361" i="57"/>
  <c r="F954" i="57"/>
  <c r="F223" i="57"/>
  <c r="F134" i="57"/>
  <c r="F67" i="57"/>
  <c r="F210" i="57"/>
  <c r="F77" i="57"/>
  <c r="F363" i="57"/>
  <c r="F24" i="57"/>
  <c r="F31" i="57"/>
  <c r="F118" i="57"/>
  <c r="F841" i="57"/>
  <c r="F912" i="57"/>
  <c r="F822" i="57"/>
  <c r="F810" i="57"/>
  <c r="F425" i="57"/>
  <c r="F746" i="57"/>
  <c r="F674" i="57"/>
  <c r="F584" i="57"/>
  <c r="F628" i="57"/>
  <c r="F629" i="57"/>
  <c r="F181" i="57"/>
  <c r="F586" i="57"/>
  <c r="F794" i="57"/>
  <c r="F815" i="57"/>
  <c r="F521" i="57"/>
  <c r="F936" i="57"/>
  <c r="F451" i="57"/>
  <c r="F326" i="57"/>
  <c r="F135" i="57"/>
  <c r="F548" i="57"/>
  <c r="F294" i="57"/>
  <c r="F126" i="57"/>
  <c r="F885" i="57"/>
  <c r="F516" i="57"/>
  <c r="F963" i="57"/>
  <c r="F43" i="57"/>
  <c r="F640" i="57"/>
  <c r="F765" i="57"/>
  <c r="F189" i="57"/>
  <c r="F552" i="57"/>
  <c r="F807" i="57"/>
  <c r="F285" i="57"/>
  <c r="F779" i="57"/>
  <c r="F49" i="57"/>
  <c r="F635" i="57"/>
  <c r="F173" i="57"/>
  <c r="F433" i="57"/>
  <c r="F415" i="57"/>
  <c r="F335" i="57"/>
  <c r="F903" i="57"/>
  <c r="F990" i="57"/>
  <c r="F342" i="57"/>
  <c r="F964" i="57"/>
  <c r="F132" i="57"/>
  <c r="F305" i="57"/>
  <c r="F128" i="57"/>
  <c r="F365" i="57"/>
  <c r="F296" i="57"/>
  <c r="F222" i="57"/>
  <c r="F930" i="57"/>
  <c r="F970" i="57"/>
  <c r="F277" i="57"/>
  <c r="F668" i="57"/>
  <c r="F489" i="57"/>
  <c r="F89" i="57"/>
  <c r="F446" i="57"/>
  <c r="F208" i="57"/>
  <c r="F204" i="57"/>
  <c r="F354" i="57"/>
  <c r="F290" i="57"/>
  <c r="F253" i="57"/>
  <c r="F988" i="57"/>
  <c r="F918" i="57"/>
  <c r="F477" i="57"/>
  <c r="F130" i="57"/>
  <c r="F523" i="57"/>
  <c r="F531" i="57"/>
  <c r="F505" i="57"/>
  <c r="F499" i="57"/>
  <c r="F209" i="57"/>
  <c r="F140" i="57"/>
  <c r="F798" i="57"/>
  <c r="F36" i="57"/>
  <c r="F538" i="57"/>
  <c r="F325" i="57"/>
  <c r="F115" i="57"/>
  <c r="F643" i="57"/>
  <c r="F950" i="57"/>
  <c r="F41" i="57"/>
  <c r="F111" i="57"/>
  <c r="F25" i="57"/>
  <c r="F700" i="57"/>
  <c r="F992" i="57"/>
  <c r="F58" i="57"/>
  <c r="F932" i="57"/>
  <c r="F292" i="57"/>
  <c r="F683" i="57"/>
  <c r="F781" i="57"/>
  <c r="F55" i="57"/>
  <c r="F925" i="57"/>
  <c r="F652" i="57"/>
  <c r="F63" i="57"/>
  <c r="F603" i="57"/>
  <c r="F453" i="57"/>
  <c r="F400" i="57"/>
  <c r="F720" i="57"/>
  <c r="F914" i="57"/>
  <c r="F465" i="57"/>
  <c r="F892" i="57"/>
  <c r="F948" i="57"/>
  <c r="F233" i="57"/>
  <c r="F940" i="57"/>
  <c r="F332" i="57"/>
  <c r="F329" i="57"/>
  <c r="F669" i="57"/>
  <c r="F406" i="57"/>
  <c r="F559" i="57"/>
  <c r="F364" i="57"/>
  <c r="F596" i="57"/>
  <c r="F659" i="57"/>
  <c r="F441" i="57"/>
  <c r="F369" i="57"/>
  <c r="F129" i="57"/>
  <c r="F532" i="57"/>
  <c r="F247" i="57"/>
  <c r="F882" i="57"/>
  <c r="F939" i="57"/>
  <c r="F809" i="57"/>
  <c r="F351" i="57"/>
  <c r="F372" i="57"/>
  <c r="F504" i="57"/>
  <c r="F318" i="57"/>
  <c r="F346" i="57"/>
  <c r="F777" i="57"/>
  <c r="F969" i="57"/>
  <c r="F650" i="57"/>
  <c r="F46" i="57"/>
  <c r="F191" i="57"/>
  <c r="F773" i="57"/>
  <c r="F125" i="57"/>
  <c r="F847" i="57"/>
  <c r="F444" i="57"/>
  <c r="F944" i="57"/>
  <c r="F572" i="57"/>
  <c r="F240" i="57"/>
  <c r="F661" i="57"/>
  <c r="F462" i="57"/>
  <c r="F795" i="57"/>
  <c r="F772" i="57"/>
  <c r="F440" i="57"/>
  <c r="F39" i="57"/>
  <c r="F624" i="57"/>
  <c r="F941" i="57"/>
  <c r="F457" i="57"/>
  <c r="F907" i="57"/>
  <c r="F902" i="57"/>
  <c r="F593" i="57"/>
  <c r="F215" i="57"/>
  <c r="F609" i="57"/>
  <c r="F172" i="57"/>
  <c r="F561" i="57"/>
  <c r="F161" i="57"/>
  <c r="F327" i="57"/>
  <c r="F382" i="57"/>
  <c r="F699" i="57"/>
  <c r="F149" i="57"/>
  <c r="F955" i="57"/>
  <c r="F284" i="57"/>
  <c r="F975" i="57"/>
  <c r="F75" i="57"/>
  <c r="F51" i="57"/>
  <c r="F383" i="57"/>
  <c r="F389" i="57"/>
  <c r="F5" i="57"/>
  <c r="F817" i="57"/>
  <c r="F843" i="57"/>
  <c r="F646" i="57"/>
  <c r="F630" i="57"/>
  <c r="F143" i="57"/>
  <c r="F857" i="57"/>
  <c r="F973" i="57"/>
  <c r="F938" i="57"/>
  <c r="F92" i="57"/>
  <c r="F855" i="57"/>
  <c r="F997" i="57"/>
  <c r="F518" i="57"/>
  <c r="F160" i="57"/>
  <c r="F413" i="57"/>
  <c r="F97" i="57"/>
  <c r="F387" i="57"/>
  <c r="F647" i="57"/>
  <c r="F717" i="57"/>
  <c r="F445" i="57"/>
  <c r="F367" i="57"/>
  <c r="F966" i="57"/>
  <c r="F998" i="57"/>
  <c r="F131" i="57"/>
  <c r="F348" i="57"/>
  <c r="F218" i="57"/>
  <c r="F708" i="57"/>
  <c r="F856" i="57"/>
  <c r="F510" i="57"/>
  <c r="F574" i="57"/>
  <c r="F151" i="57"/>
  <c r="F898" i="57"/>
  <c r="F174" i="57"/>
  <c r="F663" i="57"/>
  <c r="F762" i="57"/>
  <c r="F388" i="57"/>
  <c r="F86" i="57"/>
  <c r="F599" i="57"/>
  <c r="F3" i="57"/>
  <c r="F529" i="57"/>
  <c r="F734" i="57"/>
  <c r="F246" i="57"/>
  <c r="F186" i="57"/>
  <c r="F503" i="57"/>
  <c r="F120" i="57"/>
  <c r="F480" i="57"/>
  <c r="F862" i="57"/>
  <c r="F836" i="57"/>
  <c r="F269" i="57"/>
  <c r="F228" i="57"/>
  <c r="F340" i="57"/>
  <c r="F808" i="57"/>
  <c r="F672" i="57"/>
  <c r="F110" i="57"/>
  <c r="F167" i="57"/>
  <c r="F971" i="57"/>
  <c r="F183" i="57"/>
  <c r="F334" i="57"/>
  <c r="F844" i="57"/>
  <c r="F390" i="57"/>
  <c r="F414" i="57"/>
  <c r="F834" i="57"/>
  <c r="F513" i="57"/>
  <c r="F184" i="57"/>
  <c r="F812" i="57"/>
  <c r="F929" i="57"/>
  <c r="F780" i="57"/>
  <c r="F648" i="57"/>
  <c r="F565" i="57"/>
  <c r="F563" i="57"/>
  <c r="F482" i="57"/>
  <c r="F468" i="57"/>
  <c r="F811" i="57"/>
  <c r="F827" i="57"/>
  <c r="F655" i="57"/>
  <c r="F124" i="57"/>
  <c r="F360" i="57"/>
  <c r="F985" i="57"/>
  <c r="F853" i="57"/>
  <c r="F333" i="57"/>
  <c r="F338" i="57"/>
  <c r="F460" i="57"/>
  <c r="F79" i="57"/>
  <c r="F206" i="57"/>
  <c r="F188" i="57"/>
  <c r="F909" i="57"/>
  <c r="F644" i="57"/>
  <c r="F832" i="57"/>
  <c r="F871" i="57"/>
  <c r="F673" i="57"/>
  <c r="F797" i="57"/>
  <c r="F727" i="57"/>
  <c r="F876" i="57"/>
  <c r="F422" i="57"/>
  <c r="F196" i="57"/>
  <c r="F666" i="57"/>
  <c r="F266" i="57"/>
  <c r="F539" i="57"/>
  <c r="F724" i="57"/>
  <c r="F511" i="57"/>
  <c r="F753" i="57"/>
  <c r="F16" i="57"/>
  <c r="F488" i="57"/>
  <c r="F399" i="57"/>
  <c r="F605" i="57"/>
  <c r="F978" i="57"/>
  <c r="F839" i="57"/>
  <c r="F373" i="57"/>
  <c r="F311" i="57"/>
  <c r="F471" i="57"/>
  <c r="F293" i="57"/>
  <c r="F273" i="57"/>
  <c r="F270" i="57"/>
  <c r="F919" i="57"/>
  <c r="F761" i="57"/>
  <c r="F163" i="57"/>
  <c r="F72" i="57"/>
  <c r="F392" i="57"/>
  <c r="F108" i="57"/>
  <c r="F300" i="57"/>
  <c r="F447" i="57"/>
  <c r="F632" i="57"/>
  <c r="F851" i="57"/>
  <c r="F792" i="57"/>
  <c r="F726" i="57"/>
  <c r="F848" i="57"/>
  <c r="F953" i="57"/>
  <c r="F107" i="57"/>
  <c r="F689" i="57"/>
  <c r="F176" i="57"/>
  <c r="F74" i="57"/>
  <c r="F432" i="57"/>
  <c r="F803" i="57"/>
  <c r="F881" i="57"/>
  <c r="F649" i="57"/>
  <c r="F95" i="57"/>
  <c r="F357" i="57"/>
  <c r="F258" i="57"/>
  <c r="F831" i="57"/>
  <c r="F490" i="57"/>
  <c r="F317" i="57"/>
  <c r="F148" i="57"/>
  <c r="F113" i="57"/>
  <c r="F705" i="57"/>
  <c r="F85" i="57"/>
  <c r="F748" i="57"/>
  <c r="F755" i="57"/>
  <c r="F942" i="57"/>
  <c r="F982" i="57"/>
  <c r="F838" i="57"/>
  <c r="F199" i="57"/>
  <c r="F904" i="57"/>
  <c r="F2" i="57"/>
  <c r="F585" i="57"/>
  <c r="F53" i="57"/>
  <c r="F905" i="57"/>
  <c r="F71" i="57"/>
  <c r="F59" i="57"/>
  <c r="F877" i="57"/>
  <c r="F263" i="57"/>
  <c r="F943" i="57"/>
  <c r="F236" i="57"/>
  <c r="F790" i="57"/>
  <c r="F935" i="57"/>
  <c r="F590" i="57"/>
  <c r="F98" i="57"/>
  <c r="F634" i="57"/>
  <c r="F515" i="57"/>
  <c r="F891" i="57"/>
  <c r="F888" i="57"/>
  <c r="F6" i="57"/>
  <c r="F723" i="57"/>
  <c r="F537" i="57"/>
  <c r="F331" i="57"/>
  <c r="F280" i="57"/>
  <c r="F190" i="57"/>
  <c r="F386" i="57"/>
  <c r="F242" i="57"/>
  <c r="F721" i="57"/>
  <c r="F960" i="57"/>
  <c r="F554" i="57"/>
  <c r="F886" i="57"/>
  <c r="F219" i="57"/>
  <c r="F418" i="57"/>
  <c r="F37" i="57"/>
  <c r="F760" i="57"/>
  <c r="F685" i="57"/>
  <c r="F528" i="57"/>
  <c r="F7" i="57"/>
  <c r="F38" i="57"/>
  <c r="F337" i="57"/>
  <c r="F924" i="57"/>
  <c r="F303" i="57"/>
  <c r="F556" i="57"/>
  <c r="F27" i="57"/>
  <c r="F80" i="57"/>
  <c r="F166" i="57"/>
  <c r="F549" i="57"/>
  <c r="F467" i="57"/>
  <c r="F709" i="57"/>
  <c r="F169" i="57"/>
  <c r="F768" i="57"/>
  <c r="F694" i="57"/>
  <c r="F575" i="57"/>
  <c r="F487" i="57"/>
  <c r="F621" i="57"/>
  <c r="F961" i="57"/>
  <c r="F201" i="57"/>
  <c r="F887" i="57"/>
  <c r="F725" i="57"/>
  <c r="F256" i="57"/>
  <c r="F787" i="57"/>
  <c r="F744" i="57"/>
  <c r="F96" i="57"/>
  <c r="F928" i="57"/>
  <c r="F50" i="57"/>
  <c r="F801" i="57"/>
  <c r="F316" i="57"/>
  <c r="F958" i="57"/>
  <c r="F993" i="57"/>
  <c r="F254" i="57"/>
  <c r="F298" i="57"/>
  <c r="F911" i="57"/>
  <c r="F852" i="57"/>
  <c r="F484" i="57"/>
  <c r="F588" i="57"/>
  <c r="F78" i="57"/>
  <c r="F894" i="57"/>
  <c r="F615" i="57"/>
  <c r="F641" i="57"/>
  <c r="F165" i="57"/>
  <c r="F34" i="57"/>
  <c r="F560" i="57"/>
  <c r="F116" i="57"/>
  <c r="F591" i="57"/>
  <c r="F347" i="57"/>
  <c r="F101" i="57"/>
  <c r="F626" i="57"/>
  <c r="F916" i="57"/>
  <c r="F104" i="57"/>
  <c r="F934" i="57"/>
  <c r="F769" i="57"/>
  <c r="F470" i="57"/>
  <c r="F799" i="57"/>
  <c r="F265" i="57"/>
  <c r="F94" i="57"/>
  <c r="F398" i="57"/>
  <c r="F738" i="57"/>
  <c r="F597" i="57"/>
  <c r="F235" i="57"/>
  <c r="F244" i="57"/>
  <c r="F869" i="57"/>
  <c r="F456" i="57"/>
  <c r="F608" i="57"/>
  <c r="F546" i="57"/>
  <c r="F775" i="57"/>
  <c r="F458" i="57"/>
  <c r="F872" i="57"/>
  <c r="F921" i="57"/>
  <c r="F146" i="57"/>
  <c r="F375" i="57"/>
  <c r="F407" i="57"/>
  <c r="F735" i="57"/>
  <c r="F430" i="57"/>
  <c r="F248" i="57"/>
  <c r="F281" i="57"/>
  <c r="F304" i="57"/>
  <c r="F391" i="57"/>
  <c r="F448" i="57"/>
  <c r="F345" i="57"/>
  <c r="F403" i="57"/>
  <c r="F68" i="57"/>
  <c r="F481" i="57"/>
  <c r="F463" i="57"/>
  <c r="F977" i="57"/>
  <c r="F15" i="57"/>
  <c r="F889" i="57"/>
  <c r="F976" i="57"/>
  <c r="F358" i="57"/>
  <c r="F84" i="57"/>
  <c r="F421" i="57"/>
  <c r="F607" i="57"/>
  <c r="F231" i="57"/>
  <c r="F771" i="57"/>
  <c r="F656" i="57"/>
  <c r="F419" i="57"/>
  <c r="F478" i="57"/>
  <c r="F396" i="57"/>
  <c r="F859" i="57"/>
  <c r="F252" i="57"/>
  <c r="F234" i="57"/>
  <c r="F682" i="57"/>
  <c r="F945" i="57"/>
  <c r="F825" i="57"/>
  <c r="F83" i="57"/>
  <c r="F394" i="57"/>
  <c r="F866" i="57"/>
  <c r="F987" i="57"/>
  <c r="F729" i="57"/>
  <c r="F917" i="57"/>
  <c r="F657" i="57"/>
  <c r="F409" i="57"/>
  <c r="F14" i="57"/>
  <c r="F65" i="57"/>
  <c r="F323" i="57"/>
  <c r="F870" i="57"/>
  <c r="F707" i="57"/>
  <c r="F553" i="57"/>
  <c r="F578" i="57"/>
  <c r="F282" i="57"/>
  <c r="F119" i="57"/>
  <c r="F374" i="57"/>
  <c r="F861" i="57"/>
  <c r="F494" i="57"/>
  <c r="F339" i="57"/>
  <c r="F702" i="57"/>
  <c r="F377" i="57"/>
  <c r="F288" i="57"/>
  <c r="F555" i="57"/>
  <c r="F194" i="57"/>
  <c r="F370" i="57"/>
  <c r="F371" i="57"/>
  <c r="F826" i="57"/>
  <c r="F121" i="57"/>
  <c r="F568" i="57"/>
  <c r="F249" i="57"/>
  <c r="F667" i="57"/>
  <c r="F697" i="57"/>
  <c r="F569" i="57"/>
  <c r="F558" i="57"/>
  <c r="F686" i="57"/>
  <c r="F979" i="57"/>
  <c r="F60" i="57"/>
  <c r="F268" i="57"/>
  <c r="F486" i="57"/>
  <c r="F525" i="57"/>
  <c r="F267" i="57"/>
  <c r="F401" i="57"/>
  <c r="F567" i="57"/>
  <c r="F639" i="57"/>
  <c r="F356" i="57"/>
  <c r="F500" i="57"/>
  <c r="F696" i="57"/>
  <c r="F48" i="57"/>
  <c r="F197" i="57"/>
  <c r="F498" i="57"/>
  <c r="F865" i="57"/>
  <c r="F291" i="57"/>
  <c r="F867" i="57"/>
  <c r="F459" i="57"/>
  <c r="F29" i="57"/>
  <c r="F873" i="57"/>
  <c r="F308" i="57"/>
  <c r="F837" i="57"/>
  <c r="F238" i="57"/>
  <c r="F501" i="57"/>
  <c r="F680" i="57"/>
  <c r="F749" i="57"/>
  <c r="F710" i="57"/>
  <c r="F495" i="57"/>
  <c r="F324" i="57"/>
  <c r="F289" i="57"/>
  <c r="F185" i="57"/>
  <c r="F671" i="57"/>
  <c r="F112" i="57"/>
  <c r="F693" i="57"/>
  <c r="F983" i="57"/>
  <c r="F824" i="57"/>
  <c r="F754" i="57"/>
  <c r="F506" i="57"/>
  <c r="F830" i="57"/>
  <c r="F8" i="57"/>
  <c r="F483" i="57"/>
  <c r="F299" i="57"/>
  <c r="F651" i="57"/>
  <c r="F846" i="57"/>
  <c r="F182" i="57"/>
  <c r="F26" i="57"/>
  <c r="F654" i="57"/>
  <c r="F177" i="57"/>
  <c r="J34" i="53" l="1"/>
  <c r="B148" i="12" l="1"/>
  <c r="DI18" i="12" l="1"/>
  <c r="DJ18" i="12" s="1"/>
  <c r="DI19" i="12"/>
  <c r="DJ19" i="12" s="1"/>
  <c r="DI20" i="12"/>
  <c r="DJ20" i="12" s="1"/>
  <c r="DI17" i="12"/>
  <c r="DJ17" i="12" s="1"/>
  <c r="AL305" i="47" l="1"/>
  <c r="AK305" i="47"/>
  <c r="AI305" i="47"/>
  <c r="AH305" i="47"/>
  <c r="AL304" i="47"/>
  <c r="AK304" i="47"/>
  <c r="AI304" i="47"/>
  <c r="AH304" i="47"/>
  <c r="AL303" i="47"/>
  <c r="AK303" i="47"/>
  <c r="AI303" i="47"/>
  <c r="AH303" i="47"/>
  <c r="AL302" i="47"/>
  <c r="AK302" i="47"/>
  <c r="AI302" i="47"/>
  <c r="AH302" i="47"/>
  <c r="AL301" i="47"/>
  <c r="AK301" i="47"/>
  <c r="AI301" i="47"/>
  <c r="AH301" i="47"/>
  <c r="AL300" i="47"/>
  <c r="AK300" i="47"/>
  <c r="AI300" i="47"/>
  <c r="AH300" i="47"/>
  <c r="AL299" i="47"/>
  <c r="AK299" i="47"/>
  <c r="AI299" i="47"/>
  <c r="AH299" i="47"/>
  <c r="AL298" i="47"/>
  <c r="AK298" i="47"/>
  <c r="AI298" i="47"/>
  <c r="AH298" i="47"/>
  <c r="AL297" i="47"/>
  <c r="AK297" i="47"/>
  <c r="AI297" i="47"/>
  <c r="AH297" i="47"/>
  <c r="AL296" i="47"/>
  <c r="AK296" i="47"/>
  <c r="AI296" i="47"/>
  <c r="AH296" i="47"/>
  <c r="AL295" i="47"/>
  <c r="AK295" i="47"/>
  <c r="AI295" i="47"/>
  <c r="AH295" i="47"/>
  <c r="AL294" i="47"/>
  <c r="AK294" i="47"/>
  <c r="AI294" i="47"/>
  <c r="AH294" i="47"/>
  <c r="AL293" i="47"/>
  <c r="AK293" i="47"/>
  <c r="AI293" i="47"/>
  <c r="AH293" i="47"/>
  <c r="AL292" i="47"/>
  <c r="AK292" i="47"/>
  <c r="AI292" i="47"/>
  <c r="AH292" i="47"/>
  <c r="AL291" i="47"/>
  <c r="AK291" i="47"/>
  <c r="AI291" i="47"/>
  <c r="AH291" i="47"/>
  <c r="AL290" i="47"/>
  <c r="AK290" i="47"/>
  <c r="AI290" i="47"/>
  <c r="AH290" i="47"/>
  <c r="AL289" i="47"/>
  <c r="AK289" i="47"/>
  <c r="AI289" i="47"/>
  <c r="AH289" i="47"/>
  <c r="AL288" i="47"/>
  <c r="AK288" i="47"/>
  <c r="AI288" i="47"/>
  <c r="AH288" i="47"/>
  <c r="AL287" i="47"/>
  <c r="AK287" i="47"/>
  <c r="AI287" i="47"/>
  <c r="AH287" i="47"/>
  <c r="AL286" i="47"/>
  <c r="AK286" i="47"/>
  <c r="AI286" i="47"/>
  <c r="AH286" i="47"/>
  <c r="AL285" i="47"/>
  <c r="AK285" i="47"/>
  <c r="AI285" i="47"/>
  <c r="AH285" i="47"/>
  <c r="AL284" i="47"/>
  <c r="AK284" i="47"/>
  <c r="AI284" i="47"/>
  <c r="AH284" i="47"/>
  <c r="AL283" i="47"/>
  <c r="AK283" i="47"/>
  <c r="AI283" i="47"/>
  <c r="AH283" i="47"/>
  <c r="AL282" i="47"/>
  <c r="AK282" i="47"/>
  <c r="AI282" i="47"/>
  <c r="AH282" i="47"/>
  <c r="AL281" i="47"/>
  <c r="AK281" i="47"/>
  <c r="AI281" i="47"/>
  <c r="AH281" i="47"/>
  <c r="AL280" i="47"/>
  <c r="AK280" i="47"/>
  <c r="AI280" i="47"/>
  <c r="AH280" i="47"/>
  <c r="AL279" i="47"/>
  <c r="AK279" i="47"/>
  <c r="AI279" i="47"/>
  <c r="AH279" i="47"/>
  <c r="AL278" i="47"/>
  <c r="AK278" i="47"/>
  <c r="AI278" i="47"/>
  <c r="AH278" i="47"/>
  <c r="AL277" i="47"/>
  <c r="AK277" i="47"/>
  <c r="AI277" i="47"/>
  <c r="AH277" i="47"/>
  <c r="AL276" i="47"/>
  <c r="AK276" i="47"/>
  <c r="AI276" i="47"/>
  <c r="AH276" i="47"/>
  <c r="AL275" i="47"/>
  <c r="AK275" i="47"/>
  <c r="AI275" i="47"/>
  <c r="AH275" i="47"/>
  <c r="AL274" i="47"/>
  <c r="AK274" i="47"/>
  <c r="AI274" i="47"/>
  <c r="AH274" i="47"/>
  <c r="AL273" i="47"/>
  <c r="AK273" i="47"/>
  <c r="AI273" i="47"/>
  <c r="AH273" i="47"/>
  <c r="AL272" i="47"/>
  <c r="AK272" i="47"/>
  <c r="AI272" i="47"/>
  <c r="AH272" i="47"/>
  <c r="AL271" i="47"/>
  <c r="AK271" i="47"/>
  <c r="AI271" i="47"/>
  <c r="AH271" i="47"/>
  <c r="AL270" i="47"/>
  <c r="AK270" i="47"/>
  <c r="AI270" i="47"/>
  <c r="AH270" i="47"/>
  <c r="AL269" i="47"/>
  <c r="AK269" i="47"/>
  <c r="AI269" i="47"/>
  <c r="AH269" i="47"/>
  <c r="AL268" i="47"/>
  <c r="AK268" i="47"/>
  <c r="AI268" i="47"/>
  <c r="AH268" i="47"/>
  <c r="AL267" i="47"/>
  <c r="AK267" i="47"/>
  <c r="AI267" i="47"/>
  <c r="AH267" i="47"/>
  <c r="AL266" i="47"/>
  <c r="AK266" i="47"/>
  <c r="AI266" i="47"/>
  <c r="AH266" i="47"/>
  <c r="AL265" i="47"/>
  <c r="AK265" i="47"/>
  <c r="AI265" i="47"/>
  <c r="AH265" i="47"/>
  <c r="AL264" i="47"/>
  <c r="AK264" i="47"/>
  <c r="AI264" i="47"/>
  <c r="AH264" i="47"/>
  <c r="AL263" i="47"/>
  <c r="AK263" i="47"/>
  <c r="AI263" i="47"/>
  <c r="AH263" i="47"/>
  <c r="AL262" i="47"/>
  <c r="AK262" i="47"/>
  <c r="AI262" i="47"/>
  <c r="AH262" i="47"/>
  <c r="AL261" i="47"/>
  <c r="AK261" i="47"/>
  <c r="AI261" i="47"/>
  <c r="AH261" i="47"/>
  <c r="AL260" i="47"/>
  <c r="AK260" i="47"/>
  <c r="AI260" i="47"/>
  <c r="AH260" i="47"/>
  <c r="AL259" i="47"/>
  <c r="AK259" i="47"/>
  <c r="AI259" i="47"/>
  <c r="AH259" i="47"/>
  <c r="AK258" i="47"/>
  <c r="AI258" i="47"/>
  <c r="AH258" i="47"/>
  <c r="AK257" i="47"/>
  <c r="AI257" i="47"/>
  <c r="AH257" i="47"/>
  <c r="AK256" i="47"/>
  <c r="AI256" i="47"/>
  <c r="AH256" i="47"/>
  <c r="AK255" i="47"/>
  <c r="AI255" i="47"/>
  <c r="AH255" i="47"/>
  <c r="AK254" i="47"/>
  <c r="AI254" i="47"/>
  <c r="AH254" i="47"/>
  <c r="AK253" i="47"/>
  <c r="AI253" i="47"/>
  <c r="AH253" i="47"/>
  <c r="AK252" i="47"/>
  <c r="AI252" i="47"/>
  <c r="AH252" i="47"/>
  <c r="AK251" i="47"/>
  <c r="AI251" i="47"/>
  <c r="AH251" i="47"/>
  <c r="AK250" i="47"/>
  <c r="AI250" i="47"/>
  <c r="AH250" i="47"/>
  <c r="AK249" i="47"/>
  <c r="AI249" i="47"/>
  <c r="AH249" i="47"/>
  <c r="AK248" i="47"/>
  <c r="AI248" i="47"/>
  <c r="AH248" i="47"/>
  <c r="AK247" i="47"/>
  <c r="AI247" i="47"/>
  <c r="AH247" i="47"/>
  <c r="AK246" i="47"/>
  <c r="AI246" i="47"/>
  <c r="AH246" i="47"/>
  <c r="AK245" i="47"/>
  <c r="AI245" i="47"/>
  <c r="AH245" i="47"/>
  <c r="AK244" i="47"/>
  <c r="AI244" i="47"/>
  <c r="AH244" i="47"/>
  <c r="AK243" i="47"/>
  <c r="AI243" i="47"/>
  <c r="AH243" i="47"/>
  <c r="AK242" i="47"/>
  <c r="AI242" i="47"/>
  <c r="AH242" i="47"/>
  <c r="AK241" i="47"/>
  <c r="AI241" i="47"/>
  <c r="AH241" i="47"/>
  <c r="AK240" i="47"/>
  <c r="AI240" i="47"/>
  <c r="AH240" i="47"/>
  <c r="AK239" i="47"/>
  <c r="AI239" i="47"/>
  <c r="AH239" i="47"/>
  <c r="AK238" i="47"/>
  <c r="AI238" i="47"/>
  <c r="AH238" i="47"/>
  <c r="AK237" i="47"/>
  <c r="AI237" i="47"/>
  <c r="AH237" i="47"/>
  <c r="AK236" i="47"/>
  <c r="AI236" i="47"/>
  <c r="AH236" i="47"/>
  <c r="AK235" i="47"/>
  <c r="AI235" i="47"/>
  <c r="AH235" i="47"/>
  <c r="AK234" i="47"/>
  <c r="AI234" i="47"/>
  <c r="AH234" i="47"/>
  <c r="AK233" i="47"/>
  <c r="AI233" i="47"/>
  <c r="AH233" i="47"/>
  <c r="AK232" i="47"/>
  <c r="AI232" i="47"/>
  <c r="AH232" i="47"/>
  <c r="AK231" i="47"/>
  <c r="AI231" i="47"/>
  <c r="AH231" i="47"/>
  <c r="AK230" i="47"/>
  <c r="AI230" i="47"/>
  <c r="AH230" i="47"/>
  <c r="AK229" i="47"/>
  <c r="AI229" i="47"/>
  <c r="AH229" i="47"/>
  <c r="AK228" i="47"/>
  <c r="AI228" i="47"/>
  <c r="AH228" i="47"/>
  <c r="AK227" i="47"/>
  <c r="AI227" i="47"/>
  <c r="AH227" i="47"/>
  <c r="AK226" i="47"/>
  <c r="AI226" i="47"/>
  <c r="AH226" i="47"/>
  <c r="AK225" i="47"/>
  <c r="AI225" i="47"/>
  <c r="AH225" i="47"/>
  <c r="AK224" i="47"/>
  <c r="AI224" i="47"/>
  <c r="AH224" i="47"/>
  <c r="AK223" i="47"/>
  <c r="AI223" i="47"/>
  <c r="AH223" i="47"/>
  <c r="AK222" i="47"/>
  <c r="AI222" i="47"/>
  <c r="AH222" i="47"/>
  <c r="AK221" i="47"/>
  <c r="AI221" i="47"/>
  <c r="AH221" i="47"/>
  <c r="AK220" i="47"/>
  <c r="AI220" i="47"/>
  <c r="AH220" i="47"/>
  <c r="AK219" i="47"/>
  <c r="AI219" i="47"/>
  <c r="AH219" i="47"/>
  <c r="AK218" i="47"/>
  <c r="AI218" i="47"/>
  <c r="AH218" i="47"/>
  <c r="AK217" i="47"/>
  <c r="AI217" i="47"/>
  <c r="AH217" i="47"/>
  <c r="AK216" i="47"/>
  <c r="AI216" i="47"/>
  <c r="AH216" i="47"/>
  <c r="AK215" i="47"/>
  <c r="AI215" i="47"/>
  <c r="AH215" i="47"/>
  <c r="AK214" i="47"/>
  <c r="AI214" i="47"/>
  <c r="AH214" i="47"/>
  <c r="AK213" i="47"/>
  <c r="AI213" i="47"/>
  <c r="AH213" i="47"/>
  <c r="AK212" i="47"/>
  <c r="AI212" i="47"/>
  <c r="AH212" i="47"/>
  <c r="AK211" i="47"/>
  <c r="AI211" i="47"/>
  <c r="AH211" i="47"/>
  <c r="AK210" i="47"/>
  <c r="AI210" i="47"/>
  <c r="AH210" i="47"/>
  <c r="AK209" i="47"/>
  <c r="AI209" i="47"/>
  <c r="AH209" i="47"/>
  <c r="AK208" i="47"/>
  <c r="AI208" i="47"/>
  <c r="AH208" i="47"/>
  <c r="AK207" i="47"/>
  <c r="AI207" i="47"/>
  <c r="AH207" i="47"/>
  <c r="AK206" i="47"/>
  <c r="AI206" i="47"/>
  <c r="AH206" i="47"/>
  <c r="AK205" i="47"/>
  <c r="AI205" i="47"/>
  <c r="AH205" i="47"/>
  <c r="AK204" i="47"/>
  <c r="AI204" i="47"/>
  <c r="AH204" i="47"/>
  <c r="AK203" i="47"/>
  <c r="AI203" i="47"/>
  <c r="AH203" i="47"/>
  <c r="AK202" i="47"/>
  <c r="AI202" i="47"/>
  <c r="AH202" i="47"/>
  <c r="AK201" i="47"/>
  <c r="AI201" i="47"/>
  <c r="AH201" i="47"/>
  <c r="AK200" i="47"/>
  <c r="AI200" i="47"/>
  <c r="AH200" i="47"/>
  <c r="AK199" i="47"/>
  <c r="AI199" i="47"/>
  <c r="AH199" i="47"/>
  <c r="AK198" i="47"/>
  <c r="AI198" i="47"/>
  <c r="AH198" i="47"/>
  <c r="AK197" i="47"/>
  <c r="AI197" i="47"/>
  <c r="AH197" i="47"/>
  <c r="AK196" i="47"/>
  <c r="AI196" i="47"/>
  <c r="AH196" i="47"/>
  <c r="AK195" i="47"/>
  <c r="AI195" i="47"/>
  <c r="AH195" i="47"/>
  <c r="AK194" i="47"/>
  <c r="AI194" i="47"/>
  <c r="AH194" i="47"/>
  <c r="AK193" i="47"/>
  <c r="AI193" i="47"/>
  <c r="AH193" i="47"/>
  <c r="AK192" i="47"/>
  <c r="AI192" i="47"/>
  <c r="AH192" i="47"/>
  <c r="AK191" i="47"/>
  <c r="AI191" i="47"/>
  <c r="AH191" i="47"/>
  <c r="AK190" i="47"/>
  <c r="AI190" i="47"/>
  <c r="AH190" i="47"/>
  <c r="AK189" i="47"/>
  <c r="AI189" i="47"/>
  <c r="AH189" i="47"/>
  <c r="AK188" i="47"/>
  <c r="AI188" i="47"/>
  <c r="AH188" i="47"/>
  <c r="AK187" i="47"/>
  <c r="AI187" i="47"/>
  <c r="AH187" i="47"/>
  <c r="AK186" i="47"/>
  <c r="AI186" i="47"/>
  <c r="AH186" i="47"/>
  <c r="AK185" i="47"/>
  <c r="AI185" i="47"/>
  <c r="AH185" i="47"/>
  <c r="AK184" i="47"/>
  <c r="AI184" i="47"/>
  <c r="AH184" i="47"/>
  <c r="AK183" i="47"/>
  <c r="AI183" i="47"/>
  <c r="AH183" i="47"/>
  <c r="AK182" i="47"/>
  <c r="AI182" i="47"/>
  <c r="AH182" i="47"/>
  <c r="AK181" i="47"/>
  <c r="AI181" i="47"/>
  <c r="AH181" i="47"/>
  <c r="AK180" i="47"/>
  <c r="AI180" i="47"/>
  <c r="AH180" i="47"/>
  <c r="AK179" i="47"/>
  <c r="AI179" i="47"/>
  <c r="AH179" i="47"/>
  <c r="AK178" i="47"/>
  <c r="AI178" i="47"/>
  <c r="AH178" i="47"/>
  <c r="AK177" i="47"/>
  <c r="AI177" i="47"/>
  <c r="AH177" i="47"/>
  <c r="AK176" i="47"/>
  <c r="AI176" i="47"/>
  <c r="AH176" i="47"/>
  <c r="AK175" i="47"/>
  <c r="AI175" i="47"/>
  <c r="AH175" i="47"/>
  <c r="AK174" i="47"/>
  <c r="AI174" i="47"/>
  <c r="AH174" i="47"/>
  <c r="AK173" i="47"/>
  <c r="AI173" i="47"/>
  <c r="AH173" i="47"/>
  <c r="AK172" i="47"/>
  <c r="AI172" i="47"/>
  <c r="AH172" i="47"/>
  <c r="AK171" i="47"/>
  <c r="AI171" i="47"/>
  <c r="AH171" i="47"/>
  <c r="AK170" i="47"/>
  <c r="AI170" i="47"/>
  <c r="AH170" i="47"/>
  <c r="AK169" i="47"/>
  <c r="AI169" i="47"/>
  <c r="AH169" i="47"/>
  <c r="AK168" i="47"/>
  <c r="AI168" i="47"/>
  <c r="AH168" i="47"/>
  <c r="AK167" i="47"/>
  <c r="AI167" i="47"/>
  <c r="AH167" i="47"/>
  <c r="AK166" i="47"/>
  <c r="AI166" i="47"/>
  <c r="AH166" i="47"/>
  <c r="AK165" i="47"/>
  <c r="AI165" i="47"/>
  <c r="AH165" i="47"/>
  <c r="AK164" i="47"/>
  <c r="AI164" i="47"/>
  <c r="AH164" i="47"/>
  <c r="AK163" i="47"/>
  <c r="AI163" i="47"/>
  <c r="AH163" i="47"/>
  <c r="AK162" i="47"/>
  <c r="AI162" i="47"/>
  <c r="AH162" i="47"/>
  <c r="AK161" i="47"/>
  <c r="AI161" i="47"/>
  <c r="AH161" i="47"/>
  <c r="AK160" i="47"/>
  <c r="AI160" i="47"/>
  <c r="AH160" i="47"/>
  <c r="AK159" i="47"/>
  <c r="AI159" i="47"/>
  <c r="AH159" i="47"/>
  <c r="AK158" i="47"/>
  <c r="AI158" i="47"/>
  <c r="AH158" i="47"/>
  <c r="AK157" i="47"/>
  <c r="AI157" i="47"/>
  <c r="AH157" i="47"/>
  <c r="AK156" i="47"/>
  <c r="AI156" i="47"/>
  <c r="AH156" i="47"/>
  <c r="AK155" i="47"/>
  <c r="AI155" i="47"/>
  <c r="AH155" i="47"/>
  <c r="AK154" i="47"/>
  <c r="AI154" i="47"/>
  <c r="AH154" i="47"/>
  <c r="AK153" i="47"/>
  <c r="AI153" i="47"/>
  <c r="AH153" i="47"/>
  <c r="AK152" i="47"/>
  <c r="AI152" i="47"/>
  <c r="AH152" i="47"/>
  <c r="AK151" i="47"/>
  <c r="AI151" i="47"/>
  <c r="AH151" i="47"/>
  <c r="AK150" i="47"/>
  <c r="AI150" i="47"/>
  <c r="AH150" i="47"/>
  <c r="AK149" i="47"/>
  <c r="AI149" i="47"/>
  <c r="AH149" i="47"/>
  <c r="AK148" i="47"/>
  <c r="AI148" i="47"/>
  <c r="AH148" i="47"/>
  <c r="AK147" i="47"/>
  <c r="AI147" i="47"/>
  <c r="AH147" i="47"/>
  <c r="AK146" i="47"/>
  <c r="AI146" i="47"/>
  <c r="AH146" i="47"/>
  <c r="AK145" i="47"/>
  <c r="AI145" i="47"/>
  <c r="AH145" i="47"/>
  <c r="AK144" i="47"/>
  <c r="AI144" i="47"/>
  <c r="AH144" i="47"/>
  <c r="AK143" i="47"/>
  <c r="AI143" i="47"/>
  <c r="AH143" i="47"/>
  <c r="AK142" i="47"/>
  <c r="AI142" i="47"/>
  <c r="AH142" i="47"/>
  <c r="AK141" i="47"/>
  <c r="AI141" i="47"/>
  <c r="AH141" i="47"/>
  <c r="AK140" i="47"/>
  <c r="AI140" i="47"/>
  <c r="AH140" i="47"/>
  <c r="AK139" i="47"/>
  <c r="AI139" i="47"/>
  <c r="AH139" i="47"/>
  <c r="AK138" i="47"/>
  <c r="AI138" i="47"/>
  <c r="AH138" i="47"/>
  <c r="AK137" i="47"/>
  <c r="AI137" i="47"/>
  <c r="AH137" i="47"/>
  <c r="AK136" i="47"/>
  <c r="AI136" i="47"/>
  <c r="AH136" i="47"/>
  <c r="AK135" i="47"/>
  <c r="AI135" i="47"/>
  <c r="AH135" i="47"/>
  <c r="AK134" i="47"/>
  <c r="AI134" i="47"/>
  <c r="AH134" i="47"/>
  <c r="AK133" i="47"/>
  <c r="AI133" i="47"/>
  <c r="AH133" i="47"/>
  <c r="AK132" i="47"/>
  <c r="AI132" i="47"/>
  <c r="AH132" i="47"/>
  <c r="AK131" i="47"/>
  <c r="AI131" i="47"/>
  <c r="AH131" i="47"/>
  <c r="AK130" i="47"/>
  <c r="AI130" i="47"/>
  <c r="AH130" i="47"/>
  <c r="AK129" i="47"/>
  <c r="AI129" i="47"/>
  <c r="AH129" i="47"/>
  <c r="AK128" i="47"/>
  <c r="AI128" i="47"/>
  <c r="AH128" i="47"/>
  <c r="AK127" i="47"/>
  <c r="AI127" i="47"/>
  <c r="AH127" i="47"/>
  <c r="AK126" i="47"/>
  <c r="AI126" i="47"/>
  <c r="AH126" i="47"/>
  <c r="AK125" i="47"/>
  <c r="AI125" i="47"/>
  <c r="AH125" i="47"/>
  <c r="AK124" i="47"/>
  <c r="AI124" i="47"/>
  <c r="AH124" i="47"/>
  <c r="AK123" i="47"/>
  <c r="AI123" i="47"/>
  <c r="AH123" i="47"/>
  <c r="AK122" i="47"/>
  <c r="AI122" i="47"/>
  <c r="AH122" i="47"/>
  <c r="AK121" i="47"/>
  <c r="AI121" i="47"/>
  <c r="AH121" i="47"/>
  <c r="AK120" i="47"/>
  <c r="AI120" i="47"/>
  <c r="AH120" i="47"/>
  <c r="AK119" i="47"/>
  <c r="AI119" i="47"/>
  <c r="AH119" i="47"/>
  <c r="AK118" i="47"/>
  <c r="AI118" i="47"/>
  <c r="AH118" i="47"/>
  <c r="AK117" i="47"/>
  <c r="AI117" i="47"/>
  <c r="AH117" i="47"/>
  <c r="AK116" i="47"/>
  <c r="AI116" i="47"/>
  <c r="AH116" i="47"/>
  <c r="AK115" i="47"/>
  <c r="AI115" i="47"/>
  <c r="AH115" i="47"/>
  <c r="AK114" i="47"/>
  <c r="AI114" i="47"/>
  <c r="AH114" i="47"/>
  <c r="AK113" i="47"/>
  <c r="AI113" i="47"/>
  <c r="AH113" i="47"/>
  <c r="AK112" i="47"/>
  <c r="AI112" i="47"/>
  <c r="AH112" i="47"/>
  <c r="AK111" i="47"/>
  <c r="AI111" i="47"/>
  <c r="AH111" i="47"/>
  <c r="AK110" i="47"/>
  <c r="AI110" i="47"/>
  <c r="AH110" i="47"/>
  <c r="AK109" i="47"/>
  <c r="AI109" i="47"/>
  <c r="AH109" i="47"/>
  <c r="AK108" i="47"/>
  <c r="AI108" i="47"/>
  <c r="AH108" i="47"/>
  <c r="AK107" i="47"/>
  <c r="AI107" i="47"/>
  <c r="AH107" i="47"/>
  <c r="AK106" i="47"/>
  <c r="AI106" i="47"/>
  <c r="AH106" i="47"/>
  <c r="AK105" i="47"/>
  <c r="AI105" i="47"/>
  <c r="AH105" i="47"/>
  <c r="AK104" i="47"/>
  <c r="AI104" i="47"/>
  <c r="AH104" i="47"/>
  <c r="AK103" i="47"/>
  <c r="AI103" i="47"/>
  <c r="AH103" i="47"/>
  <c r="AK102" i="47"/>
  <c r="AI102" i="47"/>
  <c r="AH102" i="47"/>
  <c r="AK101" i="47"/>
  <c r="AI101" i="47"/>
  <c r="AH101" i="47"/>
  <c r="AK100" i="47"/>
  <c r="AI100" i="47"/>
  <c r="AH100" i="47"/>
  <c r="AK99" i="47"/>
  <c r="AI99" i="47"/>
  <c r="AH99" i="47"/>
  <c r="AK98" i="47"/>
  <c r="AI98" i="47"/>
  <c r="AH98" i="47"/>
  <c r="AK97" i="47"/>
  <c r="AI97" i="47"/>
  <c r="AH97" i="47"/>
  <c r="AK96" i="47"/>
  <c r="AI96" i="47"/>
  <c r="AH96" i="47"/>
  <c r="AK95" i="47"/>
  <c r="AI95" i="47"/>
  <c r="AH95" i="47"/>
  <c r="AK94" i="47"/>
  <c r="AI94" i="47"/>
  <c r="AH94" i="47"/>
  <c r="AK93" i="47"/>
  <c r="AI93" i="47"/>
  <c r="AH93" i="47"/>
  <c r="AK92" i="47"/>
  <c r="AI92" i="47"/>
  <c r="AH92" i="47"/>
  <c r="AK91" i="47"/>
  <c r="AI91" i="47"/>
  <c r="AH91" i="47"/>
  <c r="AK90" i="47"/>
  <c r="AI90" i="47"/>
  <c r="AH90" i="47"/>
  <c r="AK89" i="47"/>
  <c r="AI89" i="47"/>
  <c r="AH89" i="47"/>
  <c r="AK88" i="47"/>
  <c r="AI88" i="47"/>
  <c r="AH88" i="47"/>
  <c r="AK87" i="47"/>
  <c r="AI87" i="47"/>
  <c r="AH87" i="47"/>
  <c r="AK86" i="47"/>
  <c r="AI86" i="47"/>
  <c r="AH86" i="47"/>
  <c r="AK85" i="47"/>
  <c r="AI85" i="47"/>
  <c r="AH85" i="47"/>
  <c r="AK84" i="47"/>
  <c r="AI84" i="47"/>
  <c r="AH84" i="47"/>
  <c r="AK83" i="47"/>
  <c r="AI83" i="47"/>
  <c r="AH83" i="47"/>
  <c r="AK82" i="47"/>
  <c r="AI82" i="47"/>
  <c r="AH82" i="47"/>
  <c r="AK81" i="47"/>
  <c r="AI81" i="47"/>
  <c r="AH81" i="47"/>
  <c r="AK80" i="47"/>
  <c r="AI80" i="47"/>
  <c r="AH80" i="47"/>
  <c r="AK79" i="47"/>
  <c r="AI79" i="47"/>
  <c r="AH79" i="47"/>
  <c r="AK78" i="47"/>
  <c r="AI78" i="47"/>
  <c r="AH78" i="47"/>
  <c r="AK77" i="47"/>
  <c r="AI77" i="47"/>
  <c r="AH77" i="47"/>
  <c r="AK76" i="47"/>
  <c r="AI76" i="47"/>
  <c r="AH76" i="47"/>
  <c r="AK75" i="47"/>
  <c r="AI75" i="47"/>
  <c r="AH75" i="47"/>
  <c r="AK74" i="47"/>
  <c r="AI74" i="47"/>
  <c r="AH74" i="47"/>
  <c r="AK73" i="47"/>
  <c r="AI73" i="47"/>
  <c r="AH73" i="47"/>
  <c r="AK72" i="47"/>
  <c r="AI72" i="47"/>
  <c r="AH72" i="47"/>
  <c r="AK71" i="47"/>
  <c r="AI71" i="47"/>
  <c r="AH71" i="47"/>
  <c r="AK70" i="47"/>
  <c r="AI70" i="47"/>
  <c r="AH70" i="47"/>
  <c r="AK69" i="47"/>
  <c r="AI69" i="47"/>
  <c r="AH69" i="47"/>
  <c r="AK68" i="47"/>
  <c r="AI68" i="47"/>
  <c r="AH68" i="47"/>
  <c r="AK67" i="47"/>
  <c r="AI67" i="47"/>
  <c r="AH67" i="47"/>
  <c r="AK66" i="47"/>
  <c r="AI66" i="47"/>
  <c r="AH66" i="47"/>
  <c r="AK63" i="47"/>
  <c r="AI63" i="47"/>
  <c r="AH63" i="47"/>
  <c r="AK62" i="47"/>
  <c r="AI62" i="47"/>
  <c r="AH62" i="47"/>
  <c r="AK61" i="47"/>
  <c r="AI61" i="47"/>
  <c r="AH61" i="47"/>
  <c r="AK60" i="47"/>
  <c r="AI60" i="47"/>
  <c r="AH60" i="47"/>
  <c r="AK59" i="47"/>
  <c r="AI59" i="47"/>
  <c r="AH59" i="47"/>
  <c r="AK58" i="47"/>
  <c r="AI58" i="47"/>
  <c r="AH58" i="47"/>
  <c r="AK57" i="47"/>
  <c r="AI57" i="47"/>
  <c r="AH57" i="47"/>
  <c r="AK56" i="47"/>
  <c r="AI56" i="47"/>
  <c r="AH56" i="47"/>
  <c r="AK55" i="47"/>
  <c r="AI55" i="47"/>
  <c r="AH55" i="47"/>
  <c r="AK54" i="47"/>
  <c r="AI54" i="47"/>
  <c r="AH54" i="47"/>
  <c r="AK53" i="47"/>
  <c r="AI53" i="47"/>
  <c r="AH53" i="47"/>
  <c r="AK52" i="47"/>
  <c r="AI52" i="47"/>
  <c r="AH52" i="47"/>
  <c r="AK51" i="47"/>
  <c r="AI51" i="47"/>
  <c r="AH51" i="47"/>
  <c r="AK50" i="47"/>
  <c r="AI50" i="47"/>
  <c r="AH50" i="47"/>
  <c r="AK49" i="47"/>
  <c r="AI49" i="47"/>
  <c r="AH49" i="47"/>
  <c r="AK48" i="47"/>
  <c r="AI48" i="47"/>
  <c r="AH48" i="47"/>
  <c r="AK47" i="47"/>
  <c r="AI47" i="47"/>
  <c r="AH47" i="47"/>
  <c r="AK46" i="47"/>
  <c r="AI46" i="47"/>
  <c r="AH46" i="47"/>
  <c r="AK45" i="47"/>
  <c r="AI45" i="47"/>
  <c r="AH45" i="47"/>
  <c r="AK44" i="47"/>
  <c r="AI44" i="47"/>
  <c r="AH44" i="47"/>
  <c r="AK43" i="47"/>
  <c r="AI43" i="47"/>
  <c r="AH43" i="47"/>
  <c r="AK42" i="47"/>
  <c r="AI42" i="47"/>
  <c r="AH42" i="47"/>
  <c r="AK41" i="47"/>
  <c r="AI41" i="47"/>
  <c r="AH41" i="47"/>
  <c r="AK40" i="47"/>
  <c r="AI40" i="47"/>
  <c r="AH40" i="47"/>
  <c r="AK39" i="47"/>
  <c r="AI39" i="47"/>
  <c r="AH39" i="47"/>
  <c r="AK38" i="47"/>
  <c r="AI38" i="47"/>
  <c r="AH38" i="47"/>
  <c r="AK37" i="47"/>
  <c r="AI37" i="47"/>
  <c r="AH37" i="47"/>
  <c r="AK36" i="47"/>
  <c r="AI36" i="47"/>
  <c r="AH36" i="47"/>
  <c r="AK35" i="47"/>
  <c r="AI35" i="47"/>
  <c r="AH35" i="47"/>
  <c r="AK34" i="47"/>
  <c r="AI34" i="47"/>
  <c r="AH34" i="47"/>
  <c r="AK33" i="47"/>
  <c r="AI33" i="47"/>
  <c r="AH33" i="47"/>
  <c r="AK32" i="47"/>
  <c r="AI32" i="47"/>
  <c r="AH32" i="47"/>
  <c r="AK31" i="47"/>
  <c r="AI31" i="47"/>
  <c r="AH31" i="47"/>
  <c r="AK30" i="47"/>
  <c r="AI30" i="47"/>
  <c r="AH30" i="47"/>
  <c r="AK29" i="47"/>
  <c r="AI29" i="47"/>
  <c r="AH29" i="47"/>
  <c r="AK28" i="47"/>
  <c r="AI28" i="47"/>
  <c r="AH28" i="47"/>
  <c r="AK27" i="47"/>
  <c r="AI27" i="47"/>
  <c r="AH27" i="47"/>
  <c r="AK26" i="47"/>
  <c r="AI26" i="47"/>
  <c r="AH26" i="47"/>
  <c r="AK25" i="47"/>
  <c r="AI25" i="47"/>
  <c r="AH25" i="47"/>
  <c r="AK24" i="47"/>
  <c r="AI24" i="47"/>
  <c r="AH24" i="47"/>
  <c r="AK23" i="47"/>
  <c r="AI23" i="47"/>
  <c r="AH23" i="47"/>
  <c r="AK22" i="47"/>
  <c r="AI22" i="47"/>
  <c r="AH22" i="47"/>
  <c r="AK21" i="47"/>
  <c r="AI21" i="47"/>
  <c r="AH21" i="47"/>
  <c r="AK20" i="47"/>
  <c r="AI20" i="47"/>
  <c r="AH20" i="47"/>
  <c r="AK19" i="47"/>
  <c r="AI19" i="47"/>
  <c r="AH19" i="47"/>
  <c r="AK18" i="47"/>
  <c r="AI18" i="47"/>
  <c r="AH18" i="47"/>
  <c r="AK17" i="47"/>
  <c r="AI17" i="47"/>
  <c r="AH17" i="47"/>
  <c r="AK16" i="47"/>
  <c r="AI16" i="47"/>
  <c r="AH16" i="47"/>
  <c r="AK15" i="47"/>
  <c r="AI15" i="47"/>
  <c r="AH15" i="47"/>
  <c r="AK14" i="47"/>
  <c r="AI14" i="47"/>
  <c r="AH14" i="47"/>
  <c r="AK13" i="47"/>
  <c r="AI13" i="47"/>
  <c r="AH13" i="47"/>
  <c r="AK12" i="47"/>
  <c r="AI12" i="47"/>
  <c r="AH12" i="47"/>
  <c r="AK11" i="47"/>
  <c r="AI11" i="47"/>
  <c r="AH11" i="47"/>
  <c r="AK10" i="47"/>
  <c r="AI10" i="47"/>
  <c r="AH10" i="47"/>
  <c r="AK9" i="47"/>
  <c r="AI9" i="47"/>
  <c r="AH9" i="47"/>
  <c r="AK8" i="47"/>
  <c r="AI8" i="47"/>
  <c r="AH8" i="47"/>
  <c r="AK7" i="47"/>
  <c r="AI7" i="47"/>
  <c r="AH7" i="47"/>
  <c r="AK6" i="47"/>
  <c r="AI6" i="47"/>
  <c r="AH6" i="47"/>
  <c r="AK5" i="47"/>
  <c r="AI5" i="47"/>
  <c r="AH5" i="47"/>
  <c r="AQ4" i="47"/>
  <c r="AP4" i="47"/>
  <c r="AO4" i="47"/>
  <c r="AN4" i="47"/>
  <c r="AK4" i="47"/>
  <c r="AI4" i="47"/>
  <c r="AH4" i="47"/>
  <c r="AD305" i="47"/>
  <c r="AD304" i="47"/>
  <c r="AD303" i="47"/>
  <c r="AD302" i="47"/>
  <c r="AD301" i="47"/>
  <c r="AD300" i="47"/>
  <c r="AD299" i="47"/>
  <c r="AD298" i="47"/>
  <c r="AD297" i="47"/>
  <c r="AD296" i="47"/>
  <c r="AD295" i="47"/>
  <c r="AD294" i="47"/>
  <c r="AD293" i="47"/>
  <c r="AD292" i="47"/>
  <c r="AD291" i="47"/>
  <c r="AD290" i="47"/>
  <c r="AD289" i="47"/>
  <c r="AD288" i="47"/>
  <c r="AD287" i="47"/>
  <c r="AD286" i="47"/>
  <c r="AD285" i="47"/>
  <c r="AD284" i="47"/>
  <c r="AD283" i="47"/>
  <c r="AD282" i="47"/>
  <c r="AD281" i="47"/>
  <c r="AD280" i="47"/>
  <c r="AD279" i="47"/>
  <c r="AD278" i="47"/>
  <c r="AD277" i="47"/>
  <c r="AD276" i="47"/>
  <c r="AD275" i="47"/>
  <c r="AD274" i="47"/>
  <c r="AD273" i="47"/>
  <c r="AD272" i="47"/>
  <c r="AD271" i="47"/>
  <c r="AD270" i="47"/>
  <c r="AD269" i="47"/>
  <c r="AD268" i="47"/>
  <c r="AD267" i="47"/>
  <c r="AD266" i="47"/>
  <c r="AD265" i="47"/>
  <c r="AD264" i="47"/>
  <c r="AD263" i="47"/>
  <c r="AD262" i="47"/>
  <c r="AD261" i="47"/>
  <c r="AD260" i="47"/>
  <c r="AD259" i="47"/>
  <c r="AD258" i="47"/>
  <c r="AD257" i="47"/>
  <c r="AD256" i="47"/>
  <c r="AD255" i="47"/>
  <c r="AD254" i="47"/>
  <c r="AD253" i="47"/>
  <c r="AD252" i="47"/>
  <c r="AD251" i="47"/>
  <c r="AD250" i="47"/>
  <c r="AD249" i="47"/>
  <c r="AD248" i="47"/>
  <c r="AD247" i="47"/>
  <c r="AD246" i="47"/>
  <c r="AD245" i="47"/>
  <c r="AD244" i="47"/>
  <c r="AD243" i="47"/>
  <c r="AD242" i="47"/>
  <c r="AD241" i="47"/>
  <c r="AD240" i="47"/>
  <c r="AD239" i="47"/>
  <c r="AD238" i="47"/>
  <c r="AD237" i="47"/>
  <c r="AD236" i="47"/>
  <c r="AD235" i="47"/>
  <c r="AD234" i="47"/>
  <c r="AD233" i="47"/>
  <c r="AD232" i="47"/>
  <c r="AD231" i="47"/>
  <c r="AD230" i="47"/>
  <c r="AD229" i="47"/>
  <c r="AD228" i="47"/>
  <c r="AD227" i="47"/>
  <c r="AD226" i="47"/>
  <c r="AD225" i="47"/>
  <c r="AD224" i="47"/>
  <c r="AD223" i="47"/>
  <c r="AD222" i="47"/>
  <c r="AD221" i="47"/>
  <c r="AD220" i="47"/>
  <c r="AD219" i="47"/>
  <c r="AD218" i="47"/>
  <c r="AD217" i="47"/>
  <c r="AD216" i="47"/>
  <c r="AD215" i="47"/>
  <c r="AD214" i="47"/>
  <c r="AD213" i="47"/>
  <c r="AD212" i="47"/>
  <c r="AD211" i="47"/>
  <c r="AD210" i="47"/>
  <c r="AD209" i="47"/>
  <c r="AD208" i="47"/>
  <c r="AD207" i="47"/>
  <c r="AD206" i="47"/>
  <c r="AD205" i="47"/>
  <c r="AD204" i="47"/>
  <c r="AD203" i="47"/>
  <c r="AD202" i="47"/>
  <c r="AD201" i="47"/>
  <c r="AD200" i="47"/>
  <c r="AD199" i="47"/>
  <c r="AD198" i="47"/>
  <c r="AD197" i="47"/>
  <c r="AD196" i="47"/>
  <c r="AD195" i="47"/>
  <c r="AD194" i="47"/>
  <c r="AD193" i="47"/>
  <c r="AD192" i="47"/>
  <c r="AD191" i="47"/>
  <c r="AD190" i="47"/>
  <c r="AD189" i="47"/>
  <c r="AD188" i="47"/>
  <c r="AD187" i="47"/>
  <c r="AD186" i="47"/>
  <c r="AD185" i="47"/>
  <c r="AD184" i="47"/>
  <c r="AD183" i="47"/>
  <c r="AD182" i="47"/>
  <c r="AD181" i="47"/>
  <c r="AD180" i="47"/>
  <c r="AD179" i="47"/>
  <c r="AD178" i="47"/>
  <c r="AD177" i="47"/>
  <c r="AD176" i="47"/>
  <c r="AD175" i="47"/>
  <c r="AD174" i="47"/>
  <c r="AD173" i="47"/>
  <c r="AD172" i="47"/>
  <c r="AD171" i="47"/>
  <c r="AD170" i="47"/>
  <c r="AD169" i="47"/>
  <c r="AD168" i="47"/>
  <c r="AD167" i="47"/>
  <c r="AD166" i="47"/>
  <c r="AD165" i="47"/>
  <c r="AD164" i="47"/>
  <c r="AD163" i="47"/>
  <c r="AD162" i="47"/>
  <c r="AD161" i="47"/>
  <c r="AD160" i="47"/>
  <c r="AD159" i="47"/>
  <c r="AD158" i="47"/>
  <c r="AD157" i="47"/>
  <c r="AD156" i="47"/>
  <c r="AD155" i="47"/>
  <c r="AD154" i="47"/>
  <c r="AD153" i="47"/>
  <c r="AD152" i="47"/>
  <c r="AD151" i="47"/>
  <c r="AD150" i="47"/>
  <c r="AD149" i="47"/>
  <c r="AD148" i="47"/>
  <c r="AD147" i="47"/>
  <c r="AD146" i="47"/>
  <c r="AD145" i="47"/>
  <c r="AD144" i="47"/>
  <c r="AD143" i="47"/>
  <c r="AD142" i="47"/>
  <c r="AD141" i="47"/>
  <c r="AD140" i="47"/>
  <c r="AD139" i="47"/>
  <c r="AD138" i="47"/>
  <c r="AD137" i="47"/>
  <c r="AD136" i="47"/>
  <c r="AD135" i="47"/>
  <c r="AD134" i="47"/>
  <c r="AD133" i="47"/>
  <c r="AD132" i="47"/>
  <c r="AD131" i="47"/>
  <c r="AD130" i="47"/>
  <c r="AD129" i="47"/>
  <c r="AD128" i="47"/>
  <c r="AD127" i="47"/>
  <c r="AD126" i="47"/>
  <c r="AD125" i="47"/>
  <c r="AD124" i="47"/>
  <c r="AD123" i="47"/>
  <c r="AD122" i="47"/>
  <c r="AD121" i="47"/>
  <c r="AD120" i="47"/>
  <c r="AD119" i="47"/>
  <c r="AD118" i="47"/>
  <c r="AD117" i="47"/>
  <c r="AD116" i="47"/>
  <c r="AD115" i="47"/>
  <c r="AD114" i="47"/>
  <c r="AD113" i="47"/>
  <c r="AD112" i="47"/>
  <c r="AD111" i="47"/>
  <c r="AD110" i="47"/>
  <c r="AD109" i="47"/>
  <c r="AD108" i="47"/>
  <c r="AD107" i="47"/>
  <c r="AD106" i="47"/>
  <c r="AD105" i="47"/>
  <c r="AD104" i="47"/>
  <c r="AD103" i="47"/>
  <c r="AD102" i="47"/>
  <c r="AD101" i="47"/>
  <c r="AD100" i="47"/>
  <c r="AD99" i="47"/>
  <c r="AD98" i="47"/>
  <c r="AD97" i="47"/>
  <c r="AD96" i="47"/>
  <c r="AD95" i="47"/>
  <c r="AD94" i="47"/>
  <c r="AD93" i="47"/>
  <c r="AD92" i="47"/>
  <c r="AD91" i="47"/>
  <c r="AD90" i="47"/>
  <c r="AD89" i="47"/>
  <c r="AD88" i="47"/>
  <c r="AD87" i="47"/>
  <c r="AD86" i="47"/>
  <c r="AD85" i="47"/>
  <c r="AD84" i="47"/>
  <c r="AD83" i="47"/>
  <c r="AD82" i="47"/>
  <c r="AD81" i="47"/>
  <c r="AD80" i="47"/>
  <c r="AD79" i="47"/>
  <c r="AD78" i="47"/>
  <c r="AD77" i="47"/>
  <c r="AD76" i="47"/>
  <c r="AD75" i="47"/>
  <c r="AD74" i="47"/>
  <c r="AD73" i="47"/>
  <c r="AD72" i="47"/>
  <c r="AD71" i="47"/>
  <c r="AD70" i="47"/>
  <c r="AD69" i="47"/>
  <c r="AD68" i="47"/>
  <c r="AD67" i="47"/>
  <c r="AD66" i="47"/>
  <c r="AD65" i="47"/>
  <c r="AD64" i="47"/>
  <c r="AD63" i="47"/>
  <c r="AD62" i="47"/>
  <c r="AD61" i="47"/>
  <c r="AD60" i="47"/>
  <c r="AD59" i="47"/>
  <c r="AD58" i="47"/>
  <c r="AD57" i="47"/>
  <c r="AD56" i="47"/>
  <c r="AD55" i="47"/>
  <c r="AD54" i="47"/>
  <c r="AD53" i="47"/>
  <c r="AD52" i="47"/>
  <c r="AD51" i="47"/>
  <c r="AD50" i="47"/>
  <c r="AD49" i="47"/>
  <c r="AD48" i="47"/>
  <c r="AD47" i="47"/>
  <c r="AD46" i="47"/>
  <c r="AD45" i="47"/>
  <c r="AD44" i="47"/>
  <c r="AD43" i="47"/>
  <c r="AD42" i="47"/>
  <c r="AD41" i="47"/>
  <c r="AD40" i="47"/>
  <c r="AD39" i="47"/>
  <c r="AD38" i="47"/>
  <c r="AD37" i="47"/>
  <c r="AD36" i="47"/>
  <c r="AD35" i="47"/>
  <c r="AD34" i="47"/>
  <c r="AD33" i="47"/>
  <c r="AD32" i="47"/>
  <c r="AD31" i="47"/>
  <c r="AD30" i="47"/>
  <c r="AD29" i="47"/>
  <c r="AD28" i="47"/>
  <c r="AD27" i="47"/>
  <c r="AD26" i="47"/>
  <c r="AD25" i="47"/>
  <c r="AD24" i="47"/>
  <c r="AD23" i="47"/>
  <c r="AD22" i="47"/>
  <c r="AD21" i="47"/>
  <c r="AD20" i="47"/>
  <c r="AD19" i="47"/>
  <c r="AD18" i="47"/>
  <c r="AD17" i="47"/>
  <c r="AD16" i="47"/>
  <c r="AD15" i="47"/>
  <c r="AD14" i="47"/>
  <c r="AD13" i="47"/>
  <c r="AD12" i="47"/>
  <c r="AD11" i="47"/>
  <c r="AD10" i="47"/>
  <c r="AD9" i="47"/>
  <c r="AD8" i="47"/>
  <c r="AD7" i="47"/>
  <c r="AD6" i="47"/>
  <c r="AD5" i="47"/>
  <c r="AD4" i="47"/>
  <c r="U1" i="47" l="1"/>
  <c r="B124" i="12" l="1"/>
  <c r="B122" i="12"/>
  <c r="B152" i="12"/>
  <c r="B150" i="12"/>
  <c r="B146" i="12"/>
  <c r="J4" i="53" l="1"/>
  <c r="J3" i="53"/>
  <c r="J5" i="53"/>
  <c r="F49" i="12" l="1"/>
  <c r="D44" i="12"/>
  <c r="EG10" i="12" l="1"/>
  <c r="J17" i="53" l="1"/>
  <c r="J19" i="53"/>
  <c r="J21" i="53"/>
  <c r="J23" i="53"/>
  <c r="J25" i="53"/>
  <c r="J27" i="53"/>
  <c r="J29" i="53"/>
  <c r="J31" i="53"/>
  <c r="J33" i="53"/>
  <c r="J36" i="53"/>
  <c r="J38" i="53"/>
  <c r="J40" i="53"/>
  <c r="J42" i="53"/>
  <c r="J44" i="53"/>
  <c r="J46" i="53"/>
  <c r="J48" i="53"/>
  <c r="J50" i="53"/>
  <c r="J52" i="53"/>
  <c r="J6" i="53"/>
  <c r="J18" i="53"/>
  <c r="J20" i="53"/>
  <c r="J22" i="53"/>
  <c r="J24" i="53"/>
  <c r="J26" i="53"/>
  <c r="J28" i="53"/>
  <c r="J30" i="53"/>
  <c r="J32" i="53"/>
  <c r="J35" i="53"/>
  <c r="J37" i="53"/>
  <c r="J39" i="53"/>
  <c r="J41" i="53"/>
  <c r="J43" i="53"/>
  <c r="J45" i="53"/>
  <c r="J47" i="53"/>
  <c r="J49" i="53"/>
  <c r="J51" i="53"/>
  <c r="J53" i="53"/>
  <c r="J101" i="53"/>
  <c r="B138" i="12"/>
  <c r="B136" i="12"/>
  <c r="B132" i="12"/>
  <c r="J2" i="53" l="1"/>
  <c r="B142" i="12"/>
  <c r="B140" i="12"/>
  <c r="B134" i="12" l="1"/>
  <c r="DI16" i="12" l="1"/>
  <c r="DJ16" i="12" s="1"/>
  <c r="G2" i="70" l="1"/>
  <c r="AU47" i="47"/>
  <c r="AU43" i="47"/>
  <c r="AU64" i="47"/>
  <c r="AU65" i="47"/>
  <c r="AU258" i="47"/>
  <c r="AU257" i="47"/>
  <c r="AU256" i="47"/>
  <c r="AU255" i="47"/>
  <c r="AU254" i="47"/>
  <c r="AU253" i="47"/>
  <c r="AU252" i="47"/>
  <c r="AU251" i="47"/>
  <c r="AU250" i="47"/>
  <c r="AU249" i="47"/>
  <c r="AU248" i="47"/>
  <c r="AU247" i="47"/>
  <c r="AU246" i="47"/>
  <c r="AU245" i="47"/>
  <c r="AU244" i="47"/>
  <c r="AU243" i="47"/>
  <c r="AU242" i="47"/>
  <c r="AU241" i="47"/>
  <c r="AU240" i="47"/>
  <c r="AU239" i="47"/>
  <c r="AU238" i="47"/>
  <c r="AU237" i="47"/>
  <c r="AU236" i="47"/>
  <c r="AU235" i="47"/>
  <c r="AU234" i="47"/>
  <c r="AU233" i="47"/>
  <c r="AU232" i="47"/>
  <c r="AU231" i="47"/>
  <c r="AU230" i="47"/>
  <c r="AU229" i="47"/>
  <c r="AU228" i="47"/>
  <c r="AU227" i="47"/>
  <c r="AU226" i="47"/>
  <c r="AU225" i="47"/>
  <c r="AU224" i="47"/>
  <c r="AU223" i="47"/>
  <c r="AU222" i="47"/>
  <c r="AU221" i="47"/>
  <c r="AU220" i="47"/>
  <c r="AU219" i="47"/>
  <c r="AU218" i="47"/>
  <c r="AU217" i="47"/>
  <c r="AU216" i="47"/>
  <c r="AU215" i="47"/>
  <c r="AU214" i="47"/>
  <c r="AU213" i="47"/>
  <c r="AU212" i="47"/>
  <c r="AU211" i="47"/>
  <c r="AU210" i="47"/>
  <c r="AU209" i="47"/>
  <c r="AU208" i="47"/>
  <c r="AU207" i="47"/>
  <c r="AU206" i="47"/>
  <c r="AU205" i="47"/>
  <c r="AU204" i="47"/>
  <c r="AU203" i="47"/>
  <c r="AU202" i="47"/>
  <c r="AU201" i="47"/>
  <c r="AU200" i="47"/>
  <c r="AU199" i="47"/>
  <c r="AU198" i="47"/>
  <c r="AU197" i="47"/>
  <c r="AU196" i="47"/>
  <c r="AU195" i="47"/>
  <c r="AU194" i="47"/>
  <c r="AU193" i="47"/>
  <c r="AU192" i="47"/>
  <c r="AU191" i="47"/>
  <c r="AU190" i="47"/>
  <c r="AU189" i="47"/>
  <c r="AU188" i="47"/>
  <c r="AU187" i="47"/>
  <c r="AU186" i="47"/>
  <c r="AU185" i="47"/>
  <c r="AU184" i="47"/>
  <c r="AU183" i="47"/>
  <c r="AU182" i="47"/>
  <c r="AU181" i="47"/>
  <c r="AU180" i="47"/>
  <c r="AU179" i="47"/>
  <c r="AU178" i="47"/>
  <c r="AU177" i="47"/>
  <c r="AU176" i="47"/>
  <c r="AU175" i="47"/>
  <c r="AU174" i="47"/>
  <c r="AU173" i="47"/>
  <c r="AU172" i="47"/>
  <c r="AU171" i="47"/>
  <c r="AU170" i="47"/>
  <c r="AU169" i="47"/>
  <c r="AU168" i="47"/>
  <c r="AU167" i="47"/>
  <c r="AU166" i="47"/>
  <c r="AU165" i="47"/>
  <c r="AU164" i="47"/>
  <c r="AU163" i="47"/>
  <c r="AU162" i="47"/>
  <c r="AU161" i="47"/>
  <c r="AU160" i="47"/>
  <c r="AU159" i="47"/>
  <c r="AU158" i="47"/>
  <c r="AU157" i="47"/>
  <c r="AU156" i="47"/>
  <c r="AU155" i="47"/>
  <c r="AU154" i="47"/>
  <c r="AU153" i="47"/>
  <c r="AU152" i="47"/>
  <c r="AU151" i="47"/>
  <c r="AU150" i="47"/>
  <c r="AU149" i="47"/>
  <c r="AU148" i="47"/>
  <c r="AU147" i="47"/>
  <c r="AU146" i="47"/>
  <c r="AU145" i="47"/>
  <c r="AU144" i="47"/>
  <c r="AU143" i="47"/>
  <c r="AU142" i="47"/>
  <c r="AU141" i="47"/>
  <c r="AU140" i="47"/>
  <c r="AU139" i="47"/>
  <c r="AU138" i="47"/>
  <c r="AU137" i="47"/>
  <c r="AU136" i="47"/>
  <c r="AU135" i="47"/>
  <c r="AU134" i="47"/>
  <c r="AU133" i="47"/>
  <c r="AU132" i="47"/>
  <c r="AU131" i="47"/>
  <c r="AU130" i="47"/>
  <c r="AU129" i="47"/>
  <c r="AU128" i="47"/>
  <c r="AU127" i="47"/>
  <c r="AU126" i="47"/>
  <c r="AU125" i="47"/>
  <c r="AU124" i="47"/>
  <c r="AU123" i="47"/>
  <c r="AU122" i="47"/>
  <c r="AU121" i="47"/>
  <c r="AU120" i="47"/>
  <c r="AU119" i="47"/>
  <c r="AU118" i="47"/>
  <c r="AU117" i="47"/>
  <c r="AU116" i="47"/>
  <c r="AU115" i="47"/>
  <c r="AU114" i="47"/>
  <c r="AU113" i="47"/>
  <c r="AU112" i="47"/>
  <c r="AU111" i="47"/>
  <c r="AU110" i="47"/>
  <c r="AU109" i="47"/>
  <c r="AU108" i="47"/>
  <c r="AU107" i="47"/>
  <c r="AU106" i="47"/>
  <c r="AU105" i="47"/>
  <c r="AU104" i="47"/>
  <c r="AU103" i="47"/>
  <c r="AU102" i="47"/>
  <c r="AU101" i="47"/>
  <c r="AU100" i="47"/>
  <c r="AU99" i="47"/>
  <c r="AU98" i="47"/>
  <c r="AU97" i="47"/>
  <c r="AU96" i="47"/>
  <c r="AU95" i="47"/>
  <c r="AU94" i="47"/>
  <c r="AU93" i="47"/>
  <c r="AU92" i="47"/>
  <c r="AU91" i="47"/>
  <c r="AU90" i="47"/>
  <c r="AU89" i="47"/>
  <c r="AU88" i="47"/>
  <c r="AU87" i="47"/>
  <c r="AU86" i="47"/>
  <c r="AU85" i="47"/>
  <c r="AU84" i="47"/>
  <c r="AU83" i="47"/>
  <c r="AU82" i="47"/>
  <c r="AU81" i="47"/>
  <c r="AU80" i="47"/>
  <c r="AU79" i="47"/>
  <c r="AU78" i="47"/>
  <c r="AU77" i="47"/>
  <c r="AU76" i="47"/>
  <c r="AU75" i="47"/>
  <c r="AU74" i="47"/>
  <c r="AU73" i="47"/>
  <c r="AU72" i="47"/>
  <c r="AU71" i="47"/>
  <c r="AU70" i="47"/>
  <c r="AU69" i="47"/>
  <c r="AU68" i="47"/>
  <c r="AU66" i="47"/>
  <c r="AU67" i="47"/>
  <c r="AU63" i="47"/>
  <c r="AU62" i="47"/>
  <c r="AU61" i="47"/>
  <c r="AU60" i="47"/>
  <c r="AU59" i="47"/>
  <c r="AU58" i="47"/>
  <c r="AU57" i="47"/>
  <c r="AU56" i="47"/>
  <c r="AU55" i="47"/>
  <c r="AU54" i="47"/>
  <c r="AU53" i="47"/>
  <c r="AU52" i="47"/>
  <c r="AU51" i="47"/>
  <c r="AU50" i="47"/>
  <c r="AU49" i="47"/>
  <c r="AU48" i="47"/>
  <c r="AU46" i="47"/>
  <c r="AU45" i="47"/>
  <c r="AU44" i="47"/>
  <c r="AU42" i="47"/>
  <c r="AU41" i="47"/>
  <c r="AU40" i="47"/>
  <c r="AU39" i="47"/>
  <c r="AU38" i="47"/>
  <c r="AU37" i="47"/>
  <c r="AU36" i="47"/>
  <c r="AU35" i="47"/>
  <c r="AU34" i="47"/>
  <c r="AU33" i="47"/>
  <c r="AU32" i="47"/>
  <c r="AU31" i="47"/>
  <c r="AU30" i="47"/>
  <c r="AU29" i="47"/>
  <c r="AU28" i="47"/>
  <c r="AU27" i="47"/>
  <c r="AU26" i="47"/>
  <c r="AU25" i="47"/>
  <c r="AU24" i="47"/>
  <c r="AU23" i="47"/>
  <c r="AU22" i="47"/>
  <c r="AU21" i="47"/>
  <c r="AU20" i="47"/>
  <c r="AU19" i="47"/>
  <c r="AU18" i="47"/>
  <c r="AU17" i="47"/>
  <c r="AU16" i="47"/>
  <c r="AU15" i="47"/>
  <c r="AU14" i="47"/>
  <c r="AU13" i="47"/>
  <c r="AU12" i="47"/>
  <c r="AU11" i="47"/>
  <c r="AU10" i="47"/>
  <c r="AU9" i="47"/>
  <c r="AU8" i="47"/>
  <c r="AU7" i="47"/>
  <c r="AU6" i="47"/>
  <c r="B114" i="12"/>
  <c r="AN1" i="47" l="1"/>
  <c r="AO1" i="47" s="1"/>
  <c r="V6" i="47" l="1"/>
  <c r="S306" i="47" l="1"/>
  <c r="R306" i="47"/>
  <c r="Q306" i="47"/>
  <c r="AE305" i="47" l="1"/>
  <c r="V305" i="47"/>
  <c r="S305" i="47"/>
  <c r="R305" i="47"/>
  <c r="Q305" i="47"/>
  <c r="A305" i="47"/>
  <c r="AE304" i="47"/>
  <c r="V304" i="47"/>
  <c r="S304" i="47"/>
  <c r="R304" i="47"/>
  <c r="Q304" i="47"/>
  <c r="A304" i="47"/>
  <c r="AE303" i="47"/>
  <c r="V303" i="47"/>
  <c r="S303" i="47"/>
  <c r="R303" i="47"/>
  <c r="Q303" i="47"/>
  <c r="AE302" i="47"/>
  <c r="V302" i="47"/>
  <c r="S302" i="47"/>
  <c r="R302" i="47"/>
  <c r="Q302" i="47"/>
  <c r="AE301" i="47"/>
  <c r="V301" i="47"/>
  <c r="S301" i="47"/>
  <c r="R301" i="47"/>
  <c r="Q301" i="47"/>
  <c r="AG304" i="47" l="1"/>
  <c r="AG305" i="47"/>
  <c r="AE300" i="47" l="1"/>
  <c r="V300" i="47"/>
  <c r="S300" i="47"/>
  <c r="R300" i="47"/>
  <c r="Q300" i="47"/>
  <c r="AE299" i="47"/>
  <c r="V299" i="47"/>
  <c r="S299" i="47"/>
  <c r="R299" i="47"/>
  <c r="Q299" i="47"/>
  <c r="AE298" i="47"/>
  <c r="V298" i="47"/>
  <c r="S298" i="47"/>
  <c r="R298" i="47"/>
  <c r="Q298" i="47"/>
  <c r="AE297" i="47"/>
  <c r="V297" i="47"/>
  <c r="S297" i="47"/>
  <c r="R297" i="47"/>
  <c r="Q297" i="47"/>
  <c r="AE296" i="47"/>
  <c r="V296" i="47"/>
  <c r="S296" i="47"/>
  <c r="R296" i="47"/>
  <c r="Q296" i="47"/>
  <c r="AE295" i="47"/>
  <c r="V295" i="47"/>
  <c r="S295" i="47"/>
  <c r="R295" i="47"/>
  <c r="Q295" i="47"/>
  <c r="AE294" i="47"/>
  <c r="V294" i="47"/>
  <c r="S294" i="47"/>
  <c r="R294" i="47"/>
  <c r="Q294" i="47"/>
  <c r="AE293" i="47"/>
  <c r="V293" i="47"/>
  <c r="S293" i="47"/>
  <c r="R293" i="47"/>
  <c r="Q293" i="47"/>
  <c r="AE292" i="47"/>
  <c r="V292" i="47"/>
  <c r="S292" i="47"/>
  <c r="R292" i="47"/>
  <c r="Q292" i="47"/>
  <c r="AE291" i="47"/>
  <c r="V291" i="47"/>
  <c r="S291" i="47"/>
  <c r="R291" i="47"/>
  <c r="Q291" i="47"/>
  <c r="AE290" i="47"/>
  <c r="V290" i="47"/>
  <c r="S290" i="47"/>
  <c r="R290" i="47"/>
  <c r="Q290" i="47"/>
  <c r="AE289" i="47"/>
  <c r="V289" i="47"/>
  <c r="S289" i="47"/>
  <c r="R289" i="47"/>
  <c r="Q289" i="47"/>
  <c r="AE288" i="47"/>
  <c r="V288" i="47"/>
  <c r="S288" i="47"/>
  <c r="R288" i="47"/>
  <c r="Q288" i="47"/>
  <c r="AE287" i="47"/>
  <c r="V287" i="47"/>
  <c r="S287" i="47"/>
  <c r="R287" i="47"/>
  <c r="Q287" i="47"/>
  <c r="AE286" i="47"/>
  <c r="V286" i="47"/>
  <c r="S286" i="47"/>
  <c r="R286" i="47"/>
  <c r="Q286" i="47"/>
  <c r="AE285" i="47"/>
  <c r="V285" i="47"/>
  <c r="S285" i="47"/>
  <c r="R285" i="47"/>
  <c r="Q285" i="47"/>
  <c r="AE284" i="47"/>
  <c r="V284" i="47"/>
  <c r="S284" i="47"/>
  <c r="R284" i="47"/>
  <c r="Q284" i="47"/>
  <c r="AE283" i="47"/>
  <c r="V283" i="47"/>
  <c r="S283" i="47"/>
  <c r="R283" i="47"/>
  <c r="Q283" i="47"/>
  <c r="AE282" i="47"/>
  <c r="V282" i="47"/>
  <c r="S282" i="47"/>
  <c r="R282" i="47"/>
  <c r="Q282" i="47"/>
  <c r="AE281" i="47"/>
  <c r="V281" i="47"/>
  <c r="S281" i="47"/>
  <c r="R281" i="47"/>
  <c r="Q281" i="47"/>
  <c r="AE280" i="47"/>
  <c r="V280" i="47"/>
  <c r="S280" i="47"/>
  <c r="R280" i="47"/>
  <c r="Q280" i="47"/>
  <c r="AE279" i="47"/>
  <c r="V279" i="47"/>
  <c r="S279" i="47"/>
  <c r="R279" i="47"/>
  <c r="Q279" i="47"/>
  <c r="AE278" i="47"/>
  <c r="V278" i="47"/>
  <c r="S278" i="47"/>
  <c r="R278" i="47"/>
  <c r="Q278" i="47"/>
  <c r="AE277" i="47"/>
  <c r="V277" i="47"/>
  <c r="S277" i="47"/>
  <c r="R277" i="47"/>
  <c r="Q277" i="47"/>
  <c r="AE276" i="47"/>
  <c r="V276" i="47"/>
  <c r="S276" i="47"/>
  <c r="R276" i="47"/>
  <c r="Q276" i="47"/>
  <c r="AE275" i="47"/>
  <c r="V275" i="47"/>
  <c r="S275" i="47"/>
  <c r="R275" i="47"/>
  <c r="Q275" i="47"/>
  <c r="AE274" i="47"/>
  <c r="V274" i="47"/>
  <c r="S274" i="47"/>
  <c r="R274" i="47"/>
  <c r="Q274" i="47"/>
  <c r="AE273" i="47"/>
  <c r="V273" i="47"/>
  <c r="S273" i="47"/>
  <c r="R273" i="47"/>
  <c r="Q273" i="47"/>
  <c r="AE272" i="47"/>
  <c r="V272" i="47"/>
  <c r="S272" i="47"/>
  <c r="R272" i="47"/>
  <c r="Q272" i="47"/>
  <c r="AE271" i="47"/>
  <c r="V271" i="47"/>
  <c r="S271" i="47"/>
  <c r="R271" i="47"/>
  <c r="Q271" i="47"/>
  <c r="AE270" i="47"/>
  <c r="V270" i="47"/>
  <c r="S270" i="47"/>
  <c r="R270" i="47"/>
  <c r="Q270" i="47"/>
  <c r="AE269" i="47"/>
  <c r="V269" i="47"/>
  <c r="S269" i="47"/>
  <c r="R269" i="47"/>
  <c r="Q269" i="47"/>
  <c r="AE268" i="47"/>
  <c r="V268" i="47"/>
  <c r="S268" i="47"/>
  <c r="R268" i="47"/>
  <c r="Q268" i="47"/>
  <c r="AE267" i="47"/>
  <c r="V267" i="47"/>
  <c r="S267" i="47"/>
  <c r="R267" i="47"/>
  <c r="Q267" i="47"/>
  <c r="AE266" i="47"/>
  <c r="V266" i="47"/>
  <c r="S266" i="47"/>
  <c r="R266" i="47"/>
  <c r="Q266" i="47"/>
  <c r="AE265" i="47"/>
  <c r="V265" i="47"/>
  <c r="S265" i="47"/>
  <c r="R265" i="47"/>
  <c r="Q265" i="47"/>
  <c r="AE264" i="47"/>
  <c r="V264" i="47"/>
  <c r="S264" i="47"/>
  <c r="R264" i="47"/>
  <c r="Q264" i="47"/>
  <c r="AE263" i="47"/>
  <c r="V263" i="47"/>
  <c r="S263" i="47"/>
  <c r="R263" i="47"/>
  <c r="Q263" i="47"/>
  <c r="AE262" i="47"/>
  <c r="V262" i="47"/>
  <c r="S262" i="47"/>
  <c r="R262" i="47"/>
  <c r="Q262" i="47"/>
  <c r="AE261" i="47"/>
  <c r="V261" i="47"/>
  <c r="S261" i="47"/>
  <c r="R261" i="47"/>
  <c r="Q261" i="47"/>
  <c r="AE260" i="47"/>
  <c r="V260" i="47"/>
  <c r="S260" i="47"/>
  <c r="R260" i="47"/>
  <c r="Q260" i="47"/>
  <c r="AE259" i="47"/>
  <c r="V259" i="47"/>
  <c r="S259" i="47"/>
  <c r="R259" i="47"/>
  <c r="Q259" i="47"/>
  <c r="AE258" i="47"/>
  <c r="V258" i="47"/>
  <c r="S258" i="47"/>
  <c r="R258" i="47"/>
  <c r="Q258" i="47"/>
  <c r="AE257" i="47"/>
  <c r="V257" i="47"/>
  <c r="S257" i="47"/>
  <c r="R257" i="47"/>
  <c r="Q257" i="47"/>
  <c r="AE256" i="47"/>
  <c r="V256" i="47"/>
  <c r="S256" i="47"/>
  <c r="R256" i="47"/>
  <c r="Q256" i="47"/>
  <c r="AE255" i="47"/>
  <c r="V255" i="47"/>
  <c r="S255" i="47"/>
  <c r="R255" i="47"/>
  <c r="Q255" i="47"/>
  <c r="AE254" i="47"/>
  <c r="V254" i="47"/>
  <c r="S254" i="47"/>
  <c r="R254" i="47"/>
  <c r="Q254" i="47"/>
  <c r="AE253" i="47"/>
  <c r="V253" i="47"/>
  <c r="S253" i="47"/>
  <c r="R253" i="47"/>
  <c r="Q253" i="47"/>
  <c r="AE252" i="47"/>
  <c r="V252" i="47"/>
  <c r="S252" i="47"/>
  <c r="R252" i="47"/>
  <c r="Q252" i="47"/>
  <c r="AE251" i="47"/>
  <c r="V251" i="47"/>
  <c r="S251" i="47"/>
  <c r="R251" i="47"/>
  <c r="Q251" i="47"/>
  <c r="AE250" i="47"/>
  <c r="V250" i="47"/>
  <c r="S250" i="47"/>
  <c r="R250" i="47"/>
  <c r="Q250" i="47"/>
  <c r="AE249" i="47"/>
  <c r="V249" i="47"/>
  <c r="S249" i="47"/>
  <c r="R249" i="47"/>
  <c r="Q249" i="47"/>
  <c r="AE248" i="47"/>
  <c r="V248" i="47"/>
  <c r="S248" i="47"/>
  <c r="R248" i="47"/>
  <c r="Q248" i="47"/>
  <c r="AE247" i="47"/>
  <c r="V247" i="47"/>
  <c r="S247" i="47"/>
  <c r="R247" i="47"/>
  <c r="Q247" i="47"/>
  <c r="AE246" i="47"/>
  <c r="V246" i="47"/>
  <c r="S246" i="47"/>
  <c r="R246" i="47"/>
  <c r="Q246" i="47"/>
  <c r="AE245" i="47"/>
  <c r="V245" i="47"/>
  <c r="S245" i="47"/>
  <c r="R245" i="47"/>
  <c r="Q245" i="47"/>
  <c r="AE244" i="47"/>
  <c r="V244" i="47"/>
  <c r="S244" i="47"/>
  <c r="R244" i="47"/>
  <c r="Q244" i="47"/>
  <c r="AE243" i="47"/>
  <c r="V243" i="47"/>
  <c r="S243" i="47"/>
  <c r="R243" i="47"/>
  <c r="Q243" i="47"/>
  <c r="AE242" i="47"/>
  <c r="V242" i="47"/>
  <c r="S242" i="47"/>
  <c r="R242" i="47"/>
  <c r="Q242" i="47"/>
  <c r="AE241" i="47"/>
  <c r="V241" i="47"/>
  <c r="S241" i="47"/>
  <c r="R241" i="47"/>
  <c r="Q241" i="47"/>
  <c r="AE240" i="47"/>
  <c r="V240" i="47"/>
  <c r="S240" i="47"/>
  <c r="R240" i="47"/>
  <c r="Q240" i="47"/>
  <c r="AE239" i="47"/>
  <c r="V239" i="47"/>
  <c r="S239" i="47"/>
  <c r="R239" i="47"/>
  <c r="Q239" i="47"/>
  <c r="AE238" i="47"/>
  <c r="V238" i="47"/>
  <c r="S238" i="47"/>
  <c r="R238" i="47"/>
  <c r="Q238" i="47"/>
  <c r="AE237" i="47"/>
  <c r="V237" i="47"/>
  <c r="S237" i="47"/>
  <c r="R237" i="47"/>
  <c r="Q237" i="47"/>
  <c r="AE236" i="47"/>
  <c r="V236" i="47"/>
  <c r="S236" i="47"/>
  <c r="R236" i="47"/>
  <c r="Q236" i="47"/>
  <c r="AE235" i="47"/>
  <c r="V235" i="47"/>
  <c r="S235" i="47"/>
  <c r="R235" i="47"/>
  <c r="Q235" i="47"/>
  <c r="AE234" i="47"/>
  <c r="V234" i="47"/>
  <c r="S234" i="47"/>
  <c r="R234" i="47"/>
  <c r="Q234" i="47"/>
  <c r="AE233" i="47"/>
  <c r="V233" i="47"/>
  <c r="S233" i="47"/>
  <c r="R233" i="47"/>
  <c r="Q233" i="47"/>
  <c r="AE232" i="47"/>
  <c r="V232" i="47"/>
  <c r="S232" i="47"/>
  <c r="R232" i="47"/>
  <c r="Q232" i="47"/>
  <c r="AE231" i="47"/>
  <c r="V231" i="47"/>
  <c r="S231" i="47"/>
  <c r="R231" i="47"/>
  <c r="Q231" i="47"/>
  <c r="AE230" i="47"/>
  <c r="V230" i="47"/>
  <c r="S230" i="47"/>
  <c r="R230" i="47"/>
  <c r="Q230" i="47"/>
  <c r="AE229" i="47"/>
  <c r="V229" i="47"/>
  <c r="S229" i="47"/>
  <c r="R229" i="47"/>
  <c r="Q229" i="47"/>
  <c r="AE228" i="47"/>
  <c r="V228" i="47"/>
  <c r="S228" i="47"/>
  <c r="R228" i="47"/>
  <c r="Q228" i="47"/>
  <c r="AE227" i="47"/>
  <c r="V227" i="47"/>
  <c r="S227" i="47"/>
  <c r="R227" i="47"/>
  <c r="Q227" i="47"/>
  <c r="AE226" i="47"/>
  <c r="V226" i="47"/>
  <c r="S226" i="47"/>
  <c r="R226" i="47"/>
  <c r="Q226" i="47"/>
  <c r="AE225" i="47"/>
  <c r="V225" i="47"/>
  <c r="S225" i="47"/>
  <c r="R225" i="47"/>
  <c r="Q225" i="47"/>
  <c r="AE224" i="47"/>
  <c r="V224" i="47"/>
  <c r="S224" i="47"/>
  <c r="R224" i="47"/>
  <c r="Q224" i="47"/>
  <c r="AE223" i="47"/>
  <c r="V223" i="47"/>
  <c r="S223" i="47"/>
  <c r="R223" i="47"/>
  <c r="Q223" i="47"/>
  <c r="AE222" i="47"/>
  <c r="V222" i="47"/>
  <c r="S222" i="47"/>
  <c r="R222" i="47"/>
  <c r="Q222" i="47"/>
  <c r="AE221" i="47"/>
  <c r="V221" i="47"/>
  <c r="S221" i="47"/>
  <c r="R221" i="47"/>
  <c r="Q221" i="47"/>
  <c r="AE220" i="47"/>
  <c r="V220" i="47"/>
  <c r="S220" i="47"/>
  <c r="R220" i="47"/>
  <c r="Q220" i="47"/>
  <c r="AE219" i="47"/>
  <c r="V219" i="47"/>
  <c r="S219" i="47"/>
  <c r="R219" i="47"/>
  <c r="Q219" i="47"/>
  <c r="AE218" i="47"/>
  <c r="V218" i="47"/>
  <c r="S218" i="47"/>
  <c r="R218" i="47"/>
  <c r="Q218" i="47"/>
  <c r="AE217" i="47"/>
  <c r="V217" i="47"/>
  <c r="S217" i="47"/>
  <c r="R217" i="47"/>
  <c r="Q217" i="47"/>
  <c r="AE216" i="47"/>
  <c r="V216" i="47"/>
  <c r="S216" i="47"/>
  <c r="R216" i="47"/>
  <c r="Q216" i="47"/>
  <c r="AE215" i="47"/>
  <c r="V215" i="47"/>
  <c r="S215" i="47"/>
  <c r="R215" i="47"/>
  <c r="Q215" i="47"/>
  <c r="AE214" i="47"/>
  <c r="V214" i="47"/>
  <c r="S214" i="47"/>
  <c r="R214" i="47"/>
  <c r="Q214" i="47"/>
  <c r="AE213" i="47"/>
  <c r="V213" i="47"/>
  <c r="S213" i="47"/>
  <c r="R213" i="47"/>
  <c r="Q213" i="47"/>
  <c r="AE212" i="47"/>
  <c r="V212" i="47"/>
  <c r="S212" i="47"/>
  <c r="R212" i="47"/>
  <c r="Q212" i="47"/>
  <c r="AE211" i="47"/>
  <c r="V211" i="47"/>
  <c r="S211" i="47"/>
  <c r="R211" i="47"/>
  <c r="Q211" i="47"/>
  <c r="AE210" i="47"/>
  <c r="V210" i="47"/>
  <c r="S210" i="47"/>
  <c r="R210" i="47"/>
  <c r="Q210" i="47"/>
  <c r="AE209" i="47"/>
  <c r="V209" i="47"/>
  <c r="S209" i="47"/>
  <c r="R209" i="47"/>
  <c r="Q209" i="47"/>
  <c r="AE208" i="47"/>
  <c r="V208" i="47"/>
  <c r="S208" i="47"/>
  <c r="R208" i="47"/>
  <c r="Q208" i="47"/>
  <c r="AE207" i="47"/>
  <c r="V207" i="47"/>
  <c r="S207" i="47"/>
  <c r="R207" i="47"/>
  <c r="Q207" i="47"/>
  <c r="AE206" i="47"/>
  <c r="V206" i="47"/>
  <c r="S206" i="47"/>
  <c r="R206" i="47"/>
  <c r="Q206" i="47"/>
  <c r="AE205" i="47"/>
  <c r="V205" i="47"/>
  <c r="S205" i="47"/>
  <c r="R205" i="47"/>
  <c r="Q205" i="47"/>
  <c r="AE204" i="47"/>
  <c r="V204" i="47"/>
  <c r="S204" i="47"/>
  <c r="R204" i="47"/>
  <c r="Q204" i="47"/>
  <c r="AE203" i="47"/>
  <c r="V203" i="47"/>
  <c r="S203" i="47"/>
  <c r="R203" i="47"/>
  <c r="Q203" i="47"/>
  <c r="AE202" i="47"/>
  <c r="V202" i="47"/>
  <c r="S202" i="47"/>
  <c r="R202" i="47"/>
  <c r="Q202" i="47"/>
  <c r="AE201" i="47"/>
  <c r="V201" i="47"/>
  <c r="S201" i="47"/>
  <c r="R201" i="47"/>
  <c r="Q201" i="47"/>
  <c r="AE200" i="47"/>
  <c r="V200" i="47"/>
  <c r="S200" i="47"/>
  <c r="R200" i="47"/>
  <c r="Q200" i="47"/>
  <c r="AE199" i="47"/>
  <c r="V199" i="47"/>
  <c r="S199" i="47"/>
  <c r="R199" i="47"/>
  <c r="Q199" i="47"/>
  <c r="AE198" i="47"/>
  <c r="V198" i="47"/>
  <c r="S198" i="47"/>
  <c r="R198" i="47"/>
  <c r="Q198" i="47"/>
  <c r="AE197" i="47"/>
  <c r="V197" i="47"/>
  <c r="S197" i="47"/>
  <c r="R197" i="47"/>
  <c r="Q197" i="47"/>
  <c r="AE196" i="47"/>
  <c r="V196" i="47"/>
  <c r="S196" i="47"/>
  <c r="R196" i="47"/>
  <c r="Q196" i="47"/>
  <c r="AE195" i="47"/>
  <c r="V195" i="47"/>
  <c r="S195" i="47"/>
  <c r="R195" i="47"/>
  <c r="Q195" i="47"/>
  <c r="AE194" i="47"/>
  <c r="V194" i="47"/>
  <c r="S194" i="47"/>
  <c r="R194" i="47"/>
  <c r="Q194" i="47"/>
  <c r="AE193" i="47"/>
  <c r="V193" i="47"/>
  <c r="S193" i="47"/>
  <c r="R193" i="47"/>
  <c r="Q193" i="47"/>
  <c r="AE192" i="47"/>
  <c r="V192" i="47"/>
  <c r="S192" i="47"/>
  <c r="R192" i="47"/>
  <c r="Q192" i="47"/>
  <c r="AE191" i="47"/>
  <c r="V191" i="47"/>
  <c r="S191" i="47"/>
  <c r="R191" i="47"/>
  <c r="Q191" i="47"/>
  <c r="AE190" i="47"/>
  <c r="V190" i="47"/>
  <c r="S190" i="47"/>
  <c r="R190" i="47"/>
  <c r="Q190" i="47"/>
  <c r="AE189" i="47"/>
  <c r="V189" i="47"/>
  <c r="S189" i="47"/>
  <c r="R189" i="47"/>
  <c r="Q189" i="47"/>
  <c r="AE188" i="47"/>
  <c r="V188" i="47"/>
  <c r="S188" i="47"/>
  <c r="R188" i="47"/>
  <c r="Q188" i="47"/>
  <c r="AE187" i="47"/>
  <c r="V187" i="47"/>
  <c r="S187" i="47"/>
  <c r="R187" i="47"/>
  <c r="Q187" i="47"/>
  <c r="AE186" i="47"/>
  <c r="V186" i="47"/>
  <c r="S186" i="47"/>
  <c r="R186" i="47"/>
  <c r="Q186" i="47"/>
  <c r="AE185" i="47"/>
  <c r="V185" i="47"/>
  <c r="S185" i="47"/>
  <c r="R185" i="47"/>
  <c r="Q185" i="47"/>
  <c r="AE184" i="47"/>
  <c r="V184" i="47"/>
  <c r="S184" i="47"/>
  <c r="R184" i="47"/>
  <c r="Q184" i="47"/>
  <c r="AE183" i="47"/>
  <c r="V183" i="47"/>
  <c r="S183" i="47"/>
  <c r="R183" i="47"/>
  <c r="Q183" i="47"/>
  <c r="AE182" i="47"/>
  <c r="V182" i="47"/>
  <c r="S182" i="47"/>
  <c r="R182" i="47"/>
  <c r="Q182" i="47"/>
  <c r="AE181" i="47"/>
  <c r="V181" i="47"/>
  <c r="S181" i="47"/>
  <c r="R181" i="47"/>
  <c r="Q181" i="47"/>
  <c r="AE180" i="47"/>
  <c r="V180" i="47"/>
  <c r="S180" i="47"/>
  <c r="R180" i="47"/>
  <c r="Q180" i="47"/>
  <c r="AE179" i="47"/>
  <c r="V179" i="47"/>
  <c r="S179" i="47"/>
  <c r="R179" i="47"/>
  <c r="Q179" i="47"/>
  <c r="AE178" i="47"/>
  <c r="V178" i="47"/>
  <c r="S178" i="47"/>
  <c r="R178" i="47"/>
  <c r="Q178" i="47"/>
  <c r="AE177" i="47"/>
  <c r="V177" i="47"/>
  <c r="S177" i="47"/>
  <c r="R177" i="47"/>
  <c r="Q177" i="47"/>
  <c r="AE176" i="47"/>
  <c r="V176" i="47"/>
  <c r="S176" i="47"/>
  <c r="R176" i="47"/>
  <c r="Q176" i="47"/>
  <c r="AE175" i="47"/>
  <c r="V175" i="47"/>
  <c r="S175" i="47"/>
  <c r="R175" i="47"/>
  <c r="Q175" i="47"/>
  <c r="AE174" i="47"/>
  <c r="V174" i="47"/>
  <c r="S174" i="47"/>
  <c r="R174" i="47"/>
  <c r="Q174" i="47"/>
  <c r="AE173" i="47"/>
  <c r="V173" i="47"/>
  <c r="S173" i="47"/>
  <c r="R173" i="47"/>
  <c r="Q173" i="47"/>
  <c r="AE172" i="47"/>
  <c r="V172" i="47"/>
  <c r="S172" i="47"/>
  <c r="R172" i="47"/>
  <c r="Q172" i="47"/>
  <c r="AE171" i="47"/>
  <c r="V171" i="47"/>
  <c r="S171" i="47"/>
  <c r="R171" i="47"/>
  <c r="Q171" i="47"/>
  <c r="AE170" i="47"/>
  <c r="V170" i="47"/>
  <c r="S170" i="47"/>
  <c r="R170" i="47"/>
  <c r="Q170" i="47"/>
  <c r="AE169" i="47"/>
  <c r="V169" i="47"/>
  <c r="S169" i="47"/>
  <c r="R169" i="47"/>
  <c r="Q169" i="47"/>
  <c r="AE168" i="47"/>
  <c r="V168" i="47"/>
  <c r="S168" i="47"/>
  <c r="R168" i="47"/>
  <c r="Q168" i="47"/>
  <c r="AE167" i="47"/>
  <c r="V167" i="47"/>
  <c r="S167" i="47"/>
  <c r="R167" i="47"/>
  <c r="Q167" i="47"/>
  <c r="AE166" i="47"/>
  <c r="V166" i="47"/>
  <c r="S166" i="47"/>
  <c r="R166" i="47"/>
  <c r="Q166" i="47"/>
  <c r="AE165" i="47"/>
  <c r="V165" i="47"/>
  <c r="S165" i="47"/>
  <c r="R165" i="47"/>
  <c r="Q165" i="47"/>
  <c r="AE164" i="47"/>
  <c r="V164" i="47"/>
  <c r="S164" i="47"/>
  <c r="R164" i="47"/>
  <c r="Q164" i="47"/>
  <c r="AE163" i="47"/>
  <c r="V163" i="47"/>
  <c r="S163" i="47"/>
  <c r="R163" i="47"/>
  <c r="Q163" i="47"/>
  <c r="AE162" i="47"/>
  <c r="V162" i="47"/>
  <c r="S162" i="47"/>
  <c r="R162" i="47"/>
  <c r="Q162" i="47"/>
  <c r="AE161" i="47"/>
  <c r="V161" i="47"/>
  <c r="S161" i="47"/>
  <c r="R161" i="47"/>
  <c r="Q161" i="47"/>
  <c r="AE160" i="47"/>
  <c r="V160" i="47"/>
  <c r="S160" i="47"/>
  <c r="R160" i="47"/>
  <c r="Q160" i="47"/>
  <c r="AE159" i="47"/>
  <c r="V159" i="47"/>
  <c r="S159" i="47"/>
  <c r="R159" i="47"/>
  <c r="Q159" i="47"/>
  <c r="AE158" i="47"/>
  <c r="V158" i="47"/>
  <c r="S158" i="47"/>
  <c r="R158" i="47"/>
  <c r="Q158" i="47"/>
  <c r="AE157" i="47"/>
  <c r="V157" i="47"/>
  <c r="S157" i="47"/>
  <c r="R157" i="47"/>
  <c r="Q157" i="47"/>
  <c r="AE156" i="47"/>
  <c r="V156" i="47"/>
  <c r="S156" i="47"/>
  <c r="R156" i="47"/>
  <c r="Q156" i="47"/>
  <c r="AE155" i="47"/>
  <c r="V155" i="47"/>
  <c r="S155" i="47"/>
  <c r="R155" i="47"/>
  <c r="Q155" i="47"/>
  <c r="AE154" i="47"/>
  <c r="V154" i="47"/>
  <c r="S154" i="47"/>
  <c r="R154" i="47"/>
  <c r="Q154" i="47"/>
  <c r="AE153" i="47"/>
  <c r="V153" i="47"/>
  <c r="S153" i="47"/>
  <c r="R153" i="47"/>
  <c r="Q153" i="47"/>
  <c r="AE152" i="47" l="1"/>
  <c r="V152" i="47"/>
  <c r="S152" i="47"/>
  <c r="R152" i="47"/>
  <c r="Q152" i="47"/>
  <c r="AE151" i="47" l="1"/>
  <c r="V151" i="47"/>
  <c r="S151" i="47"/>
  <c r="R151" i="47"/>
  <c r="Q151" i="47"/>
  <c r="AE150" i="47" l="1"/>
  <c r="V150" i="47"/>
  <c r="S150" i="47"/>
  <c r="R150" i="47"/>
  <c r="Q150" i="47"/>
  <c r="AE149" i="47" l="1"/>
  <c r="V149" i="47"/>
  <c r="S149" i="47"/>
  <c r="R149" i="47"/>
  <c r="Q149" i="47"/>
  <c r="AE148" i="47" l="1"/>
  <c r="V148" i="47"/>
  <c r="S148" i="47"/>
  <c r="R148" i="47"/>
  <c r="Q148" i="47"/>
  <c r="AE147" i="47" l="1"/>
  <c r="V147" i="47"/>
  <c r="S147" i="47"/>
  <c r="R147" i="47"/>
  <c r="Q147" i="47"/>
  <c r="AE146" i="47" l="1"/>
  <c r="V146" i="47"/>
  <c r="S146" i="47"/>
  <c r="R146" i="47"/>
  <c r="Q146" i="47"/>
  <c r="AE145" i="47" l="1"/>
  <c r="V145" i="47"/>
  <c r="S145" i="47"/>
  <c r="R145" i="47"/>
  <c r="Q145" i="47"/>
  <c r="AE144" i="47" l="1"/>
  <c r="V144" i="47"/>
  <c r="S144" i="47"/>
  <c r="R144" i="47"/>
  <c r="Q144" i="47"/>
  <c r="AE143" i="47" l="1"/>
  <c r="V143" i="47"/>
  <c r="S143" i="47"/>
  <c r="R143" i="47"/>
  <c r="Q143" i="47"/>
  <c r="AE142" i="47" l="1"/>
  <c r="V142" i="47"/>
  <c r="S142" i="47"/>
  <c r="R142" i="47"/>
  <c r="Q142" i="47"/>
  <c r="AE141" i="47" l="1"/>
  <c r="V141" i="47"/>
  <c r="S141" i="47"/>
  <c r="R141" i="47"/>
  <c r="Q141" i="47"/>
  <c r="AE140" i="47" l="1"/>
  <c r="V140" i="47"/>
  <c r="S140" i="47"/>
  <c r="R140" i="47"/>
  <c r="Q140" i="47"/>
  <c r="AE139" i="47" l="1"/>
  <c r="V139" i="47"/>
  <c r="S139" i="47"/>
  <c r="R139" i="47"/>
  <c r="Q139" i="47"/>
  <c r="AE138" i="47" l="1"/>
  <c r="V138" i="47"/>
  <c r="S138" i="47"/>
  <c r="R138" i="47"/>
  <c r="Q138" i="47"/>
  <c r="AE137" i="47" l="1"/>
  <c r="V137" i="47"/>
  <c r="S137" i="47"/>
  <c r="R137" i="47"/>
  <c r="Q137" i="47"/>
  <c r="AE136" i="47" l="1"/>
  <c r="V136" i="47"/>
  <c r="S136" i="47"/>
  <c r="R136" i="47"/>
  <c r="Q136" i="47"/>
  <c r="AE135" i="47" l="1"/>
  <c r="V135" i="47"/>
  <c r="S135" i="47"/>
  <c r="R135" i="47"/>
  <c r="Q135" i="47"/>
  <c r="AE134" i="47" l="1"/>
  <c r="V134" i="47"/>
  <c r="S134" i="47"/>
  <c r="R134" i="47"/>
  <c r="Q134" i="47"/>
  <c r="AE133" i="47" l="1"/>
  <c r="V133" i="47"/>
  <c r="S133" i="47"/>
  <c r="R133" i="47"/>
  <c r="Q133" i="47"/>
  <c r="AE132" i="47" l="1"/>
  <c r="V132" i="47"/>
  <c r="S132" i="47"/>
  <c r="R132" i="47"/>
  <c r="Q132" i="47"/>
  <c r="AE131" i="47" l="1"/>
  <c r="V131" i="47"/>
  <c r="S131" i="47"/>
  <c r="R131" i="47"/>
  <c r="Q131" i="47"/>
  <c r="AE130" i="47" l="1"/>
  <c r="V130" i="47"/>
  <c r="S130" i="47"/>
  <c r="R130" i="47"/>
  <c r="Q130" i="47"/>
  <c r="AE129" i="47" l="1"/>
  <c r="V129" i="47"/>
  <c r="S129" i="47"/>
  <c r="R129" i="47"/>
  <c r="Q129" i="47"/>
  <c r="AE128" i="47" l="1"/>
  <c r="V128" i="47"/>
  <c r="S128" i="47"/>
  <c r="R128" i="47"/>
  <c r="Q128" i="47"/>
  <c r="AE127" i="47" l="1"/>
  <c r="V127" i="47"/>
  <c r="S127" i="47"/>
  <c r="R127" i="47"/>
  <c r="Q127" i="47"/>
  <c r="AE126" i="47" l="1"/>
  <c r="V126" i="47"/>
  <c r="S126" i="47"/>
  <c r="R126" i="47"/>
  <c r="Q126" i="47"/>
  <c r="AE125" i="47" l="1"/>
  <c r="V125" i="47"/>
  <c r="S125" i="47"/>
  <c r="R125" i="47"/>
  <c r="Q125" i="47"/>
  <c r="AE124" i="47" l="1"/>
  <c r="V124" i="47"/>
  <c r="S124" i="47"/>
  <c r="R124" i="47"/>
  <c r="Q124" i="47"/>
  <c r="AE123" i="47" l="1"/>
  <c r="V123" i="47"/>
  <c r="S123" i="47"/>
  <c r="R123" i="47"/>
  <c r="Q123" i="47"/>
  <c r="AE122" i="47" l="1"/>
  <c r="V122" i="47"/>
  <c r="S122" i="47"/>
  <c r="R122" i="47"/>
  <c r="Q122" i="47"/>
  <c r="AE121" i="47" l="1"/>
  <c r="V121" i="47"/>
  <c r="S121" i="47"/>
  <c r="R121" i="47"/>
  <c r="Q121" i="47"/>
  <c r="AE120" i="47" l="1"/>
  <c r="V120" i="47"/>
  <c r="S120" i="47"/>
  <c r="R120" i="47"/>
  <c r="Q120" i="47"/>
  <c r="AE119" i="47" l="1"/>
  <c r="V119" i="47"/>
  <c r="S119" i="47"/>
  <c r="R119" i="47"/>
  <c r="Q119" i="47"/>
  <c r="AE118" i="47" l="1"/>
  <c r="V118" i="47"/>
  <c r="S118" i="47"/>
  <c r="R118" i="47"/>
  <c r="Q118" i="47"/>
  <c r="AE117" i="47" l="1"/>
  <c r="V117" i="47"/>
  <c r="S117" i="47"/>
  <c r="R117" i="47"/>
  <c r="Q117" i="47"/>
  <c r="AE116" i="47" l="1"/>
  <c r="V116" i="47"/>
  <c r="S116" i="47"/>
  <c r="R116" i="47"/>
  <c r="Q116" i="47"/>
  <c r="AE115" i="47" l="1"/>
  <c r="V115" i="47"/>
  <c r="S115" i="47"/>
  <c r="R115" i="47"/>
  <c r="Q115" i="47"/>
  <c r="AE114" i="47" l="1"/>
  <c r="V114" i="47"/>
  <c r="S114" i="47"/>
  <c r="R114" i="47"/>
  <c r="Q114" i="47"/>
  <c r="AE113" i="47" l="1"/>
  <c r="V113" i="47"/>
  <c r="S113" i="47"/>
  <c r="R113" i="47"/>
  <c r="Q113" i="47"/>
  <c r="AE112" i="47" l="1"/>
  <c r="V112" i="47"/>
  <c r="S112" i="47"/>
  <c r="R112" i="47"/>
  <c r="Q112" i="47"/>
  <c r="AE111" i="47" l="1"/>
  <c r="V111" i="47"/>
  <c r="S111" i="47"/>
  <c r="R111" i="47"/>
  <c r="Q111" i="47"/>
  <c r="AE110" i="47" l="1"/>
  <c r="V110" i="47"/>
  <c r="S110" i="47"/>
  <c r="R110" i="47"/>
  <c r="Q110" i="47"/>
  <c r="AE109" i="47" l="1"/>
  <c r="V109" i="47"/>
  <c r="S109" i="47"/>
  <c r="R109" i="47"/>
  <c r="Q109" i="47"/>
  <c r="AE108" i="47" l="1"/>
  <c r="V108" i="47"/>
  <c r="S108" i="47"/>
  <c r="R108" i="47"/>
  <c r="Q108" i="47"/>
  <c r="AE107" i="47" l="1"/>
  <c r="V107" i="47"/>
  <c r="S107" i="47"/>
  <c r="R107" i="47"/>
  <c r="Q107" i="47"/>
  <c r="AE106" i="47" l="1"/>
  <c r="V106" i="47"/>
  <c r="S106" i="47"/>
  <c r="R106" i="47"/>
  <c r="Q106" i="47"/>
  <c r="AE105" i="47" l="1"/>
  <c r="V105" i="47"/>
  <c r="S105" i="47"/>
  <c r="R105" i="47"/>
  <c r="Q105" i="47"/>
  <c r="AE104" i="47" l="1"/>
  <c r="V104" i="47"/>
  <c r="S104" i="47"/>
  <c r="R104" i="47"/>
  <c r="Q104" i="47"/>
  <c r="AE103" i="47" l="1"/>
  <c r="V103" i="47"/>
  <c r="S103" i="47"/>
  <c r="R103" i="47"/>
  <c r="Q103" i="47"/>
  <c r="AE102" i="47" l="1"/>
  <c r="V102" i="47"/>
  <c r="S102" i="47"/>
  <c r="R102" i="47"/>
  <c r="Q102" i="47"/>
  <c r="AE101" i="47" l="1"/>
  <c r="V101" i="47"/>
  <c r="S101" i="47"/>
  <c r="R101" i="47"/>
  <c r="Q101" i="47"/>
  <c r="AE100" i="47" l="1"/>
  <c r="V100" i="47"/>
  <c r="S100" i="47"/>
  <c r="R100" i="47"/>
  <c r="Q100" i="47"/>
  <c r="AE99" i="47" l="1"/>
  <c r="V99" i="47"/>
  <c r="S99" i="47"/>
  <c r="R99" i="47"/>
  <c r="Q99" i="47"/>
  <c r="AE98" i="47" l="1"/>
  <c r="V98" i="47"/>
  <c r="S98" i="47"/>
  <c r="R98" i="47"/>
  <c r="Q98" i="47"/>
  <c r="AE97" i="47" l="1"/>
  <c r="V97" i="47"/>
  <c r="S97" i="47"/>
  <c r="R97" i="47"/>
  <c r="Q97" i="47"/>
  <c r="AE96" i="47" l="1"/>
  <c r="V96" i="47"/>
  <c r="S96" i="47"/>
  <c r="R96" i="47"/>
  <c r="Q96" i="47"/>
  <c r="AE95" i="47" l="1"/>
  <c r="V95" i="47"/>
  <c r="S95" i="47"/>
  <c r="R95" i="47"/>
  <c r="Q95" i="47"/>
  <c r="AE94" i="47" l="1"/>
  <c r="V94" i="47"/>
  <c r="S94" i="47"/>
  <c r="R94" i="47"/>
  <c r="Q94" i="47"/>
  <c r="AE93" i="47" l="1"/>
  <c r="V93" i="47"/>
  <c r="S93" i="47"/>
  <c r="R93" i="47"/>
  <c r="Q93" i="47"/>
  <c r="AE92" i="47" l="1"/>
  <c r="V92" i="47"/>
  <c r="S92" i="47"/>
  <c r="R92" i="47"/>
  <c r="Q92" i="47"/>
  <c r="AE91" i="47" l="1"/>
  <c r="V91" i="47"/>
  <c r="S91" i="47"/>
  <c r="R91" i="47"/>
  <c r="Q91" i="47"/>
  <c r="AE90" i="47" l="1"/>
  <c r="V90" i="47"/>
  <c r="S90" i="47"/>
  <c r="R90" i="47"/>
  <c r="Q90" i="47"/>
  <c r="AE89" i="47" l="1"/>
  <c r="V89" i="47"/>
  <c r="S89" i="47"/>
  <c r="R89" i="47"/>
  <c r="Q89" i="47"/>
  <c r="AE88" i="47" l="1"/>
  <c r="V88" i="47"/>
  <c r="S88" i="47"/>
  <c r="R88" i="47"/>
  <c r="Q88" i="47"/>
  <c r="AE87" i="47" l="1"/>
  <c r="V87" i="47"/>
  <c r="S87" i="47"/>
  <c r="R87" i="47"/>
  <c r="Q87" i="47"/>
  <c r="AE86" i="47" l="1"/>
  <c r="V86" i="47"/>
  <c r="S86" i="47"/>
  <c r="R86" i="47"/>
  <c r="Q86" i="47"/>
  <c r="AE85" i="47" l="1"/>
  <c r="V85" i="47"/>
  <c r="S85" i="47"/>
  <c r="R85" i="47"/>
  <c r="Q85" i="47"/>
  <c r="AE84" i="47" l="1"/>
  <c r="V84" i="47"/>
  <c r="S84" i="47"/>
  <c r="R84" i="47"/>
  <c r="Q84" i="47"/>
  <c r="AE83" i="47" l="1"/>
  <c r="V83" i="47"/>
  <c r="S83" i="47"/>
  <c r="R83" i="47"/>
  <c r="Q83" i="47"/>
  <c r="AE82" i="47" l="1"/>
  <c r="V82" i="47"/>
  <c r="S82" i="47"/>
  <c r="R82" i="47"/>
  <c r="Q82" i="47"/>
  <c r="AE81" i="47" l="1"/>
  <c r="V81" i="47"/>
  <c r="S81" i="47"/>
  <c r="R81" i="47"/>
  <c r="Q81" i="47"/>
  <c r="AE80" i="47" l="1"/>
  <c r="V80" i="47"/>
  <c r="S80" i="47"/>
  <c r="R80" i="47"/>
  <c r="Q80" i="47"/>
  <c r="AE79" i="47" l="1"/>
  <c r="V79" i="47"/>
  <c r="S79" i="47"/>
  <c r="R79" i="47"/>
  <c r="Q79" i="47"/>
  <c r="AE78" i="47" l="1"/>
  <c r="V78" i="47"/>
  <c r="S78" i="47"/>
  <c r="R78" i="47"/>
  <c r="Q78" i="47"/>
  <c r="AE77" i="47" l="1"/>
  <c r="V77" i="47"/>
  <c r="S77" i="47"/>
  <c r="R77" i="47"/>
  <c r="Q77" i="47"/>
  <c r="AE76" i="47" l="1"/>
  <c r="V76" i="47"/>
  <c r="S76" i="47"/>
  <c r="R76" i="47"/>
  <c r="Q76" i="47"/>
  <c r="AE75" i="47" l="1"/>
  <c r="V75" i="47"/>
  <c r="S75" i="47"/>
  <c r="R75" i="47"/>
  <c r="Q75" i="47"/>
  <c r="AE74" i="47" l="1"/>
  <c r="V74" i="47"/>
  <c r="S74" i="47"/>
  <c r="R74" i="47"/>
  <c r="Q74" i="47"/>
  <c r="AE73" i="47" l="1"/>
  <c r="V73" i="47"/>
  <c r="S73" i="47"/>
  <c r="R73" i="47"/>
  <c r="Q73" i="47"/>
  <c r="AE72" i="47" l="1"/>
  <c r="V72" i="47"/>
  <c r="S72" i="47"/>
  <c r="R72" i="47"/>
  <c r="Q72" i="47"/>
  <c r="AE71" i="47" l="1"/>
  <c r="V71" i="47"/>
  <c r="S71" i="47"/>
  <c r="R71" i="47"/>
  <c r="Q71" i="47"/>
  <c r="AE70" i="47" l="1"/>
  <c r="V70" i="47"/>
  <c r="S70" i="47"/>
  <c r="R70" i="47"/>
  <c r="Q70" i="47"/>
  <c r="AE69" i="47" l="1"/>
  <c r="V69" i="47"/>
  <c r="S69" i="47"/>
  <c r="R69" i="47"/>
  <c r="Q69" i="47"/>
  <c r="AE68" i="47" l="1"/>
  <c r="V68" i="47"/>
  <c r="S68" i="47"/>
  <c r="R68" i="47"/>
  <c r="Q68" i="47"/>
  <c r="AE67" i="47" l="1"/>
  <c r="V67" i="47"/>
  <c r="S67" i="47"/>
  <c r="R67" i="47"/>
  <c r="Q67" i="47"/>
  <c r="AE66" i="47" l="1"/>
  <c r="V66" i="47"/>
  <c r="S66" i="47"/>
  <c r="R66" i="47"/>
  <c r="Q66" i="47"/>
  <c r="AE65" i="47" l="1"/>
  <c r="V65" i="47"/>
  <c r="S65" i="47"/>
  <c r="R65" i="47"/>
  <c r="Q65" i="47"/>
  <c r="AE64" i="47" l="1"/>
  <c r="V64" i="47"/>
  <c r="S64" i="47"/>
  <c r="R64" i="47"/>
  <c r="Q64" i="47"/>
  <c r="AE63" i="47" l="1"/>
  <c r="V63" i="47"/>
  <c r="S63" i="47"/>
  <c r="R63" i="47"/>
  <c r="Q63" i="47"/>
  <c r="AE62" i="47" l="1"/>
  <c r="V62" i="47"/>
  <c r="S62" i="47"/>
  <c r="R62" i="47"/>
  <c r="Q62" i="47"/>
  <c r="AE61" i="47" l="1"/>
  <c r="V61" i="47"/>
  <c r="S61" i="47"/>
  <c r="R61" i="47"/>
  <c r="Q61" i="47"/>
  <c r="AE60" i="47" l="1"/>
  <c r="V60" i="47"/>
  <c r="S60" i="47"/>
  <c r="R60" i="47"/>
  <c r="Q60" i="47"/>
  <c r="AE59" i="47" l="1"/>
  <c r="V59" i="47"/>
  <c r="S59" i="47"/>
  <c r="R59" i="47"/>
  <c r="Q59" i="47"/>
  <c r="AE58" i="47" l="1"/>
  <c r="V58" i="47"/>
  <c r="S58" i="47"/>
  <c r="R58" i="47"/>
  <c r="Q58" i="47"/>
  <c r="AE57" i="47" l="1"/>
  <c r="V57" i="47"/>
  <c r="S57" i="47"/>
  <c r="R57" i="47"/>
  <c r="Q57" i="47"/>
  <c r="AE56" i="47" l="1"/>
  <c r="V56" i="47"/>
  <c r="S56" i="47"/>
  <c r="R56" i="47"/>
  <c r="Q56" i="47"/>
  <c r="AE55" i="47" l="1"/>
  <c r="V55" i="47"/>
  <c r="S55" i="47"/>
  <c r="R55" i="47"/>
  <c r="Q55" i="47"/>
  <c r="AE54" i="47" l="1"/>
  <c r="V54" i="47"/>
  <c r="S54" i="47"/>
  <c r="R54" i="47"/>
  <c r="Q54" i="47"/>
  <c r="AE53" i="47" l="1"/>
  <c r="V53" i="47"/>
  <c r="S53" i="47"/>
  <c r="R53" i="47"/>
  <c r="Q53" i="47"/>
  <c r="AE52" i="47" l="1"/>
  <c r="V52" i="47"/>
  <c r="S52" i="47"/>
  <c r="R52" i="47"/>
  <c r="Q52" i="47"/>
  <c r="AE51" i="47" l="1"/>
  <c r="V51" i="47"/>
  <c r="S51" i="47"/>
  <c r="R51" i="47"/>
  <c r="Q51" i="47"/>
  <c r="AE50" i="47" l="1"/>
  <c r="V50" i="47"/>
  <c r="S50" i="47"/>
  <c r="R50" i="47"/>
  <c r="Q50" i="47"/>
  <c r="AE49" i="47" l="1"/>
  <c r="V49" i="47"/>
  <c r="S49" i="47"/>
  <c r="R49" i="47"/>
  <c r="Q49" i="47"/>
  <c r="AE48" i="47" l="1"/>
  <c r="V48" i="47"/>
  <c r="S48" i="47"/>
  <c r="R48" i="47"/>
  <c r="Q48" i="47"/>
  <c r="AE47" i="47" l="1"/>
  <c r="V47" i="47"/>
  <c r="S47" i="47"/>
  <c r="R47" i="47"/>
  <c r="Q47" i="47"/>
  <c r="AE46" i="47" l="1"/>
  <c r="V46" i="47"/>
  <c r="S46" i="47"/>
  <c r="R46" i="47"/>
  <c r="Q46" i="47"/>
  <c r="AE45" i="47" l="1"/>
  <c r="V45" i="47"/>
  <c r="S45" i="47"/>
  <c r="R45" i="47"/>
  <c r="Q45" i="47"/>
  <c r="AE44" i="47" l="1"/>
  <c r="V44" i="47"/>
  <c r="S44" i="47"/>
  <c r="R44" i="47"/>
  <c r="Q44" i="47"/>
  <c r="AE43" i="47" l="1"/>
  <c r="V43" i="47"/>
  <c r="S43" i="47"/>
  <c r="R43" i="47"/>
  <c r="Q43" i="47"/>
  <c r="AE42" i="47" l="1"/>
  <c r="V42" i="47"/>
  <c r="S42" i="47"/>
  <c r="R42" i="47"/>
  <c r="Q42" i="47"/>
  <c r="AE41" i="47" l="1"/>
  <c r="V41" i="47"/>
  <c r="S41" i="47"/>
  <c r="R41" i="47"/>
  <c r="Q41" i="47"/>
  <c r="AE40" i="47" l="1"/>
  <c r="V40" i="47"/>
  <c r="S40" i="47"/>
  <c r="R40" i="47"/>
  <c r="Q40" i="47"/>
  <c r="AE39" i="47" l="1"/>
  <c r="V39" i="47"/>
  <c r="S39" i="47"/>
  <c r="R39" i="47"/>
  <c r="Q39" i="47"/>
  <c r="AE38" i="47" l="1"/>
  <c r="V38" i="47"/>
  <c r="S38" i="47"/>
  <c r="R38" i="47"/>
  <c r="Q38" i="47"/>
  <c r="AE37" i="47" l="1"/>
  <c r="V37" i="47"/>
  <c r="S37" i="47"/>
  <c r="R37" i="47"/>
  <c r="Q37" i="47"/>
  <c r="AE36" i="47" l="1"/>
  <c r="V36" i="47"/>
  <c r="S36" i="47"/>
  <c r="R36" i="47"/>
  <c r="Q36" i="47"/>
  <c r="AE35" i="47" l="1"/>
  <c r="V35" i="47"/>
  <c r="S35" i="47"/>
  <c r="R35" i="47"/>
  <c r="Q35" i="47"/>
  <c r="AE34" i="47" l="1"/>
  <c r="V34" i="47"/>
  <c r="S34" i="47"/>
  <c r="R34" i="47"/>
  <c r="Q34" i="47"/>
  <c r="AE33" i="47" l="1"/>
  <c r="V33" i="47"/>
  <c r="S33" i="47"/>
  <c r="R33" i="47"/>
  <c r="Q33" i="47"/>
  <c r="AE32" i="47" l="1"/>
  <c r="V32" i="47"/>
  <c r="S32" i="47"/>
  <c r="R32" i="47"/>
  <c r="Q32" i="47"/>
  <c r="AE31" i="47" l="1"/>
  <c r="V31" i="47"/>
  <c r="S31" i="47"/>
  <c r="R31" i="47"/>
  <c r="Q31" i="47"/>
  <c r="AE30" i="47" l="1"/>
  <c r="V30" i="47"/>
  <c r="S30" i="47"/>
  <c r="R30" i="47"/>
  <c r="Q30" i="47"/>
  <c r="AE29" i="47" l="1"/>
  <c r="V29" i="47"/>
  <c r="S29" i="47"/>
  <c r="R29" i="47"/>
  <c r="Q29" i="47"/>
  <c r="AE28" i="47" l="1"/>
  <c r="V28" i="47"/>
  <c r="S28" i="47"/>
  <c r="R28" i="47"/>
  <c r="Q28" i="47"/>
  <c r="AE27" i="47" l="1"/>
  <c r="V27" i="47"/>
  <c r="S27" i="47"/>
  <c r="R27" i="47"/>
  <c r="Q27" i="47"/>
  <c r="AE26" i="47" l="1"/>
  <c r="V26" i="47"/>
  <c r="S26" i="47"/>
  <c r="R26" i="47"/>
  <c r="Q26" i="47"/>
  <c r="AE25" i="47" l="1"/>
  <c r="V25" i="47"/>
  <c r="S25" i="47"/>
  <c r="R25" i="47"/>
  <c r="Q25" i="47"/>
  <c r="AE24" i="47" l="1"/>
  <c r="V24" i="47"/>
  <c r="S24" i="47"/>
  <c r="R24" i="47"/>
  <c r="Q24" i="47"/>
  <c r="AE23" i="47" l="1"/>
  <c r="V23" i="47"/>
  <c r="S23" i="47"/>
  <c r="R23" i="47"/>
  <c r="Q23" i="47"/>
  <c r="AE22" i="47" l="1"/>
  <c r="V22" i="47"/>
  <c r="S22" i="47"/>
  <c r="R22" i="47"/>
  <c r="Q22" i="47"/>
  <c r="AE21" i="47" l="1"/>
  <c r="V21" i="47"/>
  <c r="S21" i="47"/>
  <c r="R21" i="47"/>
  <c r="Q21" i="47"/>
  <c r="AE20" i="47" l="1"/>
  <c r="V20" i="47"/>
  <c r="S20" i="47"/>
  <c r="R20" i="47"/>
  <c r="Q20" i="47"/>
  <c r="AE19" i="47" l="1"/>
  <c r="V19" i="47"/>
  <c r="S19" i="47"/>
  <c r="R19" i="47"/>
  <c r="Q19" i="47"/>
  <c r="AE18" i="47" l="1"/>
  <c r="V18" i="47"/>
  <c r="S18" i="47"/>
  <c r="R18" i="47"/>
  <c r="Q18" i="47"/>
  <c r="V17" i="47" l="1"/>
  <c r="S17" i="47"/>
  <c r="R17" i="47"/>
  <c r="Q17" i="47"/>
  <c r="V16" i="47" l="1"/>
  <c r="S16" i="47"/>
  <c r="R16" i="47"/>
  <c r="Q16" i="47"/>
  <c r="V15" i="47" l="1"/>
  <c r="S15" i="47"/>
  <c r="R15" i="47"/>
  <c r="Q15" i="47"/>
  <c r="V14" i="47" l="1"/>
  <c r="S14" i="47"/>
  <c r="R14" i="47"/>
  <c r="Q14" i="47"/>
  <c r="V13" i="47" l="1"/>
  <c r="S13" i="47"/>
  <c r="R13" i="47"/>
  <c r="Q13" i="47"/>
  <c r="V12" i="47" l="1"/>
  <c r="S12" i="47"/>
  <c r="R12" i="47"/>
  <c r="Q12" i="47"/>
  <c r="V11" i="47" l="1"/>
  <c r="S11" i="47"/>
  <c r="R11" i="47"/>
  <c r="Q11" i="47"/>
  <c r="V10" i="47" l="1"/>
  <c r="S10" i="47"/>
  <c r="R10" i="47"/>
  <c r="Q10" i="47"/>
  <c r="V9" i="47" l="1"/>
  <c r="S9" i="47"/>
  <c r="R9" i="47"/>
  <c r="Q9" i="47"/>
  <c r="V8" i="47" l="1"/>
  <c r="S8" i="47"/>
  <c r="R8" i="47"/>
  <c r="Q8" i="47"/>
  <c r="V7" i="47" l="1"/>
  <c r="S7" i="47"/>
  <c r="R7" i="47"/>
  <c r="Q7" i="47"/>
  <c r="S6" i="47" l="1"/>
  <c r="R6" i="47"/>
  <c r="Q6" i="47"/>
  <c r="V5" i="47"/>
  <c r="S5" i="47"/>
  <c r="R5" i="47"/>
  <c r="Q5" i="47"/>
  <c r="BA4" i="47" l="1"/>
  <c r="AZ4" i="47"/>
  <c r="AE4" i="47"/>
  <c r="Z4" i="47"/>
  <c r="V4" i="47"/>
  <c r="S4" i="47"/>
  <c r="R4" i="47"/>
  <c r="Q4" i="47"/>
  <c r="BA3" i="47"/>
  <c r="A5" i="47" l="1"/>
  <c r="V2" i="47"/>
  <c r="U2" i="47"/>
  <c r="AK1" i="47"/>
  <c r="AF1" i="47"/>
  <c r="J1" i="7"/>
  <c r="E12" i="7" s="1"/>
  <c r="B130" i="12"/>
  <c r="B128" i="12"/>
  <c r="B118" i="12"/>
  <c r="B116" i="12"/>
  <c r="AL64" i="47" l="1"/>
  <c r="AL65" i="47"/>
  <c r="AL258" i="47"/>
  <c r="AL256" i="47"/>
  <c r="AL254" i="47"/>
  <c r="AL252" i="47"/>
  <c r="AL250" i="47"/>
  <c r="AL248" i="47"/>
  <c r="AL246" i="47"/>
  <c r="AL244" i="47"/>
  <c r="AL242" i="47"/>
  <c r="AL240" i="47"/>
  <c r="AL238" i="47"/>
  <c r="AL236" i="47"/>
  <c r="AL234" i="47"/>
  <c r="AL232" i="47"/>
  <c r="AL230" i="47"/>
  <c r="AL228" i="47"/>
  <c r="AL226" i="47"/>
  <c r="AL224" i="47"/>
  <c r="AL222" i="47"/>
  <c r="AL220" i="47"/>
  <c r="AL218" i="47"/>
  <c r="AL216" i="47"/>
  <c r="AL214" i="47"/>
  <c r="AL212" i="47"/>
  <c r="AL210" i="47"/>
  <c r="AL208" i="47"/>
  <c r="AL206" i="47"/>
  <c r="AL204" i="47"/>
  <c r="AL202" i="47"/>
  <c r="AL200" i="47"/>
  <c r="AL198" i="47"/>
  <c r="AL196" i="47"/>
  <c r="AL194" i="47"/>
  <c r="AL192" i="47"/>
  <c r="AL190" i="47"/>
  <c r="AL188" i="47"/>
  <c r="AL186" i="47"/>
  <c r="AL184" i="47"/>
  <c r="AL182" i="47"/>
  <c r="AL180" i="47"/>
  <c r="AL178" i="47"/>
  <c r="AL176" i="47"/>
  <c r="AL174" i="47"/>
  <c r="AL172" i="47"/>
  <c r="AL170" i="47"/>
  <c r="AL168" i="47"/>
  <c r="AL166" i="47"/>
  <c r="AL164" i="47"/>
  <c r="AL162" i="47"/>
  <c r="AL160" i="47"/>
  <c r="AL158" i="47"/>
  <c r="AL156" i="47"/>
  <c r="AL154" i="47"/>
  <c r="AL257" i="47"/>
  <c r="AL255" i="47"/>
  <c r="AL253" i="47"/>
  <c r="AL251" i="47"/>
  <c r="AL249" i="47"/>
  <c r="AL247" i="47"/>
  <c r="AL245" i="47"/>
  <c r="AL243" i="47"/>
  <c r="AL241" i="47"/>
  <c r="AL239" i="47"/>
  <c r="AL237" i="47"/>
  <c r="AL235" i="47"/>
  <c r="AL233" i="47"/>
  <c r="AL231" i="47"/>
  <c r="AL229" i="47"/>
  <c r="AL227" i="47"/>
  <c r="AL225" i="47"/>
  <c r="AL223" i="47"/>
  <c r="AL221" i="47"/>
  <c r="AL219" i="47"/>
  <c r="AL217" i="47"/>
  <c r="AL215" i="47"/>
  <c r="AL213" i="47"/>
  <c r="AL211" i="47"/>
  <c r="AL209" i="47"/>
  <c r="AL207" i="47"/>
  <c r="AL205" i="47"/>
  <c r="AL203" i="47"/>
  <c r="AL201" i="47"/>
  <c r="AL199" i="47"/>
  <c r="AL197" i="47"/>
  <c r="AL195" i="47"/>
  <c r="AL193" i="47"/>
  <c r="AL191" i="47"/>
  <c r="AL189" i="47"/>
  <c r="AL187" i="47"/>
  <c r="AL185" i="47"/>
  <c r="AL183" i="47"/>
  <c r="AL181" i="47"/>
  <c r="AL179" i="47"/>
  <c r="AL177" i="47"/>
  <c r="AL175" i="47"/>
  <c r="AL173" i="47"/>
  <c r="AL171" i="47"/>
  <c r="AL169" i="47"/>
  <c r="AL167" i="47"/>
  <c r="AL165" i="47"/>
  <c r="AL163" i="47"/>
  <c r="AL161" i="47"/>
  <c r="AL159" i="47"/>
  <c r="AL157" i="47"/>
  <c r="AL155" i="47"/>
  <c r="AL152" i="47"/>
  <c r="AL150" i="47"/>
  <c r="AL148" i="47"/>
  <c r="AL146" i="47"/>
  <c r="AL144" i="47"/>
  <c r="AL142" i="47"/>
  <c r="AL140" i="47"/>
  <c r="AL138" i="47"/>
  <c r="AL136" i="47"/>
  <c r="AL134" i="47"/>
  <c r="AL132" i="47"/>
  <c r="AL130" i="47"/>
  <c r="AL128" i="47"/>
  <c r="AL126" i="47"/>
  <c r="AL124" i="47"/>
  <c r="AL122" i="47"/>
  <c r="AL120" i="47"/>
  <c r="AL118" i="47"/>
  <c r="AL116" i="47"/>
  <c r="AL153" i="47"/>
  <c r="AL151" i="47"/>
  <c r="AL149" i="47"/>
  <c r="AL147" i="47"/>
  <c r="AL145" i="47"/>
  <c r="AL143" i="47"/>
  <c r="AL141" i="47"/>
  <c r="AL139" i="47"/>
  <c r="AL137" i="47"/>
  <c r="AL135" i="47"/>
  <c r="AL133" i="47"/>
  <c r="AL131" i="47"/>
  <c r="AL129" i="47"/>
  <c r="AL127" i="47"/>
  <c r="AL125" i="47"/>
  <c r="AL123" i="47"/>
  <c r="AL121" i="47"/>
  <c r="AL119" i="47"/>
  <c r="AL117" i="47"/>
  <c r="AL115" i="47"/>
  <c r="AL113" i="47"/>
  <c r="AL111" i="47"/>
  <c r="AL109" i="47"/>
  <c r="AL107" i="47"/>
  <c r="AL105" i="47"/>
  <c r="AL103" i="47"/>
  <c r="AL101" i="47"/>
  <c r="AL99" i="47"/>
  <c r="AL97" i="47"/>
  <c r="AL95" i="47"/>
  <c r="AL93" i="47"/>
  <c r="AL91" i="47"/>
  <c r="AL89" i="47"/>
  <c r="AL87" i="47"/>
  <c r="AL85" i="47"/>
  <c r="AL83" i="47"/>
  <c r="AL81" i="47"/>
  <c r="AL114" i="47"/>
  <c r="AL112" i="47"/>
  <c r="AL110" i="47"/>
  <c r="AL108" i="47"/>
  <c r="AL106" i="47"/>
  <c r="AL104" i="47"/>
  <c r="AL102" i="47"/>
  <c r="AL100" i="47"/>
  <c r="AL98" i="47"/>
  <c r="AL96" i="47"/>
  <c r="AL94" i="47"/>
  <c r="AL92" i="47"/>
  <c r="AL90" i="47"/>
  <c r="AL88" i="47"/>
  <c r="AL86" i="47"/>
  <c r="AL84" i="47"/>
  <c r="AL82" i="47"/>
  <c r="AL14" i="47"/>
  <c r="AL15" i="47"/>
  <c r="AL16" i="47"/>
  <c r="AL17" i="47"/>
  <c r="AL18" i="47"/>
  <c r="AL19" i="47"/>
  <c r="AL20" i="47"/>
  <c r="AL21" i="47"/>
  <c r="AL22" i="47"/>
  <c r="AL23" i="47"/>
  <c r="AL24" i="47"/>
  <c r="AL25" i="47"/>
  <c r="AL26" i="47"/>
  <c r="AL27" i="47"/>
  <c r="AL28" i="47"/>
  <c r="AL29" i="47"/>
  <c r="AL30" i="47"/>
  <c r="AL31" i="47"/>
  <c r="AL32" i="47"/>
  <c r="AL33" i="47"/>
  <c r="AL34" i="47"/>
  <c r="AL35" i="47"/>
  <c r="AL36" i="47"/>
  <c r="AL37" i="47"/>
  <c r="AL38" i="47"/>
  <c r="AL39" i="47"/>
  <c r="AL40" i="47"/>
  <c r="AL41" i="47"/>
  <c r="AL42" i="47"/>
  <c r="AL43" i="47"/>
  <c r="AL44" i="47"/>
  <c r="AL45" i="47"/>
  <c r="AL46" i="47"/>
  <c r="AL47" i="47"/>
  <c r="AL48" i="47"/>
  <c r="AL49" i="47"/>
  <c r="AL50" i="47"/>
  <c r="AL51" i="47"/>
  <c r="AL52" i="47"/>
  <c r="AL53" i="47"/>
  <c r="AL54" i="47"/>
  <c r="AL55" i="47"/>
  <c r="AL56" i="47"/>
  <c r="AL57" i="47"/>
  <c r="AL58" i="47"/>
  <c r="AL59" i="47"/>
  <c r="AL60" i="47"/>
  <c r="AL61" i="47"/>
  <c r="AL62" i="47"/>
  <c r="AL63" i="47"/>
  <c r="AL66" i="47"/>
  <c r="AL67" i="47"/>
  <c r="AL68" i="47"/>
  <c r="AL69" i="47"/>
  <c r="AL70" i="47"/>
  <c r="AL71" i="47"/>
  <c r="AL72" i="47"/>
  <c r="AL73" i="47"/>
  <c r="AL74" i="47"/>
  <c r="AL75" i="47"/>
  <c r="AL76" i="47"/>
  <c r="AL77" i="47"/>
  <c r="AL78" i="47"/>
  <c r="AL79" i="47"/>
  <c r="AL80" i="47"/>
  <c r="AL4" i="47"/>
  <c r="AL5" i="47"/>
  <c r="AL6" i="47"/>
  <c r="AL7" i="47"/>
  <c r="AL8" i="47"/>
  <c r="AL9" i="47"/>
  <c r="AL10" i="47"/>
  <c r="AL11" i="47"/>
  <c r="AL12" i="47"/>
  <c r="AL13" i="47"/>
  <c r="W2" i="47"/>
  <c r="U4" i="47"/>
  <c r="U5" i="47" s="1"/>
  <c r="A6" i="47"/>
  <c r="B108" i="12"/>
  <c r="B106" i="12"/>
  <c r="B104" i="12"/>
  <c r="B102" i="12"/>
  <c r="B100" i="12"/>
  <c r="EZ8" i="12"/>
  <c r="EZ6" i="12"/>
  <c r="CZ6" i="12"/>
  <c r="FG5" i="12"/>
  <c r="CZ5" i="12"/>
  <c r="EG1" i="12"/>
  <c r="AF1" i="12"/>
  <c r="F1" i="12"/>
  <c r="D43" i="12" l="1"/>
  <c r="D45" i="12" s="1"/>
  <c r="E43" i="12"/>
  <c r="AG4" i="47"/>
  <c r="A7" i="47"/>
  <c r="U6" i="47"/>
  <c r="AG5" i="47"/>
  <c r="DG5" i="12"/>
  <c r="DG4" i="12" s="1"/>
  <c r="U7" i="47" l="1"/>
  <c r="AG6" i="47"/>
  <c r="A8" i="47"/>
  <c r="A9" i="47" s="1"/>
  <c r="U8" i="47" l="1"/>
  <c r="AG7" i="47"/>
  <c r="U9" i="47" l="1"/>
  <c r="AG8" i="47"/>
  <c r="A10" i="47"/>
  <c r="A11" i="47" l="1"/>
  <c r="U10" i="47"/>
  <c r="AG9" i="47"/>
  <c r="U11" i="47" l="1"/>
  <c r="AG10" i="47"/>
  <c r="A12" i="47"/>
  <c r="A13" i="47" l="1"/>
  <c r="U12" i="47"/>
  <c r="AG11" i="47"/>
  <c r="U13" i="47" l="1"/>
  <c r="AG12" i="47"/>
  <c r="A14" i="47"/>
  <c r="A15" i="47" l="1"/>
  <c r="U14" i="47"/>
  <c r="AG13" i="47"/>
  <c r="U15" i="47" l="1"/>
  <c r="AG14" i="47"/>
  <c r="A16" i="47"/>
  <c r="A17" i="47" l="1"/>
  <c r="U16" i="47"/>
  <c r="AG15" i="47"/>
  <c r="U17" i="47" l="1"/>
  <c r="AG16" i="47"/>
  <c r="A18" i="47"/>
  <c r="A19" i="47" l="1"/>
  <c r="U18" i="47"/>
  <c r="AG17" i="47"/>
  <c r="U19" i="47" l="1"/>
  <c r="AG18" i="47"/>
  <c r="A20" i="47"/>
  <c r="A21" i="47" l="1"/>
  <c r="U20" i="47"/>
  <c r="AG19" i="47"/>
  <c r="U21" i="47" l="1"/>
  <c r="AG20" i="47"/>
  <c r="A22" i="47"/>
  <c r="A23" i="47" s="1"/>
  <c r="U22" i="47" l="1"/>
  <c r="AG21" i="47"/>
  <c r="U23" i="47" l="1"/>
  <c r="AG22" i="47"/>
  <c r="A24" i="47"/>
  <c r="A25" i="47" l="1"/>
  <c r="U24" i="47"/>
  <c r="AG23" i="47"/>
  <c r="U25" i="47" l="1"/>
  <c r="AG24" i="47"/>
  <c r="A26" i="47"/>
  <c r="A27" i="47" l="1"/>
  <c r="U26" i="47"/>
  <c r="AG25" i="47"/>
  <c r="U27" i="47" l="1"/>
  <c r="AG26" i="47"/>
  <c r="A28" i="47"/>
  <c r="A29" i="47" l="1"/>
  <c r="U28" i="47"/>
  <c r="AG27" i="47"/>
  <c r="U29" i="47" l="1"/>
  <c r="AG28" i="47"/>
  <c r="A30" i="47"/>
  <c r="A31" i="47" l="1"/>
  <c r="U30" i="47"/>
  <c r="AG29" i="47"/>
  <c r="U31" i="47" l="1"/>
  <c r="AG30" i="47"/>
  <c r="A32" i="47"/>
  <c r="A33" i="47" l="1"/>
  <c r="U32" i="47"/>
  <c r="AG31" i="47"/>
  <c r="A34" i="47" l="1"/>
  <c r="U33" i="47"/>
  <c r="AG32" i="47"/>
  <c r="A35" i="47" l="1"/>
  <c r="U34" i="47"/>
  <c r="AG33" i="47"/>
  <c r="A36" i="47" l="1"/>
  <c r="U35" i="47"/>
  <c r="AG34" i="47"/>
  <c r="A37" i="47" l="1"/>
  <c r="U36" i="47"/>
  <c r="AG35" i="47"/>
  <c r="A38" i="47" l="1"/>
  <c r="U37" i="47"/>
  <c r="AG36" i="47"/>
  <c r="A39" i="47" l="1"/>
  <c r="U38" i="47"/>
  <c r="AG37" i="47"/>
  <c r="A40" i="47" l="1"/>
  <c r="U39" i="47"/>
  <c r="AG38" i="47"/>
  <c r="A41" i="47" l="1"/>
  <c r="U40" i="47"/>
  <c r="AG39" i="47"/>
  <c r="A42" i="47" l="1"/>
  <c r="U41" i="47"/>
  <c r="AG40" i="47"/>
  <c r="A43" i="47" l="1"/>
  <c r="U42" i="47"/>
  <c r="AG41" i="47"/>
  <c r="A44" i="47" l="1"/>
  <c r="U43" i="47"/>
  <c r="AG42" i="47"/>
  <c r="A45" i="47" l="1"/>
  <c r="U44" i="47"/>
  <c r="AG43" i="47"/>
  <c r="A46" i="47" l="1"/>
  <c r="U45" i="47"/>
  <c r="AG44" i="47"/>
  <c r="A47" i="47" l="1"/>
  <c r="U46" i="47"/>
  <c r="AG45" i="47"/>
  <c r="A48" i="47" l="1"/>
  <c r="A49" i="47" s="1"/>
  <c r="U47" i="47"/>
  <c r="AG46" i="47"/>
  <c r="U48" i="47" l="1"/>
  <c r="AG47" i="47"/>
  <c r="A50" i="47"/>
  <c r="U49" i="47" l="1"/>
  <c r="AG48" i="47"/>
  <c r="A51" i="47"/>
  <c r="U50" i="47" l="1"/>
  <c r="AG49" i="47"/>
  <c r="A52" i="47"/>
  <c r="U51" i="47" l="1"/>
  <c r="AG50" i="47"/>
  <c r="A53" i="47"/>
  <c r="U52" i="47" l="1"/>
  <c r="AG51" i="47"/>
  <c r="A54" i="47"/>
  <c r="U53" i="47" l="1"/>
  <c r="AG52" i="47"/>
  <c r="A55" i="47"/>
  <c r="U54" i="47" l="1"/>
  <c r="AG53" i="47"/>
  <c r="A56" i="47"/>
  <c r="U55" i="47" l="1"/>
  <c r="AG54" i="47"/>
  <c r="A57" i="47"/>
  <c r="U56" i="47" l="1"/>
  <c r="AG55" i="47"/>
  <c r="A58" i="47"/>
  <c r="U57" i="47" l="1"/>
  <c r="AG56" i="47"/>
  <c r="A59" i="47"/>
  <c r="U58" i="47" l="1"/>
  <c r="AG57" i="47"/>
  <c r="A60" i="47"/>
  <c r="U59" i="47" l="1"/>
  <c r="AG58" i="47"/>
  <c r="A61" i="47"/>
  <c r="U60" i="47" l="1"/>
  <c r="AG59" i="47"/>
  <c r="A62" i="47"/>
  <c r="U61" i="47" l="1"/>
  <c r="AG60" i="47"/>
  <c r="A63" i="47"/>
  <c r="A64" i="47" l="1"/>
  <c r="U62" i="47"/>
  <c r="AG61" i="47"/>
  <c r="A65" i="47" l="1"/>
  <c r="U63" i="47"/>
  <c r="AG62" i="47"/>
  <c r="A66" i="47" l="1"/>
  <c r="U64" i="47"/>
  <c r="AG64" i="47" s="1"/>
  <c r="AG63" i="47"/>
  <c r="A67" i="47" l="1"/>
  <c r="U65" i="47"/>
  <c r="U66" i="47" l="1"/>
  <c r="U67" i="47" s="1"/>
  <c r="AG65" i="47"/>
  <c r="A68" i="47"/>
  <c r="AG66" i="47" l="1"/>
  <c r="A69" i="47"/>
  <c r="U68" i="47"/>
  <c r="AG67" i="47"/>
  <c r="A70" i="47" l="1"/>
  <c r="U69" i="47"/>
  <c r="AG68" i="47"/>
  <c r="U70" i="47" l="1"/>
  <c r="AG69" i="47"/>
  <c r="A71" i="47"/>
  <c r="U71" i="47" l="1"/>
  <c r="AG70" i="47"/>
  <c r="A72" i="47"/>
  <c r="U72" i="47" l="1"/>
  <c r="AG71" i="47"/>
  <c r="A73" i="47"/>
  <c r="U73" i="47" l="1"/>
  <c r="AG72" i="47"/>
  <c r="A74" i="47"/>
  <c r="U74" i="47" l="1"/>
  <c r="AG73" i="47"/>
  <c r="A75" i="47"/>
  <c r="U75" i="47" l="1"/>
  <c r="AG74" i="47"/>
  <c r="A76" i="47"/>
  <c r="U76" i="47" l="1"/>
  <c r="AG75" i="47"/>
  <c r="A77" i="47"/>
  <c r="U77" i="47" l="1"/>
  <c r="AG76" i="47"/>
  <c r="A78" i="47"/>
  <c r="U78" i="47" l="1"/>
  <c r="AG77" i="47"/>
  <c r="A79" i="47"/>
  <c r="U79" i="47" l="1"/>
  <c r="AG78" i="47"/>
  <c r="A80" i="47"/>
  <c r="U80" i="47" l="1"/>
  <c r="AG79" i="47"/>
  <c r="A81" i="47"/>
  <c r="U81" i="47" l="1"/>
  <c r="AG80" i="47"/>
  <c r="A82" i="47"/>
  <c r="U82" i="47" l="1"/>
  <c r="AG81" i="47"/>
  <c r="A83" i="47"/>
  <c r="U83" i="47" l="1"/>
  <c r="AG82" i="47"/>
  <c r="A84" i="47"/>
  <c r="U84" i="47" l="1"/>
  <c r="AG83" i="47"/>
  <c r="A85" i="47"/>
  <c r="U85" i="47" l="1"/>
  <c r="AG84" i="47"/>
  <c r="A86" i="47"/>
  <c r="U86" i="47" l="1"/>
  <c r="AG85" i="47"/>
  <c r="A87" i="47"/>
  <c r="U87" i="47" l="1"/>
  <c r="AG86" i="47"/>
  <c r="A88" i="47"/>
  <c r="U88" i="47" l="1"/>
  <c r="AG87" i="47"/>
  <c r="A89" i="47"/>
  <c r="U89" i="47" l="1"/>
  <c r="AG88" i="47"/>
  <c r="A90" i="47"/>
  <c r="A91" i="47" l="1"/>
  <c r="U90" i="47"/>
  <c r="AG89" i="47"/>
  <c r="A92" i="47" l="1"/>
  <c r="A93" i="47" s="1"/>
  <c r="A94" i="47" s="1"/>
  <c r="U91" i="47"/>
  <c r="AG90" i="47"/>
  <c r="U92" i="47" l="1"/>
  <c r="AG91" i="47"/>
  <c r="A95" i="47"/>
  <c r="U93" i="47" l="1"/>
  <c r="AG92" i="47"/>
  <c r="A96" i="47"/>
  <c r="U94" i="47" l="1"/>
  <c r="AG93" i="47"/>
  <c r="A97" i="47"/>
  <c r="U95" i="47" l="1"/>
  <c r="AG94" i="47"/>
  <c r="A98" i="47"/>
  <c r="U96" i="47" l="1"/>
  <c r="AG95" i="47"/>
  <c r="A99" i="47"/>
  <c r="U97" i="47" l="1"/>
  <c r="AG96" i="47"/>
  <c r="A100" i="47"/>
  <c r="U98" i="47" l="1"/>
  <c r="AG97" i="47"/>
  <c r="A101" i="47"/>
  <c r="U99" i="47" l="1"/>
  <c r="AG98" i="47"/>
  <c r="A102" i="47"/>
  <c r="U100" i="47" l="1"/>
  <c r="AG99" i="47"/>
  <c r="A103" i="47"/>
  <c r="U101" i="47" l="1"/>
  <c r="AG100" i="47"/>
  <c r="A104" i="47"/>
  <c r="U102" i="47" l="1"/>
  <c r="AG101" i="47"/>
  <c r="A105" i="47"/>
  <c r="U103" i="47" l="1"/>
  <c r="AG102" i="47"/>
  <c r="A106" i="47"/>
  <c r="U104" i="47" l="1"/>
  <c r="AG103" i="47"/>
  <c r="A107" i="47"/>
  <c r="U105" i="47" l="1"/>
  <c r="AG104" i="47"/>
  <c r="A108" i="47"/>
  <c r="U106" i="47" l="1"/>
  <c r="AG105" i="47"/>
  <c r="A109" i="47"/>
  <c r="U107" i="47" l="1"/>
  <c r="AG106" i="47"/>
  <c r="A110" i="47"/>
  <c r="U108" i="47" l="1"/>
  <c r="AG107" i="47"/>
  <c r="A111" i="47"/>
  <c r="U109" i="47" l="1"/>
  <c r="AG108" i="47"/>
  <c r="A112" i="47"/>
  <c r="U110" i="47" l="1"/>
  <c r="AG109" i="47"/>
  <c r="A113" i="47"/>
  <c r="U111" i="47" l="1"/>
  <c r="AG110" i="47"/>
  <c r="A114" i="47"/>
  <c r="U112" i="47" l="1"/>
  <c r="AG111" i="47"/>
  <c r="A115" i="47"/>
  <c r="U113" i="47" l="1"/>
  <c r="AG112" i="47"/>
  <c r="A116" i="47"/>
  <c r="U114" i="47" l="1"/>
  <c r="AG113" i="47"/>
  <c r="A117" i="47"/>
  <c r="U115" i="47" l="1"/>
  <c r="AG114" i="47"/>
  <c r="A118" i="47"/>
  <c r="U116" i="47" l="1"/>
  <c r="AG115" i="47"/>
  <c r="A119" i="47"/>
  <c r="U117" i="47" l="1"/>
  <c r="AG116" i="47"/>
  <c r="A120" i="47"/>
  <c r="U118" i="47" l="1"/>
  <c r="AG117" i="47"/>
  <c r="A121" i="47"/>
  <c r="U119" i="47" l="1"/>
  <c r="AG118" i="47"/>
  <c r="A122" i="47"/>
  <c r="U120" i="47" l="1"/>
  <c r="AG119" i="47"/>
  <c r="A123" i="47"/>
  <c r="U121" i="47" l="1"/>
  <c r="AG120" i="47"/>
  <c r="A124" i="47"/>
  <c r="U122" i="47" l="1"/>
  <c r="AG121" i="47"/>
  <c r="A125" i="47"/>
  <c r="U123" i="47" l="1"/>
  <c r="AG122" i="47"/>
  <c r="A126" i="47"/>
  <c r="U124" i="47" l="1"/>
  <c r="AG123" i="47"/>
  <c r="A127" i="47"/>
  <c r="U125" i="47" l="1"/>
  <c r="AG124" i="47"/>
  <c r="A128" i="47"/>
  <c r="U126" i="47" l="1"/>
  <c r="AG125" i="47"/>
  <c r="A129" i="47"/>
  <c r="U127" i="47" l="1"/>
  <c r="AG126" i="47"/>
  <c r="A130" i="47"/>
  <c r="U128" i="47" l="1"/>
  <c r="AG127" i="47"/>
  <c r="A131" i="47"/>
  <c r="U129" i="47" l="1"/>
  <c r="AG128" i="47"/>
  <c r="A132" i="47"/>
  <c r="U130" i="47" l="1"/>
  <c r="AG129" i="47"/>
  <c r="A133" i="47"/>
  <c r="U131" i="47" l="1"/>
  <c r="AG130" i="47"/>
  <c r="A134" i="47"/>
  <c r="U132" i="47" l="1"/>
  <c r="AG131" i="47"/>
  <c r="A135" i="47"/>
  <c r="U133" i="47" l="1"/>
  <c r="AG132" i="47"/>
  <c r="A136" i="47"/>
  <c r="U134" i="47" l="1"/>
  <c r="AG133" i="47"/>
  <c r="A137" i="47"/>
  <c r="U135" i="47" l="1"/>
  <c r="AG134" i="47"/>
  <c r="A138" i="47"/>
  <c r="U136" i="47" l="1"/>
  <c r="AG135" i="47"/>
  <c r="A139" i="47"/>
  <c r="U137" i="47" l="1"/>
  <c r="AG136" i="47"/>
  <c r="A140" i="47"/>
  <c r="U138" i="47" l="1"/>
  <c r="AG137" i="47"/>
  <c r="A141" i="47"/>
  <c r="U139" i="47" l="1"/>
  <c r="AG138" i="47"/>
  <c r="A142" i="47"/>
  <c r="U140" i="47" l="1"/>
  <c r="AG139" i="47"/>
  <c r="A143" i="47"/>
  <c r="U141" i="47" l="1"/>
  <c r="AG140" i="47"/>
  <c r="A144" i="47"/>
  <c r="U142" i="47" l="1"/>
  <c r="AG141" i="47"/>
  <c r="A145" i="47"/>
  <c r="U143" i="47" l="1"/>
  <c r="AG142" i="47"/>
  <c r="A146" i="47"/>
  <c r="U144" i="47" l="1"/>
  <c r="AG143" i="47"/>
  <c r="A147" i="47"/>
  <c r="U145" i="47" l="1"/>
  <c r="AG144" i="47"/>
  <c r="A148" i="47"/>
  <c r="U146" i="47" l="1"/>
  <c r="AG145" i="47"/>
  <c r="A149" i="47"/>
  <c r="U147" i="47" l="1"/>
  <c r="AG146" i="47"/>
  <c r="A150" i="47"/>
  <c r="U148" i="47" l="1"/>
  <c r="AG147" i="47"/>
  <c r="A151" i="47"/>
  <c r="U149" i="47" l="1"/>
  <c r="AG148" i="47"/>
  <c r="A152" i="47"/>
  <c r="U150" i="47" l="1"/>
  <c r="AG149" i="47"/>
  <c r="A153" i="47"/>
  <c r="U151" i="47" l="1"/>
  <c r="AG150" i="47"/>
  <c r="A154" i="47"/>
  <c r="U152" i="47" l="1"/>
  <c r="AG151" i="47"/>
  <c r="A155" i="47"/>
  <c r="U153" i="47" l="1"/>
  <c r="AG152" i="47"/>
  <c r="A156" i="47"/>
  <c r="U154" i="47" l="1"/>
  <c r="AG153" i="47"/>
  <c r="A157" i="47"/>
  <c r="U155" i="47" l="1"/>
  <c r="AG154" i="47"/>
  <c r="A158" i="47"/>
  <c r="U156" i="47" l="1"/>
  <c r="AG155" i="47"/>
  <c r="A159" i="47"/>
  <c r="U157" i="47" l="1"/>
  <c r="AG156" i="47"/>
  <c r="A160" i="47"/>
  <c r="U158" i="47" l="1"/>
  <c r="AG157" i="47"/>
  <c r="A161" i="47"/>
  <c r="U159" i="47" l="1"/>
  <c r="AG158" i="47"/>
  <c r="A162" i="47"/>
  <c r="U160" i="47" l="1"/>
  <c r="AG159" i="47"/>
  <c r="A163" i="47"/>
  <c r="U161" i="47" l="1"/>
  <c r="AG160" i="47"/>
  <c r="A164" i="47"/>
  <c r="U162" i="47" l="1"/>
  <c r="AG161" i="47"/>
  <c r="A165" i="47"/>
  <c r="U163" i="47" l="1"/>
  <c r="AG162" i="47"/>
  <c r="A166" i="47"/>
  <c r="U164" i="47" l="1"/>
  <c r="AG163" i="47"/>
  <c r="A167" i="47"/>
  <c r="U165" i="47" l="1"/>
  <c r="AG164" i="47"/>
  <c r="A168" i="47"/>
  <c r="U166" i="47" l="1"/>
  <c r="AG165" i="47"/>
  <c r="A169" i="47"/>
  <c r="U167" i="47" l="1"/>
  <c r="AG166" i="47"/>
  <c r="A170" i="47"/>
  <c r="U168" i="47" l="1"/>
  <c r="AG167" i="47"/>
  <c r="A171" i="47"/>
  <c r="U169" i="47" l="1"/>
  <c r="AG168" i="47"/>
  <c r="A172" i="47"/>
  <c r="U170" i="47" l="1"/>
  <c r="AG169" i="47"/>
  <c r="A173" i="47"/>
  <c r="U171" i="47" l="1"/>
  <c r="AG170" i="47"/>
  <c r="A174" i="47"/>
  <c r="U172" i="47" l="1"/>
  <c r="AG171" i="47"/>
  <c r="A175" i="47"/>
  <c r="U173" i="47" l="1"/>
  <c r="AG172" i="47"/>
  <c r="A176" i="47"/>
  <c r="U174" i="47" l="1"/>
  <c r="AG173" i="47"/>
  <c r="A177" i="47"/>
  <c r="A178" i="47" l="1"/>
  <c r="A179" i="47" s="1"/>
  <c r="A180" i="47" s="1"/>
  <c r="A181" i="47" s="1"/>
  <c r="A182" i="47" s="1"/>
  <c r="A183" i="47" s="1"/>
  <c r="A184" i="47" s="1"/>
  <c r="A185" i="47" s="1"/>
  <c r="A186" i="47" s="1"/>
  <c r="A187" i="47" s="1"/>
  <c r="A188" i="47" s="1"/>
  <c r="A189" i="47" s="1"/>
  <c r="A190" i="47" s="1"/>
  <c r="A191" i="47" s="1"/>
  <c r="A192" i="47" s="1"/>
  <c r="A193" i="47" s="1"/>
  <c r="A194" i="47" s="1"/>
  <c r="A195" i="47" s="1"/>
  <c r="A196" i="47" s="1"/>
  <c r="A197" i="47" s="1"/>
  <c r="A198" i="47" s="1"/>
  <c r="A199" i="47" s="1"/>
  <c r="A200" i="47" s="1"/>
  <c r="A201" i="47" s="1"/>
  <c r="A202" i="47" s="1"/>
  <c r="A203" i="47" s="1"/>
  <c r="A204" i="47" s="1"/>
  <c r="A205" i="47" s="1"/>
  <c r="A206" i="47" s="1"/>
  <c r="A207" i="47" s="1"/>
  <c r="A208" i="47" s="1"/>
  <c r="A209" i="47" s="1"/>
  <c r="A210" i="47" s="1"/>
  <c r="A211" i="47" s="1"/>
  <c r="A212" i="47" s="1"/>
  <c r="A213" i="47" s="1"/>
  <c r="A214" i="47" s="1"/>
  <c r="A215" i="47" s="1"/>
  <c r="A216" i="47" s="1"/>
  <c r="A217" i="47" s="1"/>
  <c r="A218" i="47" s="1"/>
  <c r="A219" i="47" s="1"/>
  <c r="A220" i="47" s="1"/>
  <c r="A221" i="47" s="1"/>
  <c r="A222" i="47" s="1"/>
  <c r="A223" i="47" s="1"/>
  <c r="A224" i="47" s="1"/>
  <c r="A225" i="47" s="1"/>
  <c r="A226" i="47" s="1"/>
  <c r="A227" i="47" s="1"/>
  <c r="A228" i="47" s="1"/>
  <c r="A229" i="47" s="1"/>
  <c r="A230" i="47" s="1"/>
  <c r="A231" i="47" s="1"/>
  <c r="A232" i="47" s="1"/>
  <c r="A233" i="47" s="1"/>
  <c r="A234" i="47" s="1"/>
  <c r="A235" i="47" s="1"/>
  <c r="A236" i="47" s="1"/>
  <c r="A237" i="47" s="1"/>
  <c r="A238" i="47" s="1"/>
  <c r="A239" i="47" s="1"/>
  <c r="A240" i="47" s="1"/>
  <c r="A241" i="47" s="1"/>
  <c r="A242" i="47" s="1"/>
  <c r="A243" i="47" s="1"/>
  <c r="A244" i="47" s="1"/>
  <c r="A245" i="47" s="1"/>
  <c r="A246" i="47" s="1"/>
  <c r="A247" i="47" s="1"/>
  <c r="A248" i="47" s="1"/>
  <c r="A249" i="47" s="1"/>
  <c r="A250" i="47" s="1"/>
  <c r="A251" i="47" s="1"/>
  <c r="A252" i="47" s="1"/>
  <c r="A253" i="47" s="1"/>
  <c r="A254" i="47" s="1"/>
  <c r="A255" i="47" s="1"/>
  <c r="A256" i="47" s="1"/>
  <c r="A257" i="47" s="1"/>
  <c r="A258" i="47" s="1"/>
  <c r="A259" i="47" s="1"/>
  <c r="A260" i="47" s="1"/>
  <c r="A261" i="47" s="1"/>
  <c r="A262" i="47" s="1"/>
  <c r="A263" i="47" s="1"/>
  <c r="A264" i="47" s="1"/>
  <c r="A265" i="47" s="1"/>
  <c r="A266" i="47" s="1"/>
  <c r="A267" i="47" s="1"/>
  <c r="A268" i="47" s="1"/>
  <c r="A269" i="47" s="1"/>
  <c r="A270" i="47" s="1"/>
  <c r="A271" i="47" s="1"/>
  <c r="A272" i="47" s="1"/>
  <c r="A273" i="47" s="1"/>
  <c r="A274" i="47" s="1"/>
  <c r="A275" i="47" s="1"/>
  <c r="A276" i="47" s="1"/>
  <c r="A277" i="47" s="1"/>
  <c r="A278" i="47" s="1"/>
  <c r="A279" i="47" s="1"/>
  <c r="A280" i="47" s="1"/>
  <c r="A281" i="47" s="1"/>
  <c r="A282" i="47" s="1"/>
  <c r="A283" i="47" s="1"/>
  <c r="A284" i="47" s="1"/>
  <c r="A285" i="47" s="1"/>
  <c r="A286" i="47" s="1"/>
  <c r="A287" i="47" s="1"/>
  <c r="A288" i="47" s="1"/>
  <c r="A289" i="47" s="1"/>
  <c r="A290" i="47" s="1"/>
  <c r="A291" i="47" s="1"/>
  <c r="A292" i="47" s="1"/>
  <c r="A293" i="47" s="1"/>
  <c r="A294" i="47" s="1"/>
  <c r="A295" i="47" s="1"/>
  <c r="A296" i="47" s="1"/>
  <c r="A297" i="47" s="1"/>
  <c r="A298" i="47" s="1"/>
  <c r="A299" i="47" s="1"/>
  <c r="A300" i="47" s="1"/>
  <c r="A301" i="47" s="1"/>
  <c r="A302" i="47" s="1"/>
  <c r="A303" i="47" s="1"/>
  <c r="U175" i="47"/>
  <c r="AG174" i="47"/>
  <c r="A306" i="47" l="1"/>
  <c r="U176" i="47"/>
  <c r="AG175" i="47"/>
  <c r="U177" i="47" l="1"/>
  <c r="AG176" i="47"/>
  <c r="U178" i="47" l="1"/>
  <c r="AG177" i="47"/>
  <c r="U179" i="47" l="1"/>
  <c r="AG178" i="47"/>
  <c r="U180" i="47" l="1"/>
  <c r="AG179" i="47"/>
  <c r="U181" i="47" l="1"/>
  <c r="AG180" i="47"/>
  <c r="U182" i="47" l="1"/>
  <c r="AG181" i="47"/>
  <c r="U183" i="47" l="1"/>
  <c r="AG182" i="47"/>
  <c r="U184" i="47" l="1"/>
  <c r="AG183" i="47"/>
  <c r="U185" i="47" l="1"/>
  <c r="AG184" i="47"/>
  <c r="U186" i="47" l="1"/>
  <c r="AG185" i="47"/>
  <c r="U187" i="47" l="1"/>
  <c r="AG186" i="47"/>
  <c r="U188" i="47" l="1"/>
  <c r="AG187" i="47"/>
  <c r="U189" i="47" l="1"/>
  <c r="AG188" i="47"/>
  <c r="U190" i="47" l="1"/>
  <c r="AG189" i="47"/>
  <c r="U191" i="47" l="1"/>
  <c r="AG190" i="47"/>
  <c r="U192" i="47" l="1"/>
  <c r="AG191" i="47"/>
  <c r="U193" i="47" l="1"/>
  <c r="AG192" i="47"/>
  <c r="U194" i="47" l="1"/>
  <c r="AG193" i="47"/>
  <c r="U195" i="47" l="1"/>
  <c r="AG194" i="47"/>
  <c r="U196" i="47" l="1"/>
  <c r="AG195" i="47"/>
  <c r="U197" i="47" l="1"/>
  <c r="AG196" i="47"/>
  <c r="U198" i="47" l="1"/>
  <c r="AG197" i="47"/>
  <c r="U199" i="47" l="1"/>
  <c r="AG198" i="47"/>
  <c r="U200" i="47" l="1"/>
  <c r="AG199" i="47"/>
  <c r="U201" i="47" l="1"/>
  <c r="AG200" i="47"/>
  <c r="U202" i="47" l="1"/>
  <c r="AG201" i="47"/>
  <c r="U203" i="47" l="1"/>
  <c r="AG202" i="47"/>
  <c r="U204" i="47" l="1"/>
  <c r="AG203" i="47"/>
  <c r="U205" i="47" l="1"/>
  <c r="AG204" i="47"/>
  <c r="U206" i="47" l="1"/>
  <c r="AG205" i="47"/>
  <c r="U207" i="47" l="1"/>
  <c r="AG206" i="47"/>
  <c r="U208" i="47" l="1"/>
  <c r="AG207" i="47"/>
  <c r="U209" i="47" l="1"/>
  <c r="AG208" i="47"/>
  <c r="U210" i="47" l="1"/>
  <c r="AG209" i="47"/>
  <c r="U211" i="47" l="1"/>
  <c r="AG210" i="47"/>
  <c r="U212" i="47" l="1"/>
  <c r="AG211" i="47"/>
  <c r="U213" i="47" l="1"/>
  <c r="AG212" i="47"/>
  <c r="U214" i="47" l="1"/>
  <c r="AG213" i="47"/>
  <c r="U215" i="47" l="1"/>
  <c r="AG214" i="47"/>
  <c r="U216" i="47" l="1"/>
  <c r="AG215" i="47"/>
  <c r="U217" i="47" l="1"/>
  <c r="AG216" i="47"/>
  <c r="U218" i="47" l="1"/>
  <c r="AG217" i="47"/>
  <c r="U219" i="47" l="1"/>
  <c r="AG218" i="47"/>
  <c r="U220" i="47" l="1"/>
  <c r="AG219" i="47"/>
  <c r="U221" i="47" l="1"/>
  <c r="AG220" i="47"/>
  <c r="U222" i="47" l="1"/>
  <c r="AG221" i="47"/>
  <c r="U223" i="47" l="1"/>
  <c r="AG222" i="47"/>
  <c r="U224" i="47" l="1"/>
  <c r="AG223" i="47"/>
  <c r="U225" i="47" l="1"/>
  <c r="AG224" i="47"/>
  <c r="U226" i="47" l="1"/>
  <c r="AG225" i="47"/>
  <c r="U227" i="47" l="1"/>
  <c r="AG226" i="47"/>
  <c r="U228" i="47" l="1"/>
  <c r="AG227" i="47"/>
  <c r="U229" i="47" l="1"/>
  <c r="AG228" i="47"/>
  <c r="U230" i="47" l="1"/>
  <c r="AG229" i="47"/>
  <c r="U231" i="47" l="1"/>
  <c r="AG230" i="47"/>
  <c r="U232" i="47" l="1"/>
  <c r="AG231" i="47"/>
  <c r="U233" i="47" l="1"/>
  <c r="AG232" i="47"/>
  <c r="U234" i="47" l="1"/>
  <c r="AG233" i="47"/>
  <c r="U235" i="47" l="1"/>
  <c r="AG234" i="47"/>
  <c r="U236" i="47" l="1"/>
  <c r="AG235" i="47"/>
  <c r="U237" i="47" l="1"/>
  <c r="AG236" i="47"/>
  <c r="U238" i="47" l="1"/>
  <c r="AG237" i="47"/>
  <c r="U239" i="47" l="1"/>
  <c r="AG238" i="47"/>
  <c r="U240" i="47" l="1"/>
  <c r="AG239" i="47"/>
  <c r="U241" i="47" l="1"/>
  <c r="AG240" i="47"/>
  <c r="U242" i="47" l="1"/>
  <c r="AG241" i="47"/>
  <c r="U243" i="47" l="1"/>
  <c r="AG242" i="47"/>
  <c r="U244" i="47" l="1"/>
  <c r="AG243" i="47"/>
  <c r="U245" i="47" l="1"/>
  <c r="AG244" i="47"/>
  <c r="U246" i="47" l="1"/>
  <c r="AG245" i="47"/>
  <c r="U247" i="47" l="1"/>
  <c r="AG246" i="47"/>
  <c r="U248" i="47" l="1"/>
  <c r="AG247" i="47"/>
  <c r="U249" i="47" l="1"/>
  <c r="AG248" i="47"/>
  <c r="U250" i="47" l="1"/>
  <c r="AG249" i="47"/>
  <c r="U251" i="47" l="1"/>
  <c r="AG250" i="47"/>
  <c r="U252" i="47" l="1"/>
  <c r="AG251" i="47"/>
  <c r="U253" i="47" l="1"/>
  <c r="AG252" i="47"/>
  <c r="U254" i="47" l="1"/>
  <c r="AG253" i="47"/>
  <c r="U255" i="47" l="1"/>
  <c r="AG254" i="47"/>
  <c r="U256" i="47" l="1"/>
  <c r="AG255" i="47"/>
  <c r="U257" i="47" l="1"/>
  <c r="AG256" i="47"/>
  <c r="U258" i="47" l="1"/>
  <c r="AG257" i="47"/>
  <c r="U259" i="47" l="1"/>
  <c r="AG258" i="47"/>
  <c r="U260" i="47" l="1"/>
  <c r="AG259" i="47"/>
  <c r="U261" i="47" l="1"/>
  <c r="AG260" i="47"/>
  <c r="U262" i="47" l="1"/>
  <c r="AG261" i="47"/>
  <c r="U263" i="47" l="1"/>
  <c r="AG262" i="47"/>
  <c r="U264" i="47" l="1"/>
  <c r="AG263" i="47"/>
  <c r="U265" i="47" l="1"/>
  <c r="AG264" i="47"/>
  <c r="U266" i="47" l="1"/>
  <c r="AG265" i="47"/>
  <c r="U267" i="47" l="1"/>
  <c r="AG266" i="47"/>
  <c r="U268" i="47" l="1"/>
  <c r="AG267" i="47"/>
  <c r="U269" i="47" l="1"/>
  <c r="AG268" i="47"/>
  <c r="U270" i="47" l="1"/>
  <c r="AG269" i="47"/>
  <c r="U271" i="47" l="1"/>
  <c r="AG270" i="47"/>
  <c r="U272" i="47" l="1"/>
  <c r="AG271" i="47"/>
  <c r="U273" i="47" l="1"/>
  <c r="AG272" i="47"/>
  <c r="U274" i="47" l="1"/>
  <c r="AG273" i="47"/>
  <c r="U275" i="47" l="1"/>
  <c r="AG274" i="47"/>
  <c r="U276" i="47" l="1"/>
  <c r="AG275" i="47"/>
  <c r="U277" i="47" l="1"/>
  <c r="AG276" i="47"/>
  <c r="U278" i="47" l="1"/>
  <c r="AG277" i="47"/>
  <c r="U279" i="47" l="1"/>
  <c r="AG278" i="47"/>
  <c r="U280" i="47" l="1"/>
  <c r="AG279" i="47"/>
  <c r="U281" i="47" l="1"/>
  <c r="AG280" i="47"/>
  <c r="U282" i="47" l="1"/>
  <c r="AG281" i="47"/>
  <c r="U283" i="47" l="1"/>
  <c r="AG282" i="47"/>
  <c r="U284" i="47" l="1"/>
  <c r="AG283" i="47"/>
  <c r="U285" i="47" l="1"/>
  <c r="AG284" i="47"/>
  <c r="U286" i="47" l="1"/>
  <c r="AG285" i="47"/>
  <c r="U287" i="47" l="1"/>
  <c r="AG286" i="47"/>
  <c r="U288" i="47" l="1"/>
  <c r="AG287" i="47"/>
  <c r="U289" i="47" l="1"/>
  <c r="AG288" i="47"/>
  <c r="U290" i="47" l="1"/>
  <c r="AG289" i="47"/>
  <c r="U291" i="47" l="1"/>
  <c r="AG290" i="47"/>
  <c r="U292" i="47" l="1"/>
  <c r="AG291" i="47"/>
  <c r="U293" i="47" l="1"/>
  <c r="AG292" i="47"/>
  <c r="U294" i="47" l="1"/>
  <c r="AG293" i="47"/>
  <c r="U295" i="47" l="1"/>
  <c r="AG294" i="47"/>
  <c r="U296" i="47" l="1"/>
  <c r="AG295" i="47"/>
  <c r="U297" i="47" l="1"/>
  <c r="AG296" i="47"/>
  <c r="U298" i="47" l="1"/>
  <c r="AG297" i="47"/>
  <c r="U299" i="47" l="1"/>
  <c r="AG298" i="47"/>
  <c r="U300" i="47" l="1"/>
  <c r="AG299" i="47"/>
  <c r="U301" i="47" l="1"/>
  <c r="AG300" i="47"/>
  <c r="U302" i="47" l="1"/>
  <c r="AG301" i="47"/>
  <c r="U303" i="47" l="1"/>
  <c r="AG302" i="47"/>
  <c r="U304" i="47" l="1"/>
  <c r="U305" i="47" s="1"/>
  <c r="AG303" i="47"/>
  <c r="EC18" i="12" l="1"/>
  <c r="AM51" i="47" l="1"/>
  <c r="AM67" i="47" l="1"/>
  <c r="AM39" i="47" l="1"/>
  <c r="AM68" i="47" l="1"/>
  <c r="AM119" i="47"/>
  <c r="AM124" i="47"/>
  <c r="AM99" i="47" l="1"/>
  <c r="AM102" i="47"/>
  <c r="AM114" i="47"/>
  <c r="AM120" i="47"/>
  <c r="AM49" i="47" l="1"/>
  <c r="AM59" i="47"/>
  <c r="AM65" i="47" l="1"/>
  <c r="EI16" i="12" l="1"/>
  <c r="AM95" i="47" l="1"/>
  <c r="AM47" i="47" l="1"/>
  <c r="AM35" i="47" l="1"/>
  <c r="AM42" i="47" l="1"/>
  <c r="AM44" i="47"/>
  <c r="AM41" i="47" l="1"/>
  <c r="AM46" i="47"/>
  <c r="AM52" i="47"/>
  <c r="AM53" i="47"/>
  <c r="AM55" i="47"/>
  <c r="AM57" i="47"/>
  <c r="AM58" i="47"/>
  <c r="AM43" i="47" l="1"/>
  <c r="AM45" i="47"/>
  <c r="AM54" i="47"/>
  <c r="AM60" i="47"/>
  <c r="AM61" i="47"/>
  <c r="AM48" i="47" l="1"/>
  <c r="AM26" i="47" l="1"/>
  <c r="AM27" i="47" l="1"/>
  <c r="AC141" i="28" l="1"/>
  <c r="AC142" i="28" l="1"/>
  <c r="AC138" i="28" l="1"/>
  <c r="AC139" i="28"/>
  <c r="AC140" i="28"/>
  <c r="AM36" i="47" l="1"/>
  <c r="AM19" i="47" l="1"/>
  <c r="AM56" i="47" l="1"/>
  <c r="AM38" i="47" l="1"/>
  <c r="AM62" i="47" l="1"/>
  <c r="AM30" i="47" l="1"/>
  <c r="AM34" i="47"/>
  <c r="AM37" i="47"/>
  <c r="AM63" i="47"/>
  <c r="AM64" i="47" l="1"/>
  <c r="AM66" i="47"/>
  <c r="AM40" i="47" l="1"/>
  <c r="AM50" i="47" l="1"/>
  <c r="AM31" i="47" l="1"/>
  <c r="AM33" i="47" l="1"/>
  <c r="AM12" i="47" l="1"/>
  <c r="AM14" i="47"/>
  <c r="AM17" i="47"/>
  <c r="AM24" i="47" l="1"/>
  <c r="AM6" i="47" l="1"/>
  <c r="AM9" i="47"/>
  <c r="AM11" i="47"/>
  <c r="AM13" i="47"/>
  <c r="AM16" i="47"/>
  <c r="AM25" i="47"/>
  <c r="AM10" i="47" l="1"/>
  <c r="AM4" i="47" l="1"/>
  <c r="AM29" i="47" l="1"/>
  <c r="AM15" i="47" l="1"/>
  <c r="AM32" i="47"/>
  <c r="AM5" i="47"/>
  <c r="AU3" i="74"/>
  <c r="AU4" i="74" s="1"/>
  <c r="AU5" i="74" s="1"/>
  <c r="AU6" i="74" s="1"/>
  <c r="AU7" i="74" l="1"/>
  <c r="AU8" i="74" s="1"/>
  <c r="AU9" i="74" s="1"/>
  <c r="AU10" i="74" s="1"/>
  <c r="AU11" i="74" s="1"/>
  <c r="AU12" i="74" s="1"/>
  <c r="AU13" i="74" s="1"/>
  <c r="AU14" i="74" s="1"/>
  <c r="AU15" i="74" s="1"/>
  <c r="AU16" i="74" s="1"/>
  <c r="AU17" i="74" s="1"/>
  <c r="AU18" i="74" s="1"/>
  <c r="AU19" i="74" s="1"/>
  <c r="AU20" i="74" s="1"/>
  <c r="AU21" i="74" s="1"/>
  <c r="AU22" i="74" s="1"/>
  <c r="AU23" i="74" s="1"/>
  <c r="AU24" i="74" s="1"/>
  <c r="AU25" i="74" s="1"/>
  <c r="AU26" i="74" s="1"/>
  <c r="AU27" i="74" s="1"/>
  <c r="AU28" i="74" s="1"/>
  <c r="AU29" i="74" s="1"/>
  <c r="AU30" i="74" s="1"/>
  <c r="AU31" i="74" s="1"/>
  <c r="AU32" i="74" s="1"/>
  <c r="AU33" i="74" s="1"/>
  <c r="AU34" i="74" s="1"/>
  <c r="AU35" i="74" s="1"/>
  <c r="AU36" i="74" s="1"/>
  <c r="AU37" i="74" s="1"/>
  <c r="AU38" i="74" s="1"/>
  <c r="AU39" i="74" s="1"/>
  <c r="AU40" i="74" s="1"/>
  <c r="AU41" i="74" s="1"/>
  <c r="AU42" i="74" s="1"/>
  <c r="AU43" i="74" s="1"/>
  <c r="AU44" i="74" s="1"/>
  <c r="AU45" i="74" s="1"/>
  <c r="AU46" i="74" s="1"/>
  <c r="AU47" i="74" s="1"/>
  <c r="AU48" i="74" s="1"/>
  <c r="AU49" i="74" s="1"/>
  <c r="AU50" i="74" s="1"/>
  <c r="AU51" i="74" s="1"/>
  <c r="AU52" i="74" s="1"/>
  <c r="AU53" i="74" s="1"/>
  <c r="AU54" i="74" s="1"/>
  <c r="AU55" i="74" s="1"/>
  <c r="AU56" i="74" s="1"/>
  <c r="AU57" i="74" s="1"/>
  <c r="AU58" i="74" s="1"/>
  <c r="AU59" i="74" s="1"/>
  <c r="AU60" i="74" s="1"/>
  <c r="AU61" i="74" s="1"/>
  <c r="AU62" i="74" s="1"/>
  <c r="AU63" i="74" s="1"/>
  <c r="AU64" i="74" s="1"/>
  <c r="AU65" i="74" s="1"/>
  <c r="AU66" i="74" s="1"/>
  <c r="AU67" i="74" s="1"/>
  <c r="AU68" i="74" s="1"/>
  <c r="AU69" i="74" s="1"/>
  <c r="AU70" i="74" s="1"/>
  <c r="AU71" i="74" s="1"/>
  <c r="AU72" i="74" s="1"/>
  <c r="AU73" i="74" s="1"/>
  <c r="AU74" i="74" s="1"/>
  <c r="AU75" i="74" s="1"/>
  <c r="AU76" i="74" s="1"/>
  <c r="AU77" i="74" s="1"/>
  <c r="AU78" i="74" s="1"/>
  <c r="AU79" i="74" s="1"/>
  <c r="AU80" i="74" s="1"/>
  <c r="AU81" i="74" s="1"/>
  <c r="AU82" i="74" s="1"/>
  <c r="AU83" i="74" s="1"/>
  <c r="AU84" i="74" s="1"/>
  <c r="AU85" i="74" s="1"/>
  <c r="AU86" i="74" s="1"/>
  <c r="AU87" i="74" s="1"/>
  <c r="AU88" i="74" s="1"/>
  <c r="AU89" i="74" s="1"/>
  <c r="AU90" i="74" s="1"/>
  <c r="AU91" i="74" s="1"/>
  <c r="AU92" i="74" s="1"/>
  <c r="AU93" i="74" s="1"/>
  <c r="AU94" i="74" s="1"/>
  <c r="AU95" i="74" s="1"/>
  <c r="AU96" i="74" s="1"/>
  <c r="AU97" i="74" s="1"/>
  <c r="AU98" i="74" s="1"/>
  <c r="AU99" i="74" s="1"/>
  <c r="AU100" i="74" s="1"/>
</calcChain>
</file>

<file path=xl/sharedStrings.xml><?xml version="1.0" encoding="utf-8"?>
<sst xmlns="http://schemas.openxmlformats.org/spreadsheetml/2006/main" count="9844" uniqueCount="3580">
  <si>
    <t xml:space="preserve"> </t>
  </si>
  <si>
    <t>English</t>
  </si>
  <si>
    <t>French</t>
  </si>
  <si>
    <t>Spanish</t>
  </si>
  <si>
    <t>Portuguese</t>
  </si>
  <si>
    <t>E</t>
  </si>
  <si>
    <t>Welcome to Catholic Charities Atlanta</t>
  </si>
  <si>
    <t>Citizenship</t>
  </si>
  <si>
    <t>Each row corresponds to the identical question in each language.</t>
  </si>
  <si>
    <t>otherwise, the language function will not work properly.</t>
  </si>
  <si>
    <t>IT Information</t>
  </si>
  <si>
    <t>Instead, use the Modify or Delete Functions.  Manual changes may corrupt integrity of database.</t>
  </si>
  <si>
    <t>Ben M Leao</t>
  </si>
  <si>
    <t>770-617-9807</t>
  </si>
  <si>
    <t>benmleao@gmail.com</t>
  </si>
  <si>
    <t>This App manages processing of New Intake Sheets entered by Admin personnel or directly by Client, and provides management</t>
  </si>
  <si>
    <t>of Appointments.</t>
  </si>
  <si>
    <t>Excel Security must be set to accept use of Macros and Vbasic Routines.  Intake Sheet by Admin &amp; by Client must reside in same folder in order for application to work properly.</t>
  </si>
  <si>
    <t>1)</t>
  </si>
  <si>
    <t>2)</t>
  </si>
  <si>
    <t>3)</t>
  </si>
  <si>
    <t>I.</t>
  </si>
  <si>
    <t>II.</t>
  </si>
  <si>
    <t>III.</t>
  </si>
  <si>
    <t>First Name</t>
  </si>
  <si>
    <t>4)</t>
  </si>
  <si>
    <t>Gender</t>
  </si>
  <si>
    <t>T-Visa</t>
  </si>
  <si>
    <t>Relationship</t>
  </si>
  <si>
    <t>Table of Contents</t>
  </si>
  <si>
    <t>Application Overview</t>
  </si>
  <si>
    <t>Functionality</t>
  </si>
  <si>
    <t>System Flow  - Installation and Directory Set up</t>
  </si>
  <si>
    <t>Parameters for Microsoft Excel</t>
  </si>
  <si>
    <t>Excel Security must be set to accept use of Macros and Vbasic Routines, as follows: Open Excel, Select Excel Options,</t>
  </si>
  <si>
    <t>box labeled 'Trust Access to the VBA project object model".</t>
  </si>
  <si>
    <t>Intake Sheet - Main  (This Workbook) - Contains main application procedures</t>
  </si>
  <si>
    <t>5)</t>
  </si>
  <si>
    <t>6)</t>
  </si>
  <si>
    <t>7)</t>
  </si>
  <si>
    <t>Intake Sheet - Reset File Status - Use to reset pointer file in case of power failure or malfunction</t>
  </si>
  <si>
    <t>Intake Sheet - Reset Shadow File Status - Used to reset pointer file in case of power failure or malfunction</t>
  </si>
  <si>
    <t>Intake Sheet - Reset New Client Intermediate Status - Used to reset pointer file in case of power failure or malfunction</t>
  </si>
  <si>
    <t>Workbooks required by application to reside in Main folder</t>
  </si>
  <si>
    <t>IV.</t>
  </si>
  <si>
    <t>Workbooks required to reside the subfolder (DATA) containing all files used by application</t>
  </si>
  <si>
    <t>Intake Sheet - Main DB  -  Contains Application Main Database File</t>
  </si>
  <si>
    <t>Intake Sheet - New Client Intermediate File - Contains New Client created by Client or Counselors</t>
  </si>
  <si>
    <t>We recommend THAT NO DATA BE CHANGED MANUALLY IN APP FILES (WORKBOOKS) LISTED ABOVE</t>
  </si>
  <si>
    <t>Click on topic to view details</t>
  </si>
  <si>
    <t>System Requirements</t>
  </si>
  <si>
    <t>The application requires a processor 4.5 MHz or faster and Microsoft Excel 2007 or later versions.</t>
  </si>
  <si>
    <t>Select Trust Center, Select Trust Center Settings, Select Macro Settings, Choose bullet "Enable all Macros", and check</t>
  </si>
  <si>
    <t>PAGE</t>
  </si>
  <si>
    <t>System Installation</t>
  </si>
  <si>
    <t>The initial set up at Catholic Charities Atlanta is as follows:</t>
  </si>
  <si>
    <t>The application must reside at:</t>
  </si>
  <si>
    <t>M:\Catholic Charities\Immigration Services\Ben\Main</t>
  </si>
  <si>
    <t>Main is the primary App folder that must contain the following programs:</t>
  </si>
  <si>
    <t>1.          Intake Sheet - Main</t>
  </si>
  <si>
    <t>3.          Intake Sheet - Reset Shadow File Status</t>
  </si>
  <si>
    <t>4.          Intake Sheet - Reset Update Intermediate File Status</t>
  </si>
  <si>
    <t>Intake Sheet - Main (#1) is the Main Program that drives the CIMA application.</t>
  </si>
  <si>
    <t>These programs (#2, #3, and #4 are auxiliary modules for use in resetting system parameters following a power failure or other system</t>
  </si>
  <si>
    <t>A sub-folder under …\Main must be named "Data".  It will hold all data files used by the application.  Thus, the sub-folder is as follows;</t>
  </si>
  <si>
    <t>M:\Catholic Charities\Immigration Services\Ben\Main\Data</t>
  </si>
  <si>
    <t>This sub-folder must contain:</t>
  </si>
  <si>
    <t>1.          Intake Sheet - Main DB                                      This is the Database containing all client records</t>
  </si>
  <si>
    <t>4.          Intake Sheet - Update Intermediate File          Contains updates created by Counselors (via Workpads)</t>
  </si>
  <si>
    <t xml:space="preserve">2.          Intake Sheet - Shadow File                                Copy of Database used for distribution to Counselor's Workpads                            </t>
  </si>
  <si>
    <t>3.          Intake Sheet - New Client Intermediate File   Contains New Client records entered by Clients or Counselors (via Workpads)</t>
  </si>
  <si>
    <t>Plus the three status files below that monitor availability of data files.</t>
  </si>
  <si>
    <t>5.          Intake Sheet - Shadow File Status                    Monitors availability of "Shadow File"</t>
  </si>
  <si>
    <t>5.          Intake Sheet - Shell File for backups               Work file used for creating backups of database</t>
  </si>
  <si>
    <t>A</t>
  </si>
  <si>
    <t>2.          Intake Sheet - Reset New Client Intermediate File Status</t>
  </si>
  <si>
    <t>6.          Intake Sheet - New Client Intermediate File Status      Monitors availability of "New Client Intermediate File"</t>
  </si>
  <si>
    <t>7.          Intake Sheet - Update Intermediate File Status             Monitors availability of "Update Intermediate File"</t>
  </si>
  <si>
    <t>The required folders are:  Main (for Main App Module), Data (a subfolder under Main containing all data files),</t>
  </si>
  <si>
    <r>
      <t xml:space="preserve">the Administrative Console, </t>
    </r>
    <r>
      <rPr>
        <b/>
        <i/>
        <u/>
        <sz val="12"/>
        <color theme="0"/>
        <rFont val="Calibri"/>
        <family val="2"/>
      </rPr>
      <t>the location of file folders are predetermined within the application.</t>
    </r>
  </si>
  <si>
    <t>Overview of System, Programs, and Database use</t>
  </si>
  <si>
    <t>Counselor's Workpads must run from each counselor's  own folder (never from folder where Main application resides.)</t>
  </si>
  <si>
    <t>Intake Sheet - Shadow File -  Image of DB available for use by Counselor's Workpads - updated at Synchronization</t>
  </si>
  <si>
    <t>Intake Sheet - Update Intermediate File - Changes originated from Counselor's Workpads</t>
  </si>
  <si>
    <t>Because the system supports n users working from their assigned folders (Counselor's' Workpads), Intakes entered by clients, and</t>
  </si>
  <si>
    <t>Client (subfolder under Main containing Intake Creation by Client), and Counselor's Workpads 01 - nn (Counselor's Workpads)</t>
  </si>
  <si>
    <t>(3) Status files, one for each file (#2, #3, and #4) above to control record/usage and lock/unlock statuses</t>
  </si>
  <si>
    <t>Intake Sheet - CCA Staff - Contains names and initials of CCA Users (Counselors/Case Workers)</t>
  </si>
  <si>
    <t>8)</t>
  </si>
  <si>
    <t>Intake Sheet - FP Levels - Contains Federal Poverty Levels table used in client qualification process</t>
  </si>
  <si>
    <t>Languages (Dialogue) Maintenance:</t>
  </si>
  <si>
    <t>This file contains all dialogues for the Intake Sheet in four languages.</t>
  </si>
  <si>
    <t>Modifications to Screen Dialogues must be made via this maintenance function, not on the input/view/modify screens,</t>
  </si>
  <si>
    <t>Mexico</t>
  </si>
  <si>
    <t>Brazil</t>
  </si>
  <si>
    <t>Argentina</t>
  </si>
  <si>
    <t>Nicaragua</t>
  </si>
  <si>
    <t>Somalia</t>
  </si>
  <si>
    <t>Nigeria</t>
  </si>
  <si>
    <t>Canada</t>
  </si>
  <si>
    <t>Panama</t>
  </si>
  <si>
    <t>Cuba</t>
  </si>
  <si>
    <t>Russia</t>
  </si>
  <si>
    <t>Colombia</t>
  </si>
  <si>
    <t>Costa Rica</t>
  </si>
  <si>
    <t>Chile</t>
  </si>
  <si>
    <t>Peru</t>
  </si>
  <si>
    <t>Guatemala</t>
  </si>
  <si>
    <t>Uruguay</t>
  </si>
  <si>
    <t>Belize</t>
  </si>
  <si>
    <t>Haiti</t>
  </si>
  <si>
    <t>Guinea</t>
  </si>
  <si>
    <t>Ethiopia</t>
  </si>
  <si>
    <t>Ecuador</t>
  </si>
  <si>
    <t>El Salvador</t>
  </si>
  <si>
    <t>India</t>
  </si>
  <si>
    <t>Ukraine</t>
  </si>
  <si>
    <t>Rwanda</t>
  </si>
  <si>
    <t>Mali</t>
  </si>
  <si>
    <t>Togo</t>
  </si>
  <si>
    <t>Honduras</t>
  </si>
  <si>
    <t>Liberia</t>
  </si>
  <si>
    <t>United States</t>
  </si>
  <si>
    <t>Ghana</t>
  </si>
  <si>
    <t>Puerto Rico</t>
  </si>
  <si>
    <t>Cameroon</t>
  </si>
  <si>
    <t>Sierra Leone</t>
  </si>
  <si>
    <t>Barbados</t>
  </si>
  <si>
    <t>Bhutan</t>
  </si>
  <si>
    <t>Kenya</t>
  </si>
  <si>
    <t>Jamaica</t>
  </si>
  <si>
    <t>Bermuda</t>
  </si>
  <si>
    <t>Zambia</t>
  </si>
  <si>
    <t>France</t>
  </si>
  <si>
    <t>Benin</t>
  </si>
  <si>
    <t>Israel</t>
  </si>
  <si>
    <t>Iran</t>
  </si>
  <si>
    <t>Sudan</t>
  </si>
  <si>
    <t>Dominican Republic</t>
  </si>
  <si>
    <t>Uganda</t>
  </si>
  <si>
    <t>Botswana</t>
  </si>
  <si>
    <t>Pakistan</t>
  </si>
  <si>
    <t>Bangladesh</t>
  </si>
  <si>
    <t>Georgia</t>
  </si>
  <si>
    <t>Senegal</t>
  </si>
  <si>
    <t>Tunisia</t>
  </si>
  <si>
    <t>Nepal</t>
  </si>
  <si>
    <t>Vietnam</t>
  </si>
  <si>
    <t>Belarus</t>
  </si>
  <si>
    <t>Bulgaria</t>
  </si>
  <si>
    <t>OK</t>
  </si>
  <si>
    <t>Last Name</t>
  </si>
  <si>
    <t>JOSE</t>
  </si>
  <si>
    <t>Ind Orient Time</t>
  </si>
  <si>
    <t>Interviewer</t>
  </si>
  <si>
    <t>Nationality1</t>
  </si>
  <si>
    <t>Nationality2</t>
  </si>
  <si>
    <t>Language1</t>
  </si>
  <si>
    <t>Language2</t>
  </si>
  <si>
    <t>Potential Relief 1</t>
  </si>
  <si>
    <t>Potential Relief 2</t>
  </si>
  <si>
    <t>Potential Relief 3</t>
  </si>
  <si>
    <t>Ind Orientation Time</t>
  </si>
  <si>
    <t>USCIS A-Number</t>
  </si>
  <si>
    <t>No</t>
  </si>
  <si>
    <t>no</t>
  </si>
  <si>
    <t>Yes</t>
  </si>
  <si>
    <t>@</t>
  </si>
  <si>
    <t>Time</t>
  </si>
  <si>
    <t>Group Orientation Date :</t>
  </si>
  <si>
    <t>Build Record for VERA</t>
  </si>
  <si>
    <t>ok</t>
  </si>
  <si>
    <t>Immigration Services - LEGAL ORIENTATION PROGRAM - LOP</t>
  </si>
  <si>
    <t>Do you wish to include Backlogged detainees?</t>
  </si>
  <si>
    <t>Dev</t>
  </si>
  <si>
    <t>CCA</t>
  </si>
  <si>
    <t>Data\</t>
  </si>
  <si>
    <t>Abkhazia</t>
  </si>
  <si>
    <t>Afghanistan</t>
  </si>
  <si>
    <t>Aland</t>
  </si>
  <si>
    <t>Albania</t>
  </si>
  <si>
    <t>Algeria</t>
  </si>
  <si>
    <t>American Samoa</t>
  </si>
  <si>
    <t>Andorra</t>
  </si>
  <si>
    <t>Angola</t>
  </si>
  <si>
    <t>Anguilla</t>
  </si>
  <si>
    <t>Antigua and Barbuda</t>
  </si>
  <si>
    <t>Armenia</t>
  </si>
  <si>
    <t>Aruba</t>
  </si>
  <si>
    <t>Ascension</t>
  </si>
  <si>
    <t>Ashmore and Cartier Islands</t>
  </si>
  <si>
    <t>Australia</t>
  </si>
  <si>
    <t>Australian Antarctic Territory</t>
  </si>
  <si>
    <t>Austria</t>
  </si>
  <si>
    <t>Azerbaijan</t>
  </si>
  <si>
    <t>Bahamas, The</t>
  </si>
  <si>
    <t>Bahrain</t>
  </si>
  <si>
    <t>Baker Island</t>
  </si>
  <si>
    <t>Belgium</t>
  </si>
  <si>
    <t>Bolivia</t>
  </si>
  <si>
    <t>Bosnia and Herzegovina</t>
  </si>
  <si>
    <t>Bouvet Island</t>
  </si>
  <si>
    <t>British Antarctic Territory</t>
  </si>
  <si>
    <t>British Indian Ocean Territory</t>
  </si>
  <si>
    <t>British Sovereign Base Areas</t>
  </si>
  <si>
    <t>British Virgin Islands</t>
  </si>
  <si>
    <t>Brunei</t>
  </si>
  <si>
    <t>Burkina Faso</t>
  </si>
  <si>
    <t>Burundi</t>
  </si>
  <si>
    <t>Cambodia</t>
  </si>
  <si>
    <t>Cape Verde</t>
  </si>
  <si>
    <t>Cayman Islands</t>
  </si>
  <si>
    <t>Central African Republic</t>
  </si>
  <si>
    <t>Chad</t>
  </si>
  <si>
    <t>China, People's Republic of</t>
  </si>
  <si>
    <t>China, Republic of (Taiwan)</t>
  </si>
  <si>
    <t>Christmas Island</t>
  </si>
  <si>
    <t>Clipperton Island</t>
  </si>
  <si>
    <t>Cocos (Keeling) Islands</t>
  </si>
  <si>
    <t>Comoros</t>
  </si>
  <si>
    <t>Congo, (Congo – Brazzaville)</t>
  </si>
  <si>
    <t>Congo, (Congo – Kinshasa)</t>
  </si>
  <si>
    <t>Cook Islands</t>
  </si>
  <si>
    <t>Coral Sea Islands</t>
  </si>
  <si>
    <t>Cote d'Ivoire (Ivory Coast)</t>
  </si>
  <si>
    <t>Croatia</t>
  </si>
  <si>
    <t>Cyprus</t>
  </si>
  <si>
    <t>Czech Republic</t>
  </si>
  <si>
    <t>Denmark</t>
  </si>
  <si>
    <t>Djibouti</t>
  </si>
  <si>
    <t>Dominica</t>
  </si>
  <si>
    <t>Egypt</t>
  </si>
  <si>
    <t>Equatorial Guinea</t>
  </si>
  <si>
    <t>Eritrea</t>
  </si>
  <si>
    <t>Estonia</t>
  </si>
  <si>
    <t>Falkland Islands (Islas Malvinas)</t>
  </si>
  <si>
    <t>Faroe Islands</t>
  </si>
  <si>
    <t>Fiji</t>
  </si>
  <si>
    <t>Finland</t>
  </si>
  <si>
    <t>French Guiana</t>
  </si>
  <si>
    <t>French Polynesia</t>
  </si>
  <si>
    <t>French Southern and Antarctic Lands</t>
  </si>
  <si>
    <t>Gabon</t>
  </si>
  <si>
    <t>Gambia, The</t>
  </si>
  <si>
    <t>Germany</t>
  </si>
  <si>
    <t>Gibraltar</t>
  </si>
  <si>
    <t>Greece</t>
  </si>
  <si>
    <t>Greenland</t>
  </si>
  <si>
    <t>Grenada</t>
  </si>
  <si>
    <t>Guadeloupe</t>
  </si>
  <si>
    <t>Guam</t>
  </si>
  <si>
    <t>Guernsey</t>
  </si>
  <si>
    <t>Guinea-Bissau</t>
  </si>
  <si>
    <t>Guyana</t>
  </si>
  <si>
    <t>Heard Island and McDonald Islands</t>
  </si>
  <si>
    <t>Hong Kong</t>
  </si>
  <si>
    <t>Howland Island</t>
  </si>
  <si>
    <t>Hungary</t>
  </si>
  <si>
    <t>Iceland</t>
  </si>
  <si>
    <t>Indonesia</t>
  </si>
  <si>
    <t>Iraq</t>
  </si>
  <si>
    <t>Ireland</t>
  </si>
  <si>
    <t>Isle of Man</t>
  </si>
  <si>
    <t>Italy</t>
  </si>
  <si>
    <t>Japan</t>
  </si>
  <si>
    <t>Jarvis Island</t>
  </si>
  <si>
    <t>Jersey</t>
  </si>
  <si>
    <t>Johnston Atoll</t>
  </si>
  <si>
    <t>Jordan</t>
  </si>
  <si>
    <t>Kazakhstan</t>
  </si>
  <si>
    <t>Kingman Reef</t>
  </si>
  <si>
    <t>Kiribati</t>
  </si>
  <si>
    <t>Korea, North</t>
  </si>
  <si>
    <t>Korea, South</t>
  </si>
  <si>
    <t>Kuwait</t>
  </si>
  <si>
    <t>Kyrgyzstan</t>
  </si>
  <si>
    <t>Laos</t>
  </si>
  <si>
    <t>Latvia</t>
  </si>
  <si>
    <t>Lebanon</t>
  </si>
  <si>
    <t>Lesotho</t>
  </si>
  <si>
    <t>Libya</t>
  </si>
  <si>
    <t>Liechtenstein</t>
  </si>
  <si>
    <t>Lithuania</t>
  </si>
  <si>
    <t>Luxembourg</t>
  </si>
  <si>
    <t>Macau</t>
  </si>
  <si>
    <t>Macedonia</t>
  </si>
  <si>
    <t>Madagascar</t>
  </si>
  <si>
    <t>Malawi</t>
  </si>
  <si>
    <t>Malaysia</t>
  </si>
  <si>
    <t>Maldives</t>
  </si>
  <si>
    <t>Malta</t>
  </si>
  <si>
    <t>Marshall Islands</t>
  </si>
  <si>
    <t>Martinique</t>
  </si>
  <si>
    <t>Mauritania</t>
  </si>
  <si>
    <t>Mauritius</t>
  </si>
  <si>
    <t>Mayotte</t>
  </si>
  <si>
    <t>Micronesia</t>
  </si>
  <si>
    <t>Midway Islands</t>
  </si>
  <si>
    <t>Moldova</t>
  </si>
  <si>
    <t>Monaco</t>
  </si>
  <si>
    <t>Mongolia</t>
  </si>
  <si>
    <t>Montenegro</t>
  </si>
  <si>
    <t>Montserrat</t>
  </si>
  <si>
    <t>Morocco</t>
  </si>
  <si>
    <t>Mozambique</t>
  </si>
  <si>
    <t>Myanmar (Burma)</t>
  </si>
  <si>
    <t>Nagorno-Karabakh</t>
  </si>
  <si>
    <t>Namibia</t>
  </si>
  <si>
    <t>Nauru</t>
  </si>
  <si>
    <t>Navassa Island</t>
  </si>
  <si>
    <t>Netherlands</t>
  </si>
  <si>
    <t>Netherlands Antilles</t>
  </si>
  <si>
    <t>New Caledonia</t>
  </si>
  <si>
    <t>New Zealand</t>
  </si>
  <si>
    <t>Niger</t>
  </si>
  <si>
    <t>Niue</t>
  </si>
  <si>
    <t>Norfolk Island</t>
  </si>
  <si>
    <t>Northern Cyprus</t>
  </si>
  <si>
    <t>Northern Mariana Islands</t>
  </si>
  <si>
    <t>Norway</t>
  </si>
  <si>
    <t>Oman</t>
  </si>
  <si>
    <t>Palau</t>
  </si>
  <si>
    <t>Palmyra Atoll</t>
  </si>
  <si>
    <t>Papua New Guinea</t>
  </si>
  <si>
    <t>Paraguay</t>
  </si>
  <si>
    <t>Peter I Island</t>
  </si>
  <si>
    <t>Philippines</t>
  </si>
  <si>
    <t>Pitcairn Islands</t>
  </si>
  <si>
    <t>Poland</t>
  </si>
  <si>
    <t>Portugal</t>
  </si>
  <si>
    <t>Pridnestrovie (Transnistria)</t>
  </si>
  <si>
    <t>Qatar</t>
  </si>
  <si>
    <t>Queen Maud Land</t>
  </si>
  <si>
    <t>Reunion</t>
  </si>
  <si>
    <t>Romania</t>
  </si>
  <si>
    <t>Ross Dependency</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</si>
  <si>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</si>
  <si>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</si>
  <si>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</si>
  <si>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</si>
  <si>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</si>
  <si>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</si>
  <si>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</si>
  <si>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</si>
  <si>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</si>
  <si>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</si>
  <si>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</si>
  <si>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Serbia</t>
  </si>
  <si>
    <t>Seychelles</t>
  </si>
  <si>
    <t>Singapore</t>
  </si>
  <si>
    <t>Slovakia</t>
  </si>
  <si>
    <t>Slovenia</t>
  </si>
  <si>
    <t>Solomon Islands</t>
  </si>
  <si>
    <t>Somaliland</t>
  </si>
  <si>
    <t>South Africa</t>
  </si>
  <si>
    <t>South Georgia &amp; South Sandwich Islands</t>
  </si>
  <si>
    <t>South Ossetia</t>
  </si>
  <si>
    <t>Spain</t>
  </si>
  <si>
    <t>Sri Lanka</t>
  </si>
  <si>
    <t>Suriname</t>
  </si>
  <si>
    <t>Svalbard</t>
  </si>
  <si>
    <t>Swaziland</t>
  </si>
  <si>
    <t>Sweden</t>
  </si>
  <si>
    <t>Switzerland</t>
  </si>
  <si>
    <t>Syria</t>
  </si>
  <si>
    <t>Tajikistan</t>
  </si>
  <si>
    <t>Tanzania</t>
  </si>
  <si>
    <t>Thailand</t>
  </si>
  <si>
    <t>Timor-Leste (East Timor)</t>
  </si>
  <si>
    <t>Tokelau</t>
  </si>
  <si>
    <t>Tonga</t>
  </si>
  <si>
    <t>Trinidad and Tobago</t>
  </si>
  <si>
    <t>Tristan da Cunha</t>
  </si>
  <si>
    <t>Turkey</t>
  </si>
  <si>
    <t>Turkmenistan</t>
  </si>
  <si>
    <t>Turks and Caicos Islands</t>
  </si>
  <si>
    <t>Tuvalu</t>
  </si>
  <si>
    <t>U.S. Virgin Islands</t>
  </si>
  <si>
    <t>United Arab Emirates</t>
  </si>
  <si>
    <t>United Kingdom</t>
  </si>
  <si>
    <t>Uzbekistan</t>
  </si>
  <si>
    <t>Vanuatu</t>
  </si>
  <si>
    <t>Vatican City</t>
  </si>
  <si>
    <t>Venezuela</t>
  </si>
  <si>
    <t>Wake Island</t>
  </si>
  <si>
    <t>Wallis and Futuna</t>
  </si>
  <si>
    <t>Yemen</t>
  </si>
  <si>
    <t>Zimbabwe</t>
  </si>
  <si>
    <t>Country Codes</t>
  </si>
  <si>
    <t>Japanese</t>
  </si>
  <si>
    <t>German</t>
  </si>
  <si>
    <t>Italian</t>
  </si>
  <si>
    <t>Russian</t>
  </si>
  <si>
    <t>Hindi</t>
  </si>
  <si>
    <t>Korean</t>
  </si>
  <si>
    <t>Dutch</t>
  </si>
  <si>
    <t>Turkish</t>
  </si>
  <si>
    <t>Polish</t>
  </si>
  <si>
    <t>Indonesian</t>
  </si>
  <si>
    <t>Swedish</t>
  </si>
  <si>
    <t>Arabic</t>
  </si>
  <si>
    <t>Norwegian</t>
  </si>
  <si>
    <t>Greek</t>
  </si>
  <si>
    <t>Danish</t>
  </si>
  <si>
    <t>Farsi</t>
  </si>
  <si>
    <t>Thai</t>
  </si>
  <si>
    <t>Finnish</t>
  </si>
  <si>
    <t>Irish</t>
  </si>
  <si>
    <t>Malay</t>
  </si>
  <si>
    <t>Czech</t>
  </si>
  <si>
    <t>Hebrew</t>
  </si>
  <si>
    <t>Romanian</t>
  </si>
  <si>
    <t>Ukrainian</t>
  </si>
  <si>
    <t>Tagalog</t>
  </si>
  <si>
    <t>Urdu</t>
  </si>
  <si>
    <t>Hungarian</t>
  </si>
  <si>
    <t>Kazakh</t>
  </si>
  <si>
    <t>Slovak</t>
  </si>
  <si>
    <t>Vietnamese</t>
  </si>
  <si>
    <t>Bengali / Bangla</t>
  </si>
  <si>
    <t>Croatian</t>
  </si>
  <si>
    <t>Belarusian</t>
  </si>
  <si>
    <t>Luxembourgish</t>
  </si>
  <si>
    <t>Slovene</t>
  </si>
  <si>
    <t>Serbian</t>
  </si>
  <si>
    <t>Bulgarian</t>
  </si>
  <si>
    <t>Lithuanian</t>
  </si>
  <si>
    <t>Azerbaijani</t>
  </si>
  <si>
    <t>Sinhala</t>
  </si>
  <si>
    <t>Tamil</t>
  </si>
  <si>
    <t>Latvian</t>
  </si>
  <si>
    <t>Swahili</t>
  </si>
  <si>
    <t>Uzbek</t>
  </si>
  <si>
    <t>Amharic</t>
  </si>
  <si>
    <t>Burmese</t>
  </si>
  <si>
    <t>Estonian</t>
  </si>
  <si>
    <t>LANGUAGES</t>
  </si>
  <si>
    <t>Main Db</t>
  </si>
  <si>
    <t>Backlog</t>
  </si>
  <si>
    <t>Shellfile</t>
  </si>
  <si>
    <t>Vawa</t>
  </si>
  <si>
    <t>Asylum - Race</t>
  </si>
  <si>
    <t>Asylum - Nationality</t>
  </si>
  <si>
    <t>U-Visa</t>
  </si>
  <si>
    <t>TPS</t>
  </si>
  <si>
    <t>NACARA</t>
  </si>
  <si>
    <t>Asylum - Social Group</t>
  </si>
  <si>
    <t>Data\LOP - SHELL FILE for Det Ctr.xls</t>
  </si>
  <si>
    <t>From ICE</t>
  </si>
  <si>
    <t>From CCA</t>
  </si>
  <si>
    <t>I/O Time</t>
  </si>
  <si>
    <t>Attendees list</t>
  </si>
  <si>
    <t>Presenter</t>
  </si>
  <si>
    <t>Nat 1</t>
  </si>
  <si>
    <t>Lan 1</t>
  </si>
  <si>
    <t>Nat 2</t>
  </si>
  <si>
    <t>Lan 2</t>
  </si>
  <si>
    <t>IO FU Date1</t>
  </si>
  <si>
    <t>IO FU2</t>
  </si>
  <si>
    <t>IO FU Date2</t>
  </si>
  <si>
    <t>IO FU3</t>
  </si>
  <si>
    <t>IO FU Date3</t>
  </si>
  <si>
    <t>IO FU4</t>
  </si>
  <si>
    <t>IO FU Date4</t>
  </si>
  <si>
    <t>IO FU5</t>
  </si>
  <si>
    <t>PR1</t>
  </si>
  <si>
    <t>PR2</t>
  </si>
  <si>
    <t>PR3</t>
  </si>
  <si>
    <t>SCH IO FU</t>
  </si>
  <si>
    <t>IO FU Date</t>
  </si>
  <si>
    <t>Workshop</t>
  </si>
  <si>
    <t>Probono</t>
  </si>
  <si>
    <t>ProBono</t>
  </si>
  <si>
    <t>A-Number</t>
  </si>
  <si>
    <t>Testimony</t>
  </si>
  <si>
    <t>W/S type</t>
  </si>
  <si>
    <t>ARL</t>
  </si>
  <si>
    <t>WS Type</t>
  </si>
  <si>
    <t>referral_date</t>
  </si>
  <si>
    <t>case_accepted_by</t>
  </si>
  <si>
    <t>M</t>
  </si>
  <si>
    <t>Amy Haer</t>
  </si>
  <si>
    <t>W/S Date</t>
  </si>
  <si>
    <t>Probono Referral Date</t>
  </si>
  <si>
    <t>Case Accepted by</t>
  </si>
  <si>
    <t>Arthur R Leao</t>
  </si>
  <si>
    <t>Country of Birth</t>
  </si>
  <si>
    <t>Other NGO</t>
  </si>
  <si>
    <t>Own Organization</t>
  </si>
  <si>
    <t>Paid Attorney</t>
  </si>
  <si>
    <t>Volunteer Attorney</t>
  </si>
  <si>
    <t>Probono Options:</t>
  </si>
  <si>
    <t>Citizenship Notes</t>
  </si>
  <si>
    <t>Country of Birth Notes</t>
  </si>
  <si>
    <t>Withholding</t>
  </si>
  <si>
    <t>Workshops Available</t>
  </si>
  <si>
    <t>formated A#s</t>
  </si>
  <si>
    <t>AOS</t>
  </si>
  <si>
    <t>42-A</t>
  </si>
  <si>
    <t>42-B</t>
  </si>
  <si>
    <t>Bond</t>
  </si>
  <si>
    <t>Attended</t>
  </si>
  <si>
    <t>Data\LOP - WSDB.xlsM</t>
  </si>
  <si>
    <t>Probono Notes</t>
  </si>
  <si>
    <t>Any I/Os?</t>
  </si>
  <si>
    <t>Any Updates?</t>
  </si>
  <si>
    <t>Detainee History</t>
  </si>
  <si>
    <t>G/O Date</t>
  </si>
  <si>
    <t>Individual Orientations</t>
  </si>
  <si>
    <t>Workshops</t>
  </si>
  <si>
    <t>ICE File Date</t>
  </si>
  <si>
    <t>INDIVIDUAL FOLLOW UPS</t>
  </si>
  <si>
    <t>WORKSHOP TRACKING</t>
  </si>
  <si>
    <t>FILE FROM ICE</t>
  </si>
  <si>
    <t>FILES FROM CCA TO DETENTION CENTERS</t>
  </si>
  <si>
    <t>NGDC</t>
  </si>
  <si>
    <t>Creating List for Detention Center. Please stand by!</t>
  </si>
  <si>
    <t>Stewart</t>
  </si>
  <si>
    <t>Data\Blogfiles\Stewart\BACKLOG.xlsX</t>
  </si>
  <si>
    <t>LOP AUTOMATION NEWS</t>
  </si>
  <si>
    <t>ICE File Selected -&gt;&gt;</t>
  </si>
  <si>
    <t>Enter MANUAL additions before selecting list!  (i.e.: Detainees</t>
  </si>
  <si>
    <t>referred by Court, Officers, etc.., that were not on original ICE list)</t>
  </si>
  <si>
    <t>Welcome to Catholic Charities Atlanta Immigration Services - LOP App</t>
  </si>
  <si>
    <t>fixed A# loc</t>
  </si>
  <si>
    <t>Please Select</t>
  </si>
  <si>
    <t>File</t>
  </si>
  <si>
    <t>for</t>
  </si>
  <si>
    <t>Processing</t>
  </si>
  <si>
    <t>ICE File</t>
  </si>
  <si>
    <t>One</t>
  </si>
  <si>
    <t>BELOW ARE DETAINEES TO BE SCHEDULED FOR SECOND CHANCE WORKSHOPS,  CLEAR AFTER MOVING TO NEW WORKSHOP (50 entries)</t>
  </si>
  <si>
    <t>When finished, always use           to exit.</t>
  </si>
  <si>
    <t>Reminder!</t>
  </si>
  <si>
    <t>to exit App.</t>
  </si>
  <si>
    <t>Never Use Excel's</t>
  </si>
  <si>
    <t>Please Use Navigation provided by the LOP App.</t>
  </si>
  <si>
    <t>JUAN</t>
  </si>
  <si>
    <t>External Data</t>
  </si>
  <si>
    <t>Saved Imports</t>
  </si>
  <si>
    <t>Run</t>
  </si>
  <si>
    <t>Click</t>
  </si>
  <si>
    <t>Do you want to proceed anyway?</t>
  </si>
  <si>
    <t>All objects imported successfully</t>
  </si>
  <si>
    <t>Close</t>
  </si>
  <si>
    <t>Select</t>
  </si>
  <si>
    <t>Exit</t>
  </si>
  <si>
    <t>Procedure to import data</t>
  </si>
  <si>
    <t>Macro w/Procedure  Commands</t>
  </si>
  <si>
    <t>Run Macro</t>
  </si>
  <si>
    <t>Warning Message (Ignore)</t>
  </si>
  <si>
    <t>Select Access Options</t>
  </si>
  <si>
    <t>Acknowledge Imports Completion</t>
  </si>
  <si>
    <t>Close Function</t>
  </si>
  <si>
    <t>Exit Access &amp; Return Here (LOP Automation)</t>
  </si>
  <si>
    <t>ANTONIO</t>
  </si>
  <si>
    <t>JESUS</t>
  </si>
  <si>
    <t>Available</t>
  </si>
  <si>
    <t>When in ACCESS, follow this script:</t>
  </si>
  <si>
    <t>CARLOS</t>
  </si>
  <si>
    <t>MARCELINO</t>
  </si>
  <si>
    <t>FRANSISCO</t>
  </si>
  <si>
    <t>APP Status</t>
  </si>
  <si>
    <t>Data\LOP - APP Status.xlsX</t>
  </si>
  <si>
    <t>VICTOR</t>
  </si>
  <si>
    <t>Use Session Col. To assign detainee to presenter</t>
  </si>
  <si>
    <t>VERA Database.</t>
  </si>
  <si>
    <t>Select "CLICK TO GO AND UPLOAD VERA DATABASE" below to go to Vera's ACCESS Table</t>
  </si>
  <si>
    <t>When finished…</t>
  </si>
  <si>
    <t>If in doubt, answer 'NO', and Notify System Admin immediately.</t>
  </si>
  <si>
    <t>"YES" = clear the file containing the transactions just loaded onto the</t>
  </si>
  <si>
    <t>Jan</t>
  </si>
  <si>
    <t>QTD</t>
  </si>
  <si>
    <t>YTD</t>
  </si>
  <si>
    <t>MTD</t>
  </si>
  <si>
    <t>RIGOBERTO</t>
  </si>
  <si>
    <t>and did not sign a Catholic Charities Atlanta Release prior to this date &gt;&gt;&gt;&gt;&gt;&gt;&gt;&gt;</t>
  </si>
  <si>
    <t>Date of Last Purge</t>
  </si>
  <si>
    <t>ja</t>
  </si>
  <si>
    <t>Backups</t>
  </si>
  <si>
    <t>FILE FROM ICE  ==change current to previous</t>
  </si>
  <si>
    <t>FILE FROM ICE  current &gt;&gt;&gt;previous</t>
  </si>
  <si>
    <t>Stewart Old</t>
  </si>
  <si>
    <t>NGDC Old</t>
  </si>
  <si>
    <t>Stewart Cur</t>
  </si>
  <si>
    <t>NGDC Cur</t>
  </si>
  <si>
    <t>NGDC OLD</t>
  </si>
  <si>
    <t>FromCCAtoDetCtr\Previously Processed\Stewart\</t>
  </si>
  <si>
    <t>RAFAEL</t>
  </si>
  <si>
    <t>DAVID</t>
  </si>
  <si>
    <t>MOISES</t>
  </si>
  <si>
    <t>RAUL</t>
  </si>
  <si>
    <t>RUBEN</t>
  </si>
  <si>
    <t>HUGO</t>
  </si>
  <si>
    <t>UBALDO</t>
  </si>
  <si>
    <t>NGDC EXP</t>
  </si>
  <si>
    <t>STEW EXP</t>
  </si>
  <si>
    <t>CCAtoDet Ctr</t>
  </si>
  <si>
    <t>NGDC FI</t>
  </si>
  <si>
    <t>FromCCAtoDetCtr\Current Month\Stewart\</t>
  </si>
  <si>
    <t>This Function loads records from LOP Automation to VERA's Access Database (local).</t>
  </si>
  <si>
    <t>took out slash….</t>
  </si>
  <si>
    <t>In-date</t>
  </si>
  <si>
    <t>JLB</t>
  </si>
  <si>
    <t>BML</t>
  </si>
  <si>
    <t>Individual Follow-Up</t>
  </si>
  <si>
    <t>Juan</t>
  </si>
  <si>
    <t>EDUARDO</t>
  </si>
  <si>
    <t>Nacara</t>
  </si>
  <si>
    <t>USC</t>
  </si>
  <si>
    <t>RIVERA</t>
  </si>
  <si>
    <t>RIVERA-MONTES</t>
  </si>
  <si>
    <t>ELEUTERIO</t>
  </si>
  <si>
    <t>ELIAS</t>
  </si>
  <si>
    <t>Helpful Defaults</t>
  </si>
  <si>
    <t>Find Detainee Row</t>
  </si>
  <si>
    <t>Esparza-Hernandez</t>
  </si>
  <si>
    <t>Oscar</t>
  </si>
  <si>
    <t>Miguel</t>
  </si>
  <si>
    <t>David</t>
  </si>
  <si>
    <t>VERA</t>
  </si>
  <si>
    <t>VERA ACCESS</t>
  </si>
  <si>
    <t xml:space="preserve">xx- Missing Date of </t>
  </si>
  <si>
    <t>NELSON</t>
  </si>
  <si>
    <t>FELIPE</t>
  </si>
  <si>
    <t>SALVADOR</t>
  </si>
  <si>
    <t>GUSTAVO</t>
  </si>
  <si>
    <t>HECTOR</t>
  </si>
  <si>
    <t>MILTON</t>
  </si>
  <si>
    <t>FRANCISCO</t>
  </si>
  <si>
    <t>FERNANDO</t>
  </si>
  <si>
    <t>EMILIO</t>
  </si>
  <si>
    <t>EDGAR</t>
  </si>
  <si>
    <t>HUMBERTO</t>
  </si>
  <si>
    <t>MARTIN</t>
  </si>
  <si>
    <t>LORENZO</t>
  </si>
  <si>
    <t>SANTOS</t>
  </si>
  <si>
    <t>ALFREDO</t>
  </si>
  <si>
    <t>JAVIER</t>
  </si>
  <si>
    <t>ORLANDO</t>
  </si>
  <si>
    <t>OMAR</t>
  </si>
  <si>
    <t>JORGE</t>
  </si>
  <si>
    <t>HERNANDEZ</t>
  </si>
  <si>
    <t>PABLO</t>
  </si>
  <si>
    <t>DANIEL</t>
  </si>
  <si>
    <t>OSCAR</t>
  </si>
  <si>
    <t>SANTIAGO</t>
  </si>
  <si>
    <t>ROBERTO</t>
  </si>
  <si>
    <t>MANUEL</t>
  </si>
  <si>
    <t>IGNACIO</t>
  </si>
  <si>
    <t>MIGUEL</t>
  </si>
  <si>
    <t>MARIO</t>
  </si>
  <si>
    <t>ALEJANDRO</t>
  </si>
  <si>
    <t>REYNALDO</t>
  </si>
  <si>
    <t>RENE</t>
  </si>
  <si>
    <t>ARMANDO</t>
  </si>
  <si>
    <t>LUIS</t>
  </si>
  <si>
    <t>ALBERTO</t>
  </si>
  <si>
    <t>ANGEL</t>
  </si>
  <si>
    <t>PEDRO</t>
  </si>
  <si>
    <t>RAYMUNDO</t>
  </si>
  <si>
    <t>OLIVERIO</t>
  </si>
  <si>
    <t>GARCIA-LOPEZ</t>
  </si>
  <si>
    <t>RAMIRO</t>
  </si>
  <si>
    <t>BARTOLO</t>
  </si>
  <si>
    <t>ISAIAS</t>
  </si>
  <si>
    <t>WILSON</t>
  </si>
  <si>
    <t>NICHOLAS</t>
  </si>
  <si>
    <t>ARTURO</t>
  </si>
  <si>
    <t>ALEXANDER</t>
  </si>
  <si>
    <t>HERNANDEZ-CABRERA</t>
  </si>
  <si>
    <t>FELIX</t>
  </si>
  <si>
    <t>ESTEBAN</t>
  </si>
  <si>
    <t>DOMINGO</t>
  </si>
  <si>
    <t>ADOLFO</t>
  </si>
  <si>
    <t>ISMAEL</t>
  </si>
  <si>
    <t>PASCUAL</t>
  </si>
  <si>
    <t>ELVIN</t>
  </si>
  <si>
    <t>VICENTE</t>
  </si>
  <si>
    <t>JAIME</t>
  </si>
  <si>
    <t>AGUSTIN</t>
  </si>
  <si>
    <t>ABEL</t>
  </si>
  <si>
    <t>LEOPOLDO</t>
  </si>
  <si>
    <t>RODRIGUEZ</t>
  </si>
  <si>
    <t>MARGARITO</t>
  </si>
  <si>
    <t>ROMAN</t>
  </si>
  <si>
    <t>HERNANDEZ-CRUZ</t>
  </si>
  <si>
    <t>EMILIANO</t>
  </si>
  <si>
    <t>FILIBERTO</t>
  </si>
  <si>
    <t>RAMON</t>
  </si>
  <si>
    <t>ANDRES</t>
  </si>
  <si>
    <t>MARTINEZ-FLORES</t>
  </si>
  <si>
    <t>PEREZ-PEREZ</t>
  </si>
  <si>
    <t>PEREZ-GODOY</t>
  </si>
  <si>
    <t>SELVIN</t>
  </si>
  <si>
    <t>MARTINEZ-MARTINEZ</t>
  </si>
  <si>
    <t>CARRIZALES-ROCHA</t>
  </si>
  <si>
    <t>RODRIGO</t>
  </si>
  <si>
    <t>NICOLAS</t>
  </si>
  <si>
    <t>FLORENCIO</t>
  </si>
  <si>
    <t>LOPEZ LOPEZ</t>
  </si>
  <si>
    <t>DENNIS</t>
  </si>
  <si>
    <t>MEDINA</t>
  </si>
  <si>
    <t>MENDOZA</t>
  </si>
  <si>
    <t>MAURO</t>
  </si>
  <si>
    <t>ALVARO</t>
  </si>
  <si>
    <t>ORTIZ</t>
  </si>
  <si>
    <t>HOMERO</t>
  </si>
  <si>
    <t>RAMIREZ</t>
  </si>
  <si>
    <t>SERGIO</t>
  </si>
  <si>
    <t>JOHNATHAN</t>
  </si>
  <si>
    <t>HERNANDEZ RODRIGUEZ</t>
  </si>
  <si>
    <t>HERNANDEZ-MARTINEZ</t>
  </si>
  <si>
    <t>GERARDO</t>
  </si>
  <si>
    <t>ALVAREZ</t>
  </si>
  <si>
    <t>SABINO</t>
  </si>
  <si>
    <t>GERMAN</t>
  </si>
  <si>
    <t>ADRIAN</t>
  </si>
  <si>
    <t>MARTINEZ-HERNANDEZ</t>
  </si>
  <si>
    <t>RICHARD</t>
  </si>
  <si>
    <t>GARCIA</t>
  </si>
  <si>
    <t>CANO</t>
  </si>
  <si>
    <t>EFREN</t>
  </si>
  <si>
    <t>ELMER</t>
  </si>
  <si>
    <t>RICARDO</t>
  </si>
  <si>
    <t>LEONEL</t>
  </si>
  <si>
    <t>ERIK</t>
  </si>
  <si>
    <t>OCTAVIO</t>
  </si>
  <si>
    <t>DIAZ</t>
  </si>
  <si>
    <t>martinez</t>
  </si>
  <si>
    <t>Garcia Mila</t>
  </si>
  <si>
    <t>GABRIEL</t>
  </si>
  <si>
    <t>GOMEZ</t>
  </si>
  <si>
    <t>SANTOS-LOPEZ</t>
  </si>
  <si>
    <t>REYES</t>
  </si>
  <si>
    <t>FLORES</t>
  </si>
  <si>
    <t>ORTEGA</t>
  </si>
  <si>
    <t>MACIAS</t>
  </si>
  <si>
    <t>ALLEN</t>
  </si>
  <si>
    <t>PEREZ</t>
  </si>
  <si>
    <t>CHAVEZ</t>
  </si>
  <si>
    <t>LOPEZ</t>
  </si>
  <si>
    <t>MARTINEZ</t>
  </si>
  <si>
    <t>GONZALEZ</t>
  </si>
  <si>
    <t>ROMERO</t>
  </si>
  <si>
    <t>TREJO</t>
  </si>
  <si>
    <t>RESENDIZ</t>
  </si>
  <si>
    <t>MORALES</t>
  </si>
  <si>
    <t>JIMENEZ</t>
  </si>
  <si>
    <t>BRAVO</t>
  </si>
  <si>
    <t>VIDAL</t>
  </si>
  <si>
    <t>garcia</t>
  </si>
  <si>
    <t>SANCHEZ</t>
  </si>
  <si>
    <t>ORDONEZ</t>
  </si>
  <si>
    <t>RAMOS</t>
  </si>
  <si>
    <t>ROJAS</t>
  </si>
  <si>
    <t>MARCIAL</t>
  </si>
  <si>
    <t>FUENTES</t>
  </si>
  <si>
    <t>SOTO</t>
  </si>
  <si>
    <t>CARMONA</t>
  </si>
  <si>
    <t>DELGADO</t>
  </si>
  <si>
    <t>PERALTA</t>
  </si>
  <si>
    <t>AGUILAR</t>
  </si>
  <si>
    <t>JARAMILLO</t>
  </si>
  <si>
    <t>PATRICIO</t>
  </si>
  <si>
    <t>VELASQUEZ</t>
  </si>
  <si>
    <t>MARIN</t>
  </si>
  <si>
    <t>OSORIO</t>
  </si>
  <si>
    <t>VAZQUEZ</t>
  </si>
  <si>
    <t>ABRAHAM</t>
  </si>
  <si>
    <t>SALAZAR</t>
  </si>
  <si>
    <t>GUILLERMO</t>
  </si>
  <si>
    <t>CLEMENTE</t>
  </si>
  <si>
    <t>NIETO</t>
  </si>
  <si>
    <t>VARGAS</t>
  </si>
  <si>
    <t>TOMAS</t>
  </si>
  <si>
    <t>ANDRADE</t>
  </si>
  <si>
    <t>ESTRADA</t>
  </si>
  <si>
    <t>LARA</t>
  </si>
  <si>
    <t>CASTRO</t>
  </si>
  <si>
    <t>LEONARDO</t>
  </si>
  <si>
    <t>CONTRERAS</t>
  </si>
  <si>
    <t>BRAVO-LUCAS</t>
  </si>
  <si>
    <t>MARCELO</t>
  </si>
  <si>
    <t>DE LOS SANTOS</t>
  </si>
  <si>
    <t>CATALAN</t>
  </si>
  <si>
    <t>LUNA</t>
  </si>
  <si>
    <t>TORRES-LIMAS</t>
  </si>
  <si>
    <t>MATIAS</t>
  </si>
  <si>
    <t>CANO-CRUZ</t>
  </si>
  <si>
    <t>ESCOBAR</t>
  </si>
  <si>
    <t>REYES REYES</t>
  </si>
  <si>
    <t>MEZA-CANALES</t>
  </si>
  <si>
    <t>LOPEZ ALVARADO</t>
  </si>
  <si>
    <t>MARIA</t>
  </si>
  <si>
    <t>HERNANDEZ TORRES</t>
  </si>
  <si>
    <t>TOVAR</t>
  </si>
  <si>
    <t>DAMIAN</t>
  </si>
  <si>
    <t>NAVARRO-CHAVEZ</t>
  </si>
  <si>
    <t>Mendoza</t>
  </si>
  <si>
    <t>LAZARO</t>
  </si>
  <si>
    <t>DIEGO</t>
  </si>
  <si>
    <t>CORREA</t>
  </si>
  <si>
    <t>RIOS RIVERA</t>
  </si>
  <si>
    <t>PATEL</t>
  </si>
  <si>
    <t>Rodriguez-Ayala</t>
  </si>
  <si>
    <t>Rocha-Gasca</t>
  </si>
  <si>
    <t>REYES-BALDERAS</t>
  </si>
  <si>
    <t>Lopea-Magana</t>
  </si>
  <si>
    <t>Coto-Garcia</t>
  </si>
  <si>
    <t>DIAZ GOMEZ</t>
  </si>
  <si>
    <t>GARCIA GARCIA</t>
  </si>
  <si>
    <t>BROWN</t>
  </si>
  <si>
    <t>LOPEZ-MARTINEZ</t>
  </si>
  <si>
    <t>JOHNSON</t>
  </si>
  <si>
    <t>LOPEZ-RODRIGUEZ</t>
  </si>
  <si>
    <t>SOLOMON</t>
  </si>
  <si>
    <t>LOPEZ-GOMEZ</t>
  </si>
  <si>
    <t>VELASQUEZ PEREZ</t>
  </si>
  <si>
    <t>MENDOZA MENDOZA</t>
  </si>
  <si>
    <t>ESTRADA-MARTINEZ</t>
  </si>
  <si>
    <t>LOPEZ RODRIGUEZ</t>
  </si>
  <si>
    <t>HERNANDEZ GARCIA</t>
  </si>
  <si>
    <t>HERNANDEZ ROMERO</t>
  </si>
  <si>
    <t>PEREZ RAMIREZ</t>
  </si>
  <si>
    <t>MARTINEZ SANCHEZ</t>
  </si>
  <si>
    <t>mondragon</t>
  </si>
  <si>
    <t>ISIDRO</t>
  </si>
  <si>
    <t>HERNANDEZ-HERNANDEZ</t>
  </si>
  <si>
    <t>GONZALEZ LOPEZ</t>
  </si>
  <si>
    <t>JOSEPH</t>
  </si>
  <si>
    <t>reyes</t>
  </si>
  <si>
    <t>LOPEZ MORALES</t>
  </si>
  <si>
    <t>MARTINEZ FLORES</t>
  </si>
  <si>
    <t>CORTES</t>
  </si>
  <si>
    <t>WILLIAMS</t>
  </si>
  <si>
    <t>GARCIA-SANCHEZ</t>
  </si>
  <si>
    <t>GONZALEZ PEREZ</t>
  </si>
  <si>
    <t>jose</t>
  </si>
  <si>
    <t>CRUZ MARTINEZ</t>
  </si>
  <si>
    <t>RODRIGUEZ-JAIMES</t>
  </si>
  <si>
    <t>HERNANDEZ-RODRIGUEZ</t>
  </si>
  <si>
    <t>GONZALEZ-RODRIGUEZ</t>
  </si>
  <si>
    <t>QUINONEZ CONTRERAS</t>
  </si>
  <si>
    <t>LOPEZ-GUZMAN</t>
  </si>
  <si>
    <t>VITAL MAXIMIANO</t>
  </si>
  <si>
    <t>ARAZO</t>
  </si>
  <si>
    <t>HERNANDEZ-VALADEZ</t>
  </si>
  <si>
    <t>ROJO-MARTINEZ</t>
  </si>
  <si>
    <t>MAYEN-ULLOA</t>
  </si>
  <si>
    <t>BECERRA-GARCIA</t>
  </si>
  <si>
    <t>ESPINOSA-CORTES</t>
  </si>
  <si>
    <t>PEREZ-GONZALEZ</t>
  </si>
  <si>
    <t>AVILA AVILA</t>
  </si>
  <si>
    <t>BECERRA-ALMAGUER</t>
  </si>
  <si>
    <t>URIAS</t>
  </si>
  <si>
    <t>ILLESCAS BAEZ</t>
  </si>
  <si>
    <t>CARMONA-SOSA</t>
  </si>
  <si>
    <t>HERNANDEZ CRUZ</t>
  </si>
  <si>
    <t>HERNANDEZ LARA</t>
  </si>
  <si>
    <t>OROZCO-GUIZA</t>
  </si>
  <si>
    <t>MONTES RAMIREZ</t>
  </si>
  <si>
    <t>RAMIREZ SOLIS</t>
  </si>
  <si>
    <t>MEJIA-SOTO</t>
  </si>
  <si>
    <t>DEQUEIROZ</t>
  </si>
  <si>
    <t>GARCIA CHAVEZ</t>
  </si>
  <si>
    <t>HERNANDEZ MARTINEZ</t>
  </si>
  <si>
    <t>HUITRON RUIZ</t>
  </si>
  <si>
    <t>CRUZ DIAZ</t>
  </si>
  <si>
    <t>RENTERIA ESCARCEGA</t>
  </si>
  <si>
    <t>REYES AGUILAR</t>
  </si>
  <si>
    <t>CARPINA VILLALVA</t>
  </si>
  <si>
    <t>RIVERA VILLAVERDE</t>
  </si>
  <si>
    <t>REFUGIO ROJERO</t>
  </si>
  <si>
    <t>AVILA-PEREZ</t>
  </si>
  <si>
    <t>HERNANDEZ-ALEMAN</t>
  </si>
  <si>
    <t>DE LOS SANTOS-LOPEZ</t>
  </si>
  <si>
    <t>PATINO CAMBRON</t>
  </si>
  <si>
    <t>SANCHEZ-SOTOMAYOR</t>
  </si>
  <si>
    <t>ESPINOSA-TELLEZ</t>
  </si>
  <si>
    <t>DOMINGUEZ-QUINTINO</t>
  </si>
  <si>
    <t>MARTINEZ-SANCHEZ</t>
  </si>
  <si>
    <t>MANUEL ARREDONDO</t>
  </si>
  <si>
    <t>ESPINOSA-MARTINEZ</t>
  </si>
  <si>
    <t>GAYTAN-GALLEGOS</t>
  </si>
  <si>
    <t>GARCIA-MELENDEZ</t>
  </si>
  <si>
    <t>BRUNO-HEREDIA</t>
  </si>
  <si>
    <t>PEREZ-MUNOZ</t>
  </si>
  <si>
    <t>RODRIGUEZ-CASTILLO</t>
  </si>
  <si>
    <t>GUTIERREZ-GAMBOA</t>
  </si>
  <si>
    <t>PEREZ-UVALLE</t>
  </si>
  <si>
    <t>CRUZ-ANGELES</t>
  </si>
  <si>
    <t>MORALES-ARREDONDO</t>
  </si>
  <si>
    <t>XOCUA-SALAS</t>
  </si>
  <si>
    <t>ESTRADA-CALDERON</t>
  </si>
  <si>
    <t>CALEL-VELASQUEZ</t>
  </si>
  <si>
    <t>REYES-VASQUEZ</t>
  </si>
  <si>
    <t>OLIVO-MATA</t>
  </si>
  <si>
    <t>PINEDA-LOPEZ</t>
  </si>
  <si>
    <t>IBARRA-CONTRERRAS</t>
  </si>
  <si>
    <t>MENDEZ-ALVAREZ</t>
  </si>
  <si>
    <t>GARCIA-BLASNICH</t>
  </si>
  <si>
    <t>ROSAS-ROMERO</t>
  </si>
  <si>
    <t>CHAN-SOP</t>
  </si>
  <si>
    <t>OVIEDO-SALINAS</t>
  </si>
  <si>
    <t>FRAIRE-RENDON</t>
  </si>
  <si>
    <t>AGUILAR-GARCIA</t>
  </si>
  <si>
    <t>ROMERO-MONTOYA</t>
  </si>
  <si>
    <t>LOPEZ-CAMPOS</t>
  </si>
  <si>
    <t>Castro Gutierrez</t>
  </si>
  <si>
    <t>LOPEZ-RAMIREZ</t>
  </si>
  <si>
    <t>SOCOP CHANCHAVAC</t>
  </si>
  <si>
    <t>GARCIA-GUARDADO</t>
  </si>
  <si>
    <t>SALDANA CRUZ</t>
  </si>
  <si>
    <t>RAMIREZ-GARCIA</t>
  </si>
  <si>
    <t>PEREZ-ACOSTA</t>
  </si>
  <si>
    <t>LOPEZ-SICA</t>
  </si>
  <si>
    <t>MENDEZ-RIOS</t>
  </si>
  <si>
    <t>OVALLE-CASTORINA</t>
  </si>
  <si>
    <t>OWUSU ASARE</t>
  </si>
  <si>
    <t>SOLIS HERNANDEZ</t>
  </si>
  <si>
    <t>ARANO-GARCIA</t>
  </si>
  <si>
    <t>RENDEN CRUZ</t>
  </si>
  <si>
    <t>AGUILAR-ALVARADO</t>
  </si>
  <si>
    <t>CAAL-AC</t>
  </si>
  <si>
    <t>PEREZ-MARTINEZ</t>
  </si>
  <si>
    <t>RIVAS-MONTOYA</t>
  </si>
  <si>
    <t>COTONIETO-FLORES</t>
  </si>
  <si>
    <t>LARA-JIMENEZ</t>
  </si>
  <si>
    <t>GIRON-SEGURA</t>
  </si>
  <si>
    <t>REYES-NOLBERTO</t>
  </si>
  <si>
    <t>DELARA-MORY</t>
  </si>
  <si>
    <t>Bouadoumou</t>
  </si>
  <si>
    <t>DE LA ROSA VASQUEZ</t>
  </si>
  <si>
    <t>LEON-DENEGRI ZEVALLOS</t>
  </si>
  <si>
    <t>MIRALDA-MATUTE</t>
  </si>
  <si>
    <t>CABRERA-SANCHEZ</t>
  </si>
  <si>
    <t>RUIZ-ROQUIZ</t>
  </si>
  <si>
    <t>HERNANDEZ-ORTEGA</t>
  </si>
  <si>
    <t>DEHUMA-PALACIO</t>
  </si>
  <si>
    <t>PAZ-ANTONIO</t>
  </si>
  <si>
    <t>TAMIAN-CERVANTES</t>
  </si>
  <si>
    <t>ROJO-VALDEZ</t>
  </si>
  <si>
    <t>SALGADO-CACERES</t>
  </si>
  <si>
    <t>MELENDREZ-ALBERTO</t>
  </si>
  <si>
    <t>HERNANDEZ-SANTOS</t>
  </si>
  <si>
    <t>TECPILE-ITEHUA</t>
  </si>
  <si>
    <t>BAUTISTA-LEON</t>
  </si>
  <si>
    <t>DIAZ-PEREZ</t>
  </si>
  <si>
    <t>GUAVARA-VERA</t>
  </si>
  <si>
    <t>MARTINEZ-ANGELES</t>
  </si>
  <si>
    <t>GARCIA-AVILA</t>
  </si>
  <si>
    <t>CARIAS-MENDOZA</t>
  </si>
  <si>
    <t>SANCHEZ-GARCIA</t>
  </si>
  <si>
    <t>VICENTE-MATZIR</t>
  </si>
  <si>
    <t>Paluch</t>
  </si>
  <si>
    <t>RIOS-DIAZ</t>
  </si>
  <si>
    <t>ALAMILLA-LOPEZ</t>
  </si>
  <si>
    <t>TOVAR-RICO</t>
  </si>
  <si>
    <t>HERRERA-MONTIEL</t>
  </si>
  <si>
    <t>OMAR ACOSTA</t>
  </si>
  <si>
    <t>LIRA-HERNANDEZ</t>
  </si>
  <si>
    <t>NIETO-VILLA</t>
  </si>
  <si>
    <t>CORONA</t>
  </si>
  <si>
    <t>ESTEBAN-ORDAZ</t>
  </si>
  <si>
    <t>GOMEZ-FELIPE</t>
  </si>
  <si>
    <t>Juarez Remirez</t>
  </si>
  <si>
    <t>ESPARZA-BARBA</t>
  </si>
  <si>
    <t>ESTRADA-TRUJILLO</t>
  </si>
  <si>
    <t>MENDOZA-CRUZ</t>
  </si>
  <si>
    <t>REYES-MIER</t>
  </si>
  <si>
    <t>ESCAMILLA-SANCHEZ</t>
  </si>
  <si>
    <t>NAPOLES-LOPEZ</t>
  </si>
  <si>
    <t>RESENDIZ-MORAN</t>
  </si>
  <si>
    <t>GOMEZ-SILVA</t>
  </si>
  <si>
    <t>SEGURA-FLORES</t>
  </si>
  <si>
    <t>CASTILLO-MULATILLO</t>
  </si>
  <si>
    <t>PEREZ-RODRIGUEZ</t>
  </si>
  <si>
    <t>HERNANDEZ-RAMIREZ</t>
  </si>
  <si>
    <t>ORTEGA-NAJERA</t>
  </si>
  <si>
    <t>LOPEZ-JASSO</t>
  </si>
  <si>
    <t>BELTRAN-ROSALES</t>
  </si>
  <si>
    <t>HERNANDEZ-MENA</t>
  </si>
  <si>
    <t>MARTINEZ-ESQUIVEL</t>
  </si>
  <si>
    <t>Roldan-Lozada</t>
  </si>
  <si>
    <t>MUKIRE</t>
  </si>
  <si>
    <t>CARDENAS LOPEZ</t>
  </si>
  <si>
    <t>BALTAZAR MARTINEZ</t>
  </si>
  <si>
    <t>WAGUE</t>
  </si>
  <si>
    <t>BARILLA RAMOS</t>
  </si>
  <si>
    <t>CRUZ-GOMEZ</t>
  </si>
  <si>
    <t>chipin</t>
  </si>
  <si>
    <t>NAJIRA PEREZ</t>
  </si>
  <si>
    <t>GONZALEZ-CONTERO</t>
  </si>
  <si>
    <t>NOLAZCO-MALDONADO</t>
  </si>
  <si>
    <t>BORJAL NUNEZ</t>
  </si>
  <si>
    <t>CORONADO GODINEZ</t>
  </si>
  <si>
    <t>GARCIA SALGADO</t>
  </si>
  <si>
    <t>PABLO-MENDOZA</t>
  </si>
  <si>
    <t>RIVERA RODRIGUEZ</t>
  </si>
  <si>
    <t>HERNANDEZ MARCELO</t>
  </si>
  <si>
    <t>VILLALTO YANEZ</t>
  </si>
  <si>
    <t>GUTIERREZ-MARTINEZ</t>
  </si>
  <si>
    <t>JIMENEZ OROZCO</t>
  </si>
  <si>
    <t>DIAZ MORALEZ</t>
  </si>
  <si>
    <t>MARTINEZ-CHAVEZ</t>
  </si>
  <si>
    <t>DIAZ-RAMON</t>
  </si>
  <si>
    <t>BRAVO RODRIGUEZ</t>
  </si>
  <si>
    <t>CARLIN CHIS</t>
  </si>
  <si>
    <t>URBINA PADILLA</t>
  </si>
  <si>
    <t>RODRIGUEZ PEREZ</t>
  </si>
  <si>
    <t>HERNANDEZ FLORES</t>
  </si>
  <si>
    <t>RAMIREZ RAMIREZ</t>
  </si>
  <si>
    <t>HILDAGO</t>
  </si>
  <si>
    <t>LOPEZ TAPIA</t>
  </si>
  <si>
    <t>SALAZAR MONTEALVO</t>
  </si>
  <si>
    <t>RODRIGUEZ-CURIEL</t>
  </si>
  <si>
    <t>ESIQUIO-ROMERO</t>
  </si>
  <si>
    <t>TEPETATE-PAREDES</t>
  </si>
  <si>
    <t>DIAZ-VILLALOBOS</t>
  </si>
  <si>
    <t>VELASQUEZ LOARCA</t>
  </si>
  <si>
    <t>RUELAS ADAME</t>
  </si>
  <si>
    <t>ESPINOSA-AGUIRRE</t>
  </si>
  <si>
    <t>MENDOZA-GARCIA</t>
  </si>
  <si>
    <t>CORTES PALMA</t>
  </si>
  <si>
    <t>LUNA-TREJO</t>
  </si>
  <si>
    <t>FLORES-GARCIA</t>
  </si>
  <si>
    <t>CRUZ-ORIBIO</t>
  </si>
  <si>
    <t>MESA VILLAFUERTE</t>
  </si>
  <si>
    <t>MENDEZ-ANGELES</t>
  </si>
  <si>
    <t>CHANAY LOPEZ</t>
  </si>
  <si>
    <t>MORALES-ZAMUDIO</t>
  </si>
  <si>
    <t>LORENZO LOPEZ</t>
  </si>
  <si>
    <t>DOMINGUEZ-ALAMIA</t>
  </si>
  <si>
    <t>BAUTISTA BAUTISTA</t>
  </si>
  <si>
    <t>ACEVEDO</t>
  </si>
  <si>
    <t>ROARO JIMENEZ</t>
  </si>
  <si>
    <t>COBO CORIO</t>
  </si>
  <si>
    <t>MARTINEZ-MONROY</t>
  </si>
  <si>
    <t>RODRIGUEZ-ESTEBAN</t>
  </si>
  <si>
    <t>SALADO-AGUINO</t>
  </si>
  <si>
    <t>CAMPANUR-HERNANDEZ</t>
  </si>
  <si>
    <t>GALVEZ GALVEZ</t>
  </si>
  <si>
    <t>MADRID REYES</t>
  </si>
  <si>
    <t>FUNEZ</t>
  </si>
  <si>
    <t>LOPEZ-VAZQUEZ</t>
  </si>
  <si>
    <t>ALONSO-GASPAR</t>
  </si>
  <si>
    <t>GARCIA MOLINARES</t>
  </si>
  <si>
    <t>HERNANDEZ-MONROY</t>
  </si>
  <si>
    <t>UBIETA ANAYA</t>
  </si>
  <si>
    <t>MERCADO OYERVIDES</t>
  </si>
  <si>
    <t>MONTALVO AGUILAR</t>
  </si>
  <si>
    <t>DE JESUS-MARTINEZ</t>
  </si>
  <si>
    <t>CANO VIDAL</t>
  </si>
  <si>
    <t>BENITEZ-DELGADO</t>
  </si>
  <si>
    <t>GARCIA LOPEZ</t>
  </si>
  <si>
    <t>Velasco Tolentino</t>
  </si>
  <si>
    <t>RAMIREZ-LEMUS</t>
  </si>
  <si>
    <t>CASTILLO-GONZALEZ</t>
  </si>
  <si>
    <t>GARCIA DE LEON</t>
  </si>
  <si>
    <t>GUERRERO-PEREZ</t>
  </si>
  <si>
    <t>ABARCA-CATALAN</t>
  </si>
  <si>
    <t>FUENTES GOMES</t>
  </si>
  <si>
    <t>SANCHEZ-VALDEZ</t>
  </si>
  <si>
    <t>GHORAB</t>
  </si>
  <si>
    <t>BANEGAS MARTINEZ</t>
  </si>
  <si>
    <t>COTA-SEPULVEDA</t>
  </si>
  <si>
    <t>SANCHEZ-CORONA</t>
  </si>
  <si>
    <t>OCHOA-HERNANDEZ</t>
  </si>
  <si>
    <t>CASTILLO-FERETI</t>
  </si>
  <si>
    <t>MORGADO-MARTINEZ</t>
  </si>
  <si>
    <t>PENEDA-MUNIZ</t>
  </si>
  <si>
    <t>CUEVAS-GUILLEN</t>
  </si>
  <si>
    <t>CHAVARRIA-CASTREJON</t>
  </si>
  <si>
    <t>RAMIREZ CALDERON</t>
  </si>
  <si>
    <t>ESPINOZA ESQUIBEL</t>
  </si>
  <si>
    <t>SANCHEZ HERNANDEZ</t>
  </si>
  <si>
    <t>MEDINA RAMOS</t>
  </si>
  <si>
    <t>ROQUES HERNANDEZ</t>
  </si>
  <si>
    <t>SECUNDINO-CARBAJAL</t>
  </si>
  <si>
    <t>VAZQUEZ-PABLO</t>
  </si>
  <si>
    <t>HUERTA-CAMARENA</t>
  </si>
  <si>
    <t>ALVAREZ-VARGAS</t>
  </si>
  <si>
    <t>Hernandez</t>
  </si>
  <si>
    <t>HERNANDEZ-ROBLERO</t>
  </si>
  <si>
    <t>DOMPABLO-GONZALEZ</t>
  </si>
  <si>
    <t>ROBLERO-ROBLERO</t>
  </si>
  <si>
    <t>FUENTES-GUEVARA</t>
  </si>
  <si>
    <t>MENCIA-PONCE</t>
  </si>
  <si>
    <t>NARAWAEZ-MORALES</t>
  </si>
  <si>
    <t>ORNELAS-OCHOA</t>
  </si>
  <si>
    <t>SANTOS-XOCUA</t>
  </si>
  <si>
    <t>GUZMAN CASAS</t>
  </si>
  <si>
    <t>MENDOZA-CLEMENTE</t>
  </si>
  <si>
    <t>VILLA-CHAVEZ</t>
  </si>
  <si>
    <t>JAIMES ANTUNEZ</t>
  </si>
  <si>
    <t>ARROYO-GONZALEZ</t>
  </si>
  <si>
    <t>MUNOZ DE LOS SANTOS</t>
  </si>
  <si>
    <t>LOPEZ VARGAS</t>
  </si>
  <si>
    <t>Shimokawa</t>
  </si>
  <si>
    <t>VELAZQUEZ ALVARADO</t>
  </si>
  <si>
    <t>RANGEL ARGUELLO</t>
  </si>
  <si>
    <t>RAMIREZ MADARIAGA</t>
  </si>
  <si>
    <t>RAMIREZ CERVANTES</t>
  </si>
  <si>
    <t>GUIDO BALLESTEROS</t>
  </si>
  <si>
    <t>ESTRADA ARROYO</t>
  </si>
  <si>
    <t>ROBLERO-LOPEZ</t>
  </si>
  <si>
    <t>RODRIGUEZ TORRES</t>
  </si>
  <si>
    <t>SALES SANCHEZ</t>
  </si>
  <si>
    <t>NOLASCO GALLARDO</t>
  </si>
  <si>
    <t>ALVAREZ AGUILAR</t>
  </si>
  <si>
    <t>GRACIAS-AYALA</t>
  </si>
  <si>
    <t>ARGUETA-HERNANDEZ</t>
  </si>
  <si>
    <t>Ibanez-Cruz</t>
  </si>
  <si>
    <t>ESPINOZA-RODRIGUEZ</t>
  </si>
  <si>
    <t>VILCHIZ LOPEZ</t>
  </si>
  <si>
    <t>ROMERO GUTIEEREZ</t>
  </si>
  <si>
    <t>donato-consuelo</t>
  </si>
  <si>
    <t>SALINAS PADILLA</t>
  </si>
  <si>
    <t>VARGAS RODRIGUEZ</t>
  </si>
  <si>
    <t>MACIAS VILLASENOR</t>
  </si>
  <si>
    <t>ASCENCION FUENTES</t>
  </si>
  <si>
    <t>FIGUEROA ARISMENDI</t>
  </si>
  <si>
    <t>ZAVALA LUNA</t>
  </si>
  <si>
    <t>PENA RAMIREZ</t>
  </si>
  <si>
    <t>CORTES-LUVIANO</t>
  </si>
  <si>
    <t>DIAZ RODRIGUEZ</t>
  </si>
  <si>
    <t>FLORES-VELASQUEZ</t>
  </si>
  <si>
    <t>MORA GARCIA</t>
  </si>
  <si>
    <t>REVILLA-ESTEBAN</t>
  </si>
  <si>
    <t>MEDINA MOJICA</t>
  </si>
  <si>
    <t>REYES RODRIGUEZ</t>
  </si>
  <si>
    <t>CASIMIRO PINO</t>
  </si>
  <si>
    <t>GONZALEZ GARCIA</t>
  </si>
  <si>
    <t>TERRAZAS</t>
  </si>
  <si>
    <t>orozco-molina</t>
  </si>
  <si>
    <t>SANTIAGO-ROBLES</t>
  </si>
  <si>
    <t>BENITEZ-VASQUEZ</t>
  </si>
  <si>
    <t>ROSALES RODRIGUEZ</t>
  </si>
  <si>
    <t>GONZALEZ DELEON</t>
  </si>
  <si>
    <t>ALVARADO-HERNANDEZ</t>
  </si>
  <si>
    <t>CORTES-TORRES</t>
  </si>
  <si>
    <t>JOSE FRANCISCO</t>
  </si>
  <si>
    <t>MENDEZ-GRIMALDO</t>
  </si>
  <si>
    <t>OCON-MORA</t>
  </si>
  <si>
    <t>CASTILLO-PEREZ</t>
  </si>
  <si>
    <t>PEREZ TERCERO</t>
  </si>
  <si>
    <t>VALENTE-VARGAS</t>
  </si>
  <si>
    <t>garcia-balderas</t>
  </si>
  <si>
    <t>VASQUEZ-MORALES</t>
  </si>
  <si>
    <t>RESENDIZ-VEJAR</t>
  </si>
  <si>
    <t>MENDOZA-CONTRERAS</t>
  </si>
  <si>
    <t>velasquez</t>
  </si>
  <si>
    <t>ramirez resendiz</t>
  </si>
  <si>
    <t>BARTOLO MATIAS</t>
  </si>
  <si>
    <t>RANGEL RODRIGUEZ</t>
  </si>
  <si>
    <t>GUZMAN GARCIA</t>
  </si>
  <si>
    <t>ACAHUA-HERNANDEZ</t>
  </si>
  <si>
    <t>GONZALEZ-TAPIA</t>
  </si>
  <si>
    <t>ALVAREZ RANGEL</t>
  </si>
  <si>
    <t>VIVAS MANCIA</t>
  </si>
  <si>
    <t>INIESTA MARTINEZ</t>
  </si>
  <si>
    <t>MARIN MARIN</t>
  </si>
  <si>
    <t>RAMIREZ-MORALES</t>
  </si>
  <si>
    <t>LEYVA-LOPEZ</t>
  </si>
  <si>
    <t>ESTRADA PINEDA</t>
  </si>
  <si>
    <t>GUATEMALA-GUTIERREZ</t>
  </si>
  <si>
    <t>ALVARADO-PIMENTAL</t>
  </si>
  <si>
    <t>REQVENA OLIVAREA</t>
  </si>
  <si>
    <t>CRUZ MONTALVAN</t>
  </si>
  <si>
    <t>DELACRUZ</t>
  </si>
  <si>
    <t>ZUNIGA MARTINEZ</t>
  </si>
  <si>
    <t>SIMON JUAN</t>
  </si>
  <si>
    <t>CALDERON VENES</t>
  </si>
  <si>
    <t>GUZMAN FLORES</t>
  </si>
  <si>
    <t>GALVAN MAR</t>
  </si>
  <si>
    <t>teniente-teniente</t>
  </si>
  <si>
    <t>DIAZ-AVILA</t>
  </si>
  <si>
    <t>LAZO RUIZ</t>
  </si>
  <si>
    <t>SANCHEZ-LEDEZMA</t>
  </si>
  <si>
    <t>AGUILAR-ORTIZ</t>
  </si>
  <si>
    <t>MORENO-GARDUNO</t>
  </si>
  <si>
    <t>ZAMUDIO-JIMENEZ</t>
  </si>
  <si>
    <t>AGUIRRE-GOMEZ</t>
  </si>
  <si>
    <t>LOPEZ-TOLEDO</t>
  </si>
  <si>
    <t>NUNEZ RUIZ</t>
  </si>
  <si>
    <t>BELTRAN-JIMENEZ</t>
  </si>
  <si>
    <t>CARDENAS ESPINOZA</t>
  </si>
  <si>
    <t>ALANIS-RIZO</t>
  </si>
  <si>
    <t>VILLAGRAN LOPEZ</t>
  </si>
  <si>
    <t>TACUBENO-APANGO</t>
  </si>
  <si>
    <t>GARCIA-MEDRANO</t>
  </si>
  <si>
    <t>RODRIGUEZ-ORTIZ</t>
  </si>
  <si>
    <t>LOPEZ-GARCIA</t>
  </si>
  <si>
    <t>PALOMARES SALCEDA</t>
  </si>
  <si>
    <t>magana-medina</t>
  </si>
  <si>
    <t>VAZQUEZ-ZUBIRI</t>
  </si>
  <si>
    <t>GOMEZ-VASQUEZ</t>
  </si>
  <si>
    <t>MELGAR-MELGAR</t>
  </si>
  <si>
    <t>ALEGRIA ESCOBAR</t>
  </si>
  <si>
    <t>MARTINEZ-SILVA</t>
  </si>
  <si>
    <t>CAMARA</t>
  </si>
  <si>
    <t>MENDOZA BELTRAM</t>
  </si>
  <si>
    <t>CORTES-DURAN</t>
  </si>
  <si>
    <t>VICTALIANO-SILVA</t>
  </si>
  <si>
    <t>MORALES ALEGRIA</t>
  </si>
  <si>
    <t>ECHEVARRA</t>
  </si>
  <si>
    <t>ARROYO SALINAS</t>
  </si>
  <si>
    <t>RODESNO-CALDERON</t>
  </si>
  <si>
    <t>ESCOBAR-BARRIOS</t>
  </si>
  <si>
    <t>SALAZAR BAUTISTA</t>
  </si>
  <si>
    <t>SALAZAR-ANDRADE</t>
  </si>
  <si>
    <t>JUAN RAMON</t>
  </si>
  <si>
    <t>GARCIA-GORDILLO</t>
  </si>
  <si>
    <t>JOSE-AGUILAR</t>
  </si>
  <si>
    <t>MONTALVO-VARGAS</t>
  </si>
  <si>
    <t>romero-licea</t>
  </si>
  <si>
    <t>HERNANDEZ-NAJERA</t>
  </si>
  <si>
    <t>SOLANO-CARRANZA</t>
  </si>
  <si>
    <t>JUAREZ-MONROY</t>
  </si>
  <si>
    <t>ALVAREZ MEDINA</t>
  </si>
  <si>
    <t>RAMIREZ AVILA</t>
  </si>
  <si>
    <t>AGUILAR-CEZAR</t>
  </si>
  <si>
    <t>TEREZA-LUNA</t>
  </si>
  <si>
    <t>GORDILLO-BARTOLON</t>
  </si>
  <si>
    <t>IXMAY-VICENTE</t>
  </si>
  <si>
    <t>JUAREZ-VIDALES</t>
  </si>
  <si>
    <t>HERNANDEZ-SANCHEZ</t>
  </si>
  <si>
    <t>PEREZ-CESAR</t>
  </si>
  <si>
    <t>ESCALON VAZQUEZ</t>
  </si>
  <si>
    <t>CASTILLO MATIAS</t>
  </si>
  <si>
    <t>ISIDRO LOPEZ</t>
  </si>
  <si>
    <t>MADRID</t>
  </si>
  <si>
    <t>DELALUZ ISABEL</t>
  </si>
  <si>
    <t>FARFAN-QUIROZ</t>
  </si>
  <si>
    <t>AYALA-HERRERA</t>
  </si>
  <si>
    <t>BLAIN JR.</t>
  </si>
  <si>
    <t>FELIPE MATIAS</t>
  </si>
  <si>
    <t>CRUZ ROJO</t>
  </si>
  <si>
    <t>DOMINGUEZ MAYTAN</t>
  </si>
  <si>
    <t>HERNANDEZ-ROJAS</t>
  </si>
  <si>
    <t>SUAREZ-SANCHO</t>
  </si>
  <si>
    <t>PEREZ-RAMIREZ</t>
  </si>
  <si>
    <t>VALDEZ ROMERO</t>
  </si>
  <si>
    <t>SANCHEZ-MENDOSA</t>
  </si>
  <si>
    <t>CORTEZ VENEROSO</t>
  </si>
  <si>
    <t>TRUJILLO-GONZALEZ</t>
  </si>
  <si>
    <t>HERRERA BELLO</t>
  </si>
  <si>
    <t>ALVAREZ-LEYVA</t>
  </si>
  <si>
    <t>GARCIA-MELCHOR</t>
  </si>
  <si>
    <t>MOLINA RAMIREZ</t>
  </si>
  <si>
    <t>MUNOZ MORENO</t>
  </si>
  <si>
    <t>VASQUEZ RODRIGUEZ</t>
  </si>
  <si>
    <t>GARCIA VEGA</t>
  </si>
  <si>
    <t>GUILLEN MORALES</t>
  </si>
  <si>
    <t>QUINTO-CORREA</t>
  </si>
  <si>
    <t>NUNEZ-CARRENO</t>
  </si>
  <si>
    <t>AYBAR ZEFERINO</t>
  </si>
  <si>
    <t>PEREZ PEREZ</t>
  </si>
  <si>
    <t>BARRIENTOS HERNANDEZ</t>
  </si>
  <si>
    <t>DELEON VASQUEZ</t>
  </si>
  <si>
    <t>ESPINOSA BONILLA</t>
  </si>
  <si>
    <t>ALVAREZ MIRANDA</t>
  </si>
  <si>
    <t>VILLANUEVA</t>
  </si>
  <si>
    <t>MORALES-SOSA</t>
  </si>
  <si>
    <t>GARCIA-ACOSTA</t>
  </si>
  <si>
    <t>NUNEZ-RODRIGUEZ</t>
  </si>
  <si>
    <t>SALDIVAR-SANCHEZ</t>
  </si>
  <si>
    <t>CALZADAS-MARQUEZ</t>
  </si>
  <si>
    <t>ESTEBAN-GARCIA</t>
  </si>
  <si>
    <t>MOLINA-LOPEZ</t>
  </si>
  <si>
    <t>SAQR</t>
  </si>
  <si>
    <t>HERNANDEZ-CARRANZA</t>
  </si>
  <si>
    <t>ESTEBAN ANTONIO</t>
  </si>
  <si>
    <t>ALEGRIA COY</t>
  </si>
  <si>
    <t>TRUYILLO-PENNA</t>
  </si>
  <si>
    <t>AGUILON BARRIOS</t>
  </si>
  <si>
    <t>JIMENEZ NAVARRO</t>
  </si>
  <si>
    <t>LOPEZ GUTIERREZ</t>
  </si>
  <si>
    <t>MURILLO PADILLA</t>
  </si>
  <si>
    <t>ISIDRO-CAMMACHO</t>
  </si>
  <si>
    <t>SOLIS-OCHOA</t>
  </si>
  <si>
    <t>VALLE CASTRO</t>
  </si>
  <si>
    <t>VASQUEZ LOPEZ</t>
  </si>
  <si>
    <t>BERNAL VALVERDE</t>
  </si>
  <si>
    <t>LOPEZ ORTA</t>
  </si>
  <si>
    <t>AGUILAR PEREZ</t>
  </si>
  <si>
    <t>MEJIA VILLACORTA</t>
  </si>
  <si>
    <t>CALVARIO DE LA CRUZ</t>
  </si>
  <si>
    <t>GONZALEZ-HERNANDEZ</t>
  </si>
  <si>
    <t>GUEVARA JUAREZ</t>
  </si>
  <si>
    <t>villegas mendiola</t>
  </si>
  <si>
    <t>MENDOZA GUTIERREZ</t>
  </si>
  <si>
    <t>BERMUDEZ FERNANDEZ</t>
  </si>
  <si>
    <t>CASTILLO ZAMORA</t>
  </si>
  <si>
    <t>LANDEROS-LOERA</t>
  </si>
  <si>
    <t>ANDRADE DELAYA</t>
  </si>
  <si>
    <t>LAUSCH</t>
  </si>
  <si>
    <t>OLMEDO RAMIREZ</t>
  </si>
  <si>
    <t>BLANCO ROMERO</t>
  </si>
  <si>
    <t>COTO SOLANO</t>
  </si>
  <si>
    <t>ROMERO DUARTE</t>
  </si>
  <si>
    <t>CRUZ FLORES</t>
  </si>
  <si>
    <t>REYES APARICIO</t>
  </si>
  <si>
    <t>NAVAREZ GOMEZ</t>
  </si>
  <si>
    <t>COUTE MARIA</t>
  </si>
  <si>
    <t>BRAVO LOPEZ</t>
  </si>
  <si>
    <t>ORDUNA GARCIA</t>
  </si>
  <si>
    <t>JASS0  ZALAPA</t>
  </si>
  <si>
    <t>VELEZ MENDOZA</t>
  </si>
  <si>
    <t>TORIBIO-LAZARO</t>
  </si>
  <si>
    <t>REYES-ANTUNEZ</t>
  </si>
  <si>
    <t>PAVON-ALCANTARA</t>
  </si>
  <si>
    <t>GONZALEZ LINDO</t>
  </si>
  <si>
    <t>DAMIAN DOMINGO</t>
  </si>
  <si>
    <t>RENDON VARGAS</t>
  </si>
  <si>
    <t>SOUMANA</t>
  </si>
  <si>
    <t>gutierrez</t>
  </si>
  <si>
    <t>GUEVARA</t>
  </si>
  <si>
    <t>JAIMES VENCES</t>
  </si>
  <si>
    <t>BALDERRAMA MALDONADO</t>
  </si>
  <si>
    <t>QUISTIANO HERNANDEZ</t>
  </si>
  <si>
    <t>SOLARES VILLATA</t>
  </si>
  <si>
    <t>CARBAJAL CASAS</t>
  </si>
  <si>
    <t>ROSALES PITA</t>
  </si>
  <si>
    <t>ESCOBAR NAVA</t>
  </si>
  <si>
    <t>MUNOZ-COLORADO</t>
  </si>
  <si>
    <t>LEON HERRERA</t>
  </si>
  <si>
    <t>JIMENEZ-GARCIA</t>
  </si>
  <si>
    <t>SANCHEZ-HERNANDEZ</t>
  </si>
  <si>
    <t>PEREZ RODRIGUEZ</t>
  </si>
  <si>
    <t>MENDIOLA ARREDONDO</t>
  </si>
  <si>
    <t>JUAREZ SANCHEZ</t>
  </si>
  <si>
    <t>MARTINEZ SORIA</t>
  </si>
  <si>
    <t>ANTONIO ACTOPAN</t>
  </si>
  <si>
    <t>CHAVEZ FLORES</t>
  </si>
  <si>
    <t>FOLGAR-AGUILAR</t>
  </si>
  <si>
    <t>DOMINGUEZ LOPEZ</t>
  </si>
  <si>
    <t>DONIS FUNES</t>
  </si>
  <si>
    <t>MIRANDA DE LA O</t>
  </si>
  <si>
    <t>GARCIA-MORAN</t>
  </si>
  <si>
    <t>OROZCO FUENTES</t>
  </si>
  <si>
    <t>ESTUDILLO ZARATE</t>
  </si>
  <si>
    <t>SANCHEZ GOMEZ</t>
  </si>
  <si>
    <t>GALAN CASTRO</t>
  </si>
  <si>
    <t>RICO MORALES</t>
  </si>
  <si>
    <t>SALDIVAR-RAMIREZ</t>
  </si>
  <si>
    <t>GARCIA-VAEZ</t>
  </si>
  <si>
    <t>ALONSO CAMARILLO</t>
  </si>
  <si>
    <t>PENA CORTEZ</t>
  </si>
  <si>
    <t>GONZALES RUIZ</t>
  </si>
  <si>
    <t>SAMANO-HILARIO</t>
  </si>
  <si>
    <t>SANCHEZ VACA</t>
  </si>
  <si>
    <t>CONTRERAS TREJO</t>
  </si>
  <si>
    <t>FIGUEROA MENENDEZ</t>
  </si>
  <si>
    <t>HERNANDEZ SEPULVEDA</t>
  </si>
  <si>
    <t>MARTINEZ LOPEZ</t>
  </si>
  <si>
    <t>VAIL LOPEZ</t>
  </si>
  <si>
    <t>SALADO MARIN</t>
  </si>
  <si>
    <t>VALLE-MARTINEZ</t>
  </si>
  <si>
    <t>CRUZ GARCIA</t>
  </si>
  <si>
    <t>LOPEZ VICENTE</t>
  </si>
  <si>
    <t>MARTINEZ GOMEZ</t>
  </si>
  <si>
    <t>HERNANDEZ MENDEZ</t>
  </si>
  <si>
    <t>DOMINGUEZ-UMANZOR</t>
  </si>
  <si>
    <t>RODRIGUEZ SALAZAR</t>
  </si>
  <si>
    <t>SOTO BECERRIL</t>
  </si>
  <si>
    <t>MANRIQUE ZAMORANO</t>
  </si>
  <si>
    <t>LOPEZ ZAPATA</t>
  </si>
  <si>
    <t>CORRAL ARREOLA</t>
  </si>
  <si>
    <t>ARMENGOLT GUZMAN</t>
  </si>
  <si>
    <t>LOPEZ CRUZTITLA</t>
  </si>
  <si>
    <t>SAAVEDRA SERRATOS</t>
  </si>
  <si>
    <t>FLORES-VAZQUEZ</t>
  </si>
  <si>
    <t>juarez</t>
  </si>
  <si>
    <t>CONTRERAS VILLA</t>
  </si>
  <si>
    <t>MEDINA-GONZALEZ</t>
  </si>
  <si>
    <t>MELCHOR DIAZ</t>
  </si>
  <si>
    <t>CHILALA</t>
  </si>
  <si>
    <t>CHAVEZ TORRES</t>
  </si>
  <si>
    <t>ZARATE MORALES</t>
  </si>
  <si>
    <t>TELULE REYES</t>
  </si>
  <si>
    <t>ACOSTA VARGAS</t>
  </si>
  <si>
    <t>BOYCE</t>
  </si>
  <si>
    <t>CRUZ-RAMIREZ</t>
  </si>
  <si>
    <t>SAVAGE</t>
  </si>
  <si>
    <t>DOMINGUEZ NOYOLA</t>
  </si>
  <si>
    <t>MARTINEZ-GASPAR</t>
  </si>
  <si>
    <t>LEON-ROBLES</t>
  </si>
  <si>
    <t>LOPEZ ROSALES</t>
  </si>
  <si>
    <t>HERNANDEZ ADAME</t>
  </si>
  <si>
    <t>MARTINEZ RMOS</t>
  </si>
  <si>
    <t>GARCIA RAMIREZ</t>
  </si>
  <si>
    <t>MACEDO DE LA ROSA</t>
  </si>
  <si>
    <t>TORRES-AYALA</t>
  </si>
  <si>
    <t>LEDEZMA RICO</t>
  </si>
  <si>
    <t>NAVA SANCHEZ</t>
  </si>
  <si>
    <t>CRUZ CRUZ</t>
  </si>
  <si>
    <t>CRUZ-VARGAS</t>
  </si>
  <si>
    <t>HERNANDEZ SANCHEZ</t>
  </si>
  <si>
    <t>GOMEZ GOMEZ</t>
  </si>
  <si>
    <t>BARCENAS QUEVEDO</t>
  </si>
  <si>
    <t>CAMPOS AYALA</t>
  </si>
  <si>
    <t>VIZUET CISNEROS</t>
  </si>
  <si>
    <t>ILOKA</t>
  </si>
  <si>
    <t>PORTILLO DIAZ</t>
  </si>
  <si>
    <t>PANFILO RAMOS</t>
  </si>
  <si>
    <t>ORANTES CAMPERO</t>
  </si>
  <si>
    <t>PEREZ RUIZ</t>
  </si>
  <si>
    <t>RAMIREZ-CARDENAS</t>
  </si>
  <si>
    <t>ALMAZO-CAPOTE</t>
  </si>
  <si>
    <t>GARCIA TORRES</t>
  </si>
  <si>
    <t>SOLIS RODRIGUEZ</t>
  </si>
  <si>
    <t>LOZANO JIMENEZ</t>
  </si>
  <si>
    <t>ZURITA PARDO</t>
  </si>
  <si>
    <t>SANTOS GOMEZ</t>
  </si>
  <si>
    <t>NAVARRO-PACHECO</t>
  </si>
  <si>
    <t>SOTO VERA</t>
  </si>
  <si>
    <t>CABRERA-JUAREZ</t>
  </si>
  <si>
    <t>CASTRO TOVAR</t>
  </si>
  <si>
    <t>SANTIAGO DAMIAN</t>
  </si>
  <si>
    <t>PEREZ MENDEZ</t>
  </si>
  <si>
    <t>OSIO TRUJILLO</t>
  </si>
  <si>
    <t>GONZALEZ VALDEZ</t>
  </si>
  <si>
    <t>AGUILAR-SANTILLAN</t>
  </si>
  <si>
    <t>garcia perez</t>
  </si>
  <si>
    <t>CERVANTES-SANTIAGO</t>
  </si>
  <si>
    <t>CAMACHO NAVARRO</t>
  </si>
  <si>
    <t>MALDONADO-SERVELLON</t>
  </si>
  <si>
    <t>ESPINOZA ZALDIVAR</t>
  </si>
  <si>
    <t>VICENTE HERNANDEZ</t>
  </si>
  <si>
    <t>GAMBOA-AGUIRE</t>
  </si>
  <si>
    <t>CARRILLO BLANCO</t>
  </si>
  <si>
    <t>VELASCO-BAUTISTA</t>
  </si>
  <si>
    <t>MENDEZ-CHAVEZ</t>
  </si>
  <si>
    <t>AGUIRRE RAMIREZ</t>
  </si>
  <si>
    <t>MORALES GARCIA</t>
  </si>
  <si>
    <t>SANTIAGO-MARTINEZ</t>
  </si>
  <si>
    <t>SOTO-MEDRANO</t>
  </si>
  <si>
    <t>MOTA-MENDEZ</t>
  </si>
  <si>
    <t>BAUTISTA-GARCIA</t>
  </si>
  <si>
    <t>GONZALEZ AGUILAR</t>
  </si>
  <si>
    <t>CRUZ RAMIREZ</t>
  </si>
  <si>
    <t>MONTALVO RAMIREZ</t>
  </si>
  <si>
    <t>CAMARILLO JARAMILLO</t>
  </si>
  <si>
    <t>LANDEROS-RODRIGUEZ</t>
  </si>
  <si>
    <t>NAVA-PEREZ</t>
  </si>
  <si>
    <t>ARREDONDO-RAMIREZ</t>
  </si>
  <si>
    <t>VARGAS-IBARRA</t>
  </si>
  <si>
    <t>FLORES-AYALA</t>
  </si>
  <si>
    <t>MAYO-MARTINEZ</t>
  </si>
  <si>
    <t>VARGAS RAMOS</t>
  </si>
  <si>
    <t>CERRO-HERNANDEZ</t>
  </si>
  <si>
    <t>HUIZACHE JACINTO</t>
  </si>
  <si>
    <t>GARCIA-OCHOA</t>
  </si>
  <si>
    <t>MORAN PACHECO</t>
  </si>
  <si>
    <t>PANTOJA ADAME</t>
  </si>
  <si>
    <t>AVINA VALDOVINOS</t>
  </si>
  <si>
    <t>HERERA ORTIZ</t>
  </si>
  <si>
    <t>ZAPIEN-LULE</t>
  </si>
  <si>
    <t>MARTINEZ LEYVA</t>
  </si>
  <si>
    <t>PADILLA SANTIAGO</t>
  </si>
  <si>
    <t>VEGA-GARCIA</t>
  </si>
  <si>
    <t>ROJO- BARCENA</t>
  </si>
  <si>
    <t>CRUZ-BAUTISTA</t>
  </si>
  <si>
    <t>BARRADAS HERNANDEZ</t>
  </si>
  <si>
    <t>LOPEZ CANO</t>
  </si>
  <si>
    <t>LAGE</t>
  </si>
  <si>
    <t>RIVERA-MUNOZ</t>
  </si>
  <si>
    <t>BAUTISTA REYMUNDO</t>
  </si>
  <si>
    <t>TORRES VAZQUEZ</t>
  </si>
  <si>
    <t>MARTINEZ FRIAS</t>
  </si>
  <si>
    <t>ROQUE LUNA</t>
  </si>
  <si>
    <t>PENA ZIZUMVO</t>
  </si>
  <si>
    <t>ALVAREZ GARCIA</t>
  </si>
  <si>
    <t>MORALES PEREZ</t>
  </si>
  <si>
    <t>TIMOZO SANCHEZ</t>
  </si>
  <si>
    <t>LUNA LAZARO</t>
  </si>
  <si>
    <t>ROBLERO-MAZARIEGOS</t>
  </si>
  <si>
    <t>VASQUEZ VASQUEZ</t>
  </si>
  <si>
    <t>RAMIREZ ZAPATA</t>
  </si>
  <si>
    <t>MUNIZ-CORONADO</t>
  </si>
  <si>
    <t>UTRERA MARIN</t>
  </si>
  <si>
    <t>GARCIA ARZATE</t>
  </si>
  <si>
    <t>SOLANO TORRES</t>
  </si>
  <si>
    <t>CEDILLO MONDRAGON</t>
  </si>
  <si>
    <t>PASCUAL PASCUAL</t>
  </si>
  <si>
    <t>ZUNIGA VIERA</t>
  </si>
  <si>
    <t>HERRERA HERNANDEZ</t>
  </si>
  <si>
    <t>TZLOC-YAC</t>
  </si>
  <si>
    <t>CENTENO HERRERA</t>
  </si>
  <si>
    <t>CASTILLO-LANDAVERDE</t>
  </si>
  <si>
    <t>MORLAES-SANTIS</t>
  </si>
  <si>
    <t>ACUNA SANTANA</t>
  </si>
  <si>
    <t>SARR</t>
  </si>
  <si>
    <t>CHEN-LOPEZ</t>
  </si>
  <si>
    <t>CORTEZ-VARELA</t>
  </si>
  <si>
    <t>ORTIZ-PEREZ</t>
  </si>
  <si>
    <t>ARTEAGA-VARGAS</t>
  </si>
  <si>
    <t>BARCENAS-CERON</t>
  </si>
  <si>
    <t>CRUZ-DIAZ</t>
  </si>
  <si>
    <t>RUEDA</t>
  </si>
  <si>
    <t>ALARCON</t>
  </si>
  <si>
    <t>RENE-ROHRS</t>
  </si>
  <si>
    <t>VELASCO-VELASCO</t>
  </si>
  <si>
    <t>CHAVEZ-SOTELO</t>
  </si>
  <si>
    <t>MEJIA-CASTILLO</t>
  </si>
  <si>
    <t>BAZAN-GOMEZ</t>
  </si>
  <si>
    <t>UTRILLA-DIAZ</t>
  </si>
  <si>
    <t>ARREDONDO-TORRES</t>
  </si>
  <si>
    <t>TREJO CHAVEZ</t>
  </si>
  <si>
    <t>HERNANDEZ RAMIREZ</t>
  </si>
  <si>
    <t>CHAVEZ ESPINOZA</t>
  </si>
  <si>
    <t>CONTRERAS ROLDAN</t>
  </si>
  <si>
    <t>CASTRO PEREZ</t>
  </si>
  <si>
    <t>LOPEZ-ABRAHAM</t>
  </si>
  <si>
    <t>MARTINEZ-VILLA</t>
  </si>
  <si>
    <t>POLVON-ARRIETTA</t>
  </si>
  <si>
    <t>LOPEZ-ROMERO</t>
  </si>
  <si>
    <t>JENDRI</t>
  </si>
  <si>
    <t>HERNANDEZ-REYNA</t>
  </si>
  <si>
    <t>MENDEZ-LUNA</t>
  </si>
  <si>
    <t>ALCAZAR AGUSTIN</t>
  </si>
  <si>
    <t>GARRIDO</t>
  </si>
  <si>
    <t>VASQUEZ-RIVERA</t>
  </si>
  <si>
    <t>CARDONA MONZALBE</t>
  </si>
  <si>
    <t>NEGRETE-SANCHEZ</t>
  </si>
  <si>
    <t>ROMERO UZZIEL</t>
  </si>
  <si>
    <t>VILFRANTZ</t>
  </si>
  <si>
    <t>VIGUERAS-CRUZ</t>
  </si>
  <si>
    <t>GRANDE-HERNANDEZ</t>
  </si>
  <si>
    <t>MORALES-ROBLERO</t>
  </si>
  <si>
    <t>SIGEROA GARCIA</t>
  </si>
  <si>
    <t>ARANDA-IZURIETA</t>
  </si>
  <si>
    <t>NAVA-GONZALEZ</t>
  </si>
  <si>
    <t>VELASQUEZ ARREDONDO</t>
  </si>
  <si>
    <t>PALOMO-CORDOVA</t>
  </si>
  <si>
    <t>Carrasco-Rosales</t>
  </si>
  <si>
    <t>RIOS-RAMOS</t>
  </si>
  <si>
    <t>LOPEZ CASARES</t>
  </si>
  <si>
    <t>KOFFI</t>
  </si>
  <si>
    <t>RODRIGUEZ-PACHECO</t>
  </si>
  <si>
    <t>FLORES-DE LA CRUZ</t>
  </si>
  <si>
    <t>VENCES-GOMEZ</t>
  </si>
  <si>
    <t>TOLEDO-LOPEZ</t>
  </si>
  <si>
    <t>OROCIO BALTAZAR</t>
  </si>
  <si>
    <t>SANTOS UBALDO</t>
  </si>
  <si>
    <t>MATAMOROS-MEJIA</t>
  </si>
  <si>
    <t>BAUTISTA-VARGAS</t>
  </si>
  <si>
    <t>CHAVEZ-FELICITOS</t>
  </si>
  <si>
    <t>PATLAN-VIDAL</t>
  </si>
  <si>
    <t>RAMIREZ-ARROYO</t>
  </si>
  <si>
    <t>BAUTISTA JASSO</t>
  </si>
  <si>
    <t>CONTRERAS GARCIA</t>
  </si>
  <si>
    <t>BARRERA-BARRERA</t>
  </si>
  <si>
    <t>VELASQUEZ-VELASQUEZ</t>
  </si>
  <si>
    <t>BASTILLO-MARTINEZ</t>
  </si>
  <si>
    <t>PERULERO-CORTES</t>
  </si>
  <si>
    <t>MEZA-PALMA</t>
  </si>
  <si>
    <t>BARRIENTOS-ASCENCIO</t>
  </si>
  <si>
    <t>QUEBRADO-CRUZ</t>
  </si>
  <si>
    <t>OCAMPO-PORTILLO</t>
  </si>
  <si>
    <t>ARELLANO-OVIEDO</t>
  </si>
  <si>
    <t>SOTO ROMERO</t>
  </si>
  <si>
    <t>ARCOS-DURAN</t>
  </si>
  <si>
    <t>ORDONEZ MALDONADO</t>
  </si>
  <si>
    <t>MARTINEZ GARCIA</t>
  </si>
  <si>
    <t>ESPINOZA-ADAME</t>
  </si>
  <si>
    <t>ROMAN-FLORES</t>
  </si>
  <si>
    <t>TIRADOR MENDEZ</t>
  </si>
  <si>
    <t>DE LEON JUAREZ</t>
  </si>
  <si>
    <t>VALENCIANA-DOMINGUEZ</t>
  </si>
  <si>
    <t>RAMIREZ-PEREZ</t>
  </si>
  <si>
    <t>SANCHEZ AGUILAR</t>
  </si>
  <si>
    <t>ZARAGOZA</t>
  </si>
  <si>
    <t>ALMENDAREZ-CONTRERAS</t>
  </si>
  <si>
    <t>PADRON-HUERTA</t>
  </si>
  <si>
    <t>VELAZQUEZ MACARIO</t>
  </si>
  <si>
    <t>PASCUAL DIEGO</t>
  </si>
  <si>
    <t>LAGUNAS-FACIO</t>
  </si>
  <si>
    <t>ORTIZ DELEON</t>
  </si>
  <si>
    <t>DELEON-PEREZ</t>
  </si>
  <si>
    <t>CHAVEZ ORDONEZ</t>
  </si>
  <si>
    <t>ESCOBAR-RAMIREZ</t>
  </si>
  <si>
    <t>SANCHEZ-FLORES</t>
  </si>
  <si>
    <t>TOC CUA</t>
  </si>
  <si>
    <t>ARMAS-ANTONIO</t>
  </si>
  <si>
    <t>VEGA HERNANDEZ</t>
  </si>
  <si>
    <t>FIGUEROA-GOPAR</t>
  </si>
  <si>
    <t>GARCIA-ISLAS</t>
  </si>
  <si>
    <t>OLGUIN-RODRIGUEZ</t>
  </si>
  <si>
    <t>Penaloza-Duarte</t>
  </si>
  <si>
    <t>RICO OLASCUAGA</t>
  </si>
  <si>
    <t>ARELLANO MORALES</t>
  </si>
  <si>
    <t>REYES SANCHEZ</t>
  </si>
  <si>
    <t>HERNANDEZ LINO</t>
  </si>
  <si>
    <t>ROJAS-PANTALEON</t>
  </si>
  <si>
    <t>REYES-RODRIGUEZ</t>
  </si>
  <si>
    <t>SANCHEZ ROSARIO</t>
  </si>
  <si>
    <t>RAMIREZ-OROPEZA</t>
  </si>
  <si>
    <t>ALDACO-CENTENO</t>
  </si>
  <si>
    <t>GUTIERREZ-PEREZ</t>
  </si>
  <si>
    <t>GIRALDO CORREA</t>
  </si>
  <si>
    <t>RUIZ-HERNANDEZ</t>
  </si>
  <si>
    <t>CARREON-TIRADOR</t>
  </si>
  <si>
    <t>MORA PADILLA</t>
  </si>
  <si>
    <t>JACOBO-MENDEZ</t>
  </si>
  <si>
    <t>RAMIREZ-MARTINEZ</t>
  </si>
  <si>
    <t>VIDAL-CASTILLA</t>
  </si>
  <si>
    <t>PEREZ-VEGA</t>
  </si>
  <si>
    <t>BARRERA VASQUEZ</t>
  </si>
  <si>
    <t>PANZO-CALIHUA</t>
  </si>
  <si>
    <t>AGURRE-IXOY</t>
  </si>
  <si>
    <t>CHOURASIA</t>
  </si>
  <si>
    <t>LARA LOPEZ</t>
  </si>
  <si>
    <t>RINCON-MARTINEZ</t>
  </si>
  <si>
    <t>PEREZ-HERNANDEZ</t>
  </si>
  <si>
    <t>MURILLO-RAMIREZ</t>
  </si>
  <si>
    <t>TOLEDO-FLORES</t>
  </si>
  <si>
    <t>GALLEGOS-SILVA</t>
  </si>
  <si>
    <t>RUIZ AVELINO</t>
  </si>
  <si>
    <t>PEREZ MEJILLA</t>
  </si>
  <si>
    <t>MANUEL GREGORIA</t>
  </si>
  <si>
    <t>MORALES HERNANDEZ</t>
  </si>
  <si>
    <t>GONZALEZ NUNEZ</t>
  </si>
  <si>
    <t>GONZALEZ-MONTIEL</t>
  </si>
  <si>
    <t>MACARIO-RAMIREZ</t>
  </si>
  <si>
    <t>DIAZ-CABRERA</t>
  </si>
  <si>
    <t>ADAME-BARAJAS</t>
  </si>
  <si>
    <t>ROJAS-LUCAS</t>
  </si>
  <si>
    <t>GONZALEZ-RIVERA</t>
  </si>
  <si>
    <t>MONTIEL-RAMOS</t>
  </si>
  <si>
    <t>GARCIA-MARTINEZ</t>
  </si>
  <si>
    <t>QUIJANO-CAMPOS</t>
  </si>
  <si>
    <t>RIOS-VAZQUEZ</t>
  </si>
  <si>
    <t>Hernandez Torres</t>
  </si>
  <si>
    <t>MELO-VARGAS</t>
  </si>
  <si>
    <t>QUIJANO HERNANDEZ</t>
  </si>
  <si>
    <t>JIMENEZ VAZQUEZ</t>
  </si>
  <si>
    <t>IBARRA GONZALEZ</t>
  </si>
  <si>
    <t>PASCUAL-CASTRO</t>
  </si>
  <si>
    <t>Alvarez Martinez</t>
  </si>
  <si>
    <t>ORTEGA-HERNANDEZ</t>
  </si>
  <si>
    <t>TINOCO-GOMEZ</t>
  </si>
  <si>
    <t>HERNANDEZ-JUAREZ</t>
  </si>
  <si>
    <t>CORTES MARQUEZ</t>
  </si>
  <si>
    <t>MARIN NAJERA</t>
  </si>
  <si>
    <t>GARCIA MORALES</t>
  </si>
  <si>
    <t>GRANADOS</t>
  </si>
  <si>
    <t>LEON-PEREZ</t>
  </si>
  <si>
    <t>JUAREZ-PEREZ</t>
  </si>
  <si>
    <t>PEREZ-IPOLITO</t>
  </si>
  <si>
    <t>LAGAULA</t>
  </si>
  <si>
    <t>AVILA-DIAZ</t>
  </si>
  <si>
    <t>ORDONEZ-YACON</t>
  </si>
  <si>
    <t>RUIZ-GOMEZ</t>
  </si>
  <si>
    <t>SANPEDRO-FLORES</t>
  </si>
  <si>
    <t>ESTUDILLO-HERNANDEZ</t>
  </si>
  <si>
    <t>CASTANON-PEREZ</t>
  </si>
  <si>
    <t>RESENDIZ-HERNANDEZ</t>
  </si>
  <si>
    <t>A LA TORRE-REYEZ</t>
  </si>
  <si>
    <t>SAGRERO-MORALES</t>
  </si>
  <si>
    <t>BACILIO-FUENTES</t>
  </si>
  <si>
    <t>HERNANDEZ-QUINTANA</t>
  </si>
  <si>
    <t>GARCIA-ESTRADA</t>
  </si>
  <si>
    <t>GODOY-OLVERA</t>
  </si>
  <si>
    <t>MIRON-VASQUEZ</t>
  </si>
  <si>
    <t>VASQUEZ-SANCHEZ</t>
  </si>
  <si>
    <t>CHIVALAN</t>
  </si>
  <si>
    <t>FIGUEROA-AVILA</t>
  </si>
  <si>
    <t>SANCHEZ-QUINTANA</t>
  </si>
  <si>
    <t>ZAPATA-MARTINEZ</t>
  </si>
  <si>
    <t>VARGAS-HIPOLITO</t>
  </si>
  <si>
    <t>REYES-VELAZQUEZ</t>
  </si>
  <si>
    <t>GUZMAN-QUINONEZ</t>
  </si>
  <si>
    <t>ARELLANO-ALANIS</t>
  </si>
  <si>
    <t>SALAS-MORALES</t>
  </si>
  <si>
    <t>YANEZ-MONDRAGON</t>
  </si>
  <si>
    <t>ALVEAR-LOPEZ</t>
  </si>
  <si>
    <t>PALACIOS-ARIAS</t>
  </si>
  <si>
    <t>CHAMU-SANTANA</t>
  </si>
  <si>
    <t>JERONIMO-GALEANO</t>
  </si>
  <si>
    <t>ROBLES-FLORES</t>
  </si>
  <si>
    <t>MORALES-MORENO</t>
  </si>
  <si>
    <t>ALONZO-SIMON</t>
  </si>
  <si>
    <t>SANTOS-MENDOZA</t>
  </si>
  <si>
    <t>BAUTISTA-ZAVALA</t>
  </si>
  <si>
    <t>MARTINEZ-ORTA</t>
  </si>
  <si>
    <t>MENDOZA-SUCUP</t>
  </si>
  <si>
    <t>TEODORO-LOPEZ</t>
  </si>
  <si>
    <t>LANDAVERDA-MARTINEZ</t>
  </si>
  <si>
    <t>PECINA-GOMEZ</t>
  </si>
  <si>
    <t>MIJANGOS-JIMENEZ</t>
  </si>
  <si>
    <t>BARRETO-BLANCO</t>
  </si>
  <si>
    <t>JOM-TZAJ</t>
  </si>
  <si>
    <t>GALARZA-POPOCA</t>
  </si>
  <si>
    <t>VEGA-OSORIO</t>
  </si>
  <si>
    <t>CARBAJAL-DURAN</t>
  </si>
  <si>
    <t>MEJIA-MARTINEZ</t>
  </si>
  <si>
    <t>OLIVAR-CARMONA</t>
  </si>
  <si>
    <t>BARRERA-RODRIGUEZ</t>
  </si>
  <si>
    <t>VAZQUEZ-BRAVO</t>
  </si>
  <si>
    <t>NOVOA-PINA</t>
  </si>
  <si>
    <t>ARREAGA-RODRIGUEZ</t>
  </si>
  <si>
    <t>HERNANDEZ-PRESA</t>
  </si>
  <si>
    <t>JACOME-MAZARIEGOS</t>
  </si>
  <si>
    <t>SALAS-LUNA</t>
  </si>
  <si>
    <t>PENA-GARCIA</t>
  </si>
  <si>
    <t>VASQUEZ-LOPEZ</t>
  </si>
  <si>
    <t>AMAYA-ESPINOZA</t>
  </si>
  <si>
    <t>PEREZ-MACIAS</t>
  </si>
  <si>
    <t>CASTILLO-MONDRAGON</t>
  </si>
  <si>
    <t>SALDANA-ARHUELLES</t>
  </si>
  <si>
    <t>CRUZ-AGUILAR</t>
  </si>
  <si>
    <t>MEZA-RUIZ</t>
  </si>
  <si>
    <t>CEBALLOS-QUINAREZ</t>
  </si>
  <si>
    <t>ORTEGA-CASTELLANOS</t>
  </si>
  <si>
    <t>SERRANO MEDINA</t>
  </si>
  <si>
    <t>GASPAR-MATEO</t>
  </si>
  <si>
    <t>CORREA-GUTIERREZ</t>
  </si>
  <si>
    <t>OLVERA-TORRES</t>
  </si>
  <si>
    <t>CASTILLO-ESCOBAR</t>
  </si>
  <si>
    <t>HERNANDEZ-CARRIO</t>
  </si>
  <si>
    <t>LOPEZ-DELEON</t>
  </si>
  <si>
    <t>MEDORIO-ALVARADO</t>
  </si>
  <si>
    <t>HERNANDEZ-GONZALEZ</t>
  </si>
  <si>
    <t>VAZQUEZ-MORALES</t>
  </si>
  <si>
    <t>ORTEGA-BALDOMERO</t>
  </si>
  <si>
    <t>AGUILAR-RAMIREZ</t>
  </si>
  <si>
    <t>PEREZ-BAMACA</t>
  </si>
  <si>
    <t>PEREZ-SIGUANTAY</t>
  </si>
  <si>
    <t>ELINZODO-CORVAIN</t>
  </si>
  <si>
    <t>MARTINEZ-GONZALEZ</t>
  </si>
  <si>
    <t>PLIEGO</t>
  </si>
  <si>
    <t>MORENO-AGUILAR</t>
  </si>
  <si>
    <t>LOPEZ-LIRA</t>
  </si>
  <si>
    <t>CAMPOS-OROZCO</t>
  </si>
  <si>
    <t>GARCIA-GONZALEZ</t>
  </si>
  <si>
    <t>HERNANDEZ-MORALES</t>
  </si>
  <si>
    <t>RAMIREZ-GALVAN</t>
  </si>
  <si>
    <t>SANDOVAL-ZAYAS</t>
  </si>
  <si>
    <t>CASTANEDA-TORRES</t>
  </si>
  <si>
    <t>DELIBRADO-ZAPATA</t>
  </si>
  <si>
    <t>HERNANDEZ-JIMENEZ</t>
  </si>
  <si>
    <t>GARCIA-ALEGRE</t>
  </si>
  <si>
    <t>CABALLERO-MONJARAZ</t>
  </si>
  <si>
    <t>PAVON-SALGADO</t>
  </si>
  <si>
    <t>ITZEP-SONTAY</t>
  </si>
  <si>
    <t>GARCIA-NAVA</t>
  </si>
  <si>
    <t>GASPAR-MATIAS</t>
  </si>
  <si>
    <t>ESTRADA-ROJAS</t>
  </si>
  <si>
    <t>RUIZ-MUNOZ</t>
  </si>
  <si>
    <t>SILVA-LOPEZ</t>
  </si>
  <si>
    <t>Santa-Benitez</t>
  </si>
  <si>
    <t>VALENCIO-GARCIA</t>
  </si>
  <si>
    <t>NORIEGA-HERNANDEZ</t>
  </si>
  <si>
    <t>LOPEZ-ALVAREZ</t>
  </si>
  <si>
    <t>CHAVEZ-AGUIRRE</t>
  </si>
  <si>
    <t>PEREZ-IXCOY</t>
  </si>
  <si>
    <t>PEINADO-SEGURA</t>
  </si>
  <si>
    <t>NEPOMUCENO-PRADO</t>
  </si>
  <si>
    <t>MARTINEZ-CORTEZ</t>
  </si>
  <si>
    <t>VILLASENOR-MAYA</t>
  </si>
  <si>
    <t>AGUILAR-CRUZ</t>
  </si>
  <si>
    <t>SALAZAR-VEGA</t>
  </si>
  <si>
    <t>Hernandez-Galmich</t>
  </si>
  <si>
    <t>RAMIREZ-GABRIEL</t>
  </si>
  <si>
    <t>GARRIDO-ARGUETTA</t>
  </si>
  <si>
    <t>SACAYON-MACHIC</t>
  </si>
  <si>
    <t>GARCIA-CUEVAS</t>
  </si>
  <si>
    <t>GONZALEZ-BERNAL</t>
  </si>
  <si>
    <t>DURAN-RIOS</t>
  </si>
  <si>
    <t>CERVANTES-CERVANTES</t>
  </si>
  <si>
    <t>VACA-FLORES</t>
  </si>
  <si>
    <t>GOMEZ-SIMEON</t>
  </si>
  <si>
    <t>ASENCIO-GOMEZ</t>
  </si>
  <si>
    <t>CANTILLANO</t>
  </si>
  <si>
    <t>JERONIMO-AGUILAR</t>
  </si>
  <si>
    <t>CONTRERAS-NERI</t>
  </si>
  <si>
    <t>RODRIGUEZ-VARGAS</t>
  </si>
  <si>
    <t>LIBORIO-FLORES</t>
  </si>
  <si>
    <t>SANCHEZ-PENALOZA</t>
  </si>
  <si>
    <t>AGUILAR-LOPEZ</t>
  </si>
  <si>
    <t>VALTIERRA-LOPEZ</t>
  </si>
  <si>
    <t>CHAVEZ-BARAJAS</t>
  </si>
  <si>
    <t>GARCIA-MUNOZ</t>
  </si>
  <si>
    <t>GARCIA-FUENTES</t>
  </si>
  <si>
    <t>SANCHEZ-AGUILAR</t>
  </si>
  <si>
    <t>ACEVEDO-HERNANDEZ</t>
  </si>
  <si>
    <t>Contreras-Acosta</t>
  </si>
  <si>
    <t>DELGADO-FRUTIS</t>
  </si>
  <si>
    <t>CARRILLO-MUNOZ</t>
  </si>
  <si>
    <t>VALERIO-SANCHEZ</t>
  </si>
  <si>
    <t>AGUILAR-CANDELAR</t>
  </si>
  <si>
    <t>GUZMAN-GUTIERREZ</t>
  </si>
  <si>
    <t>GONZALEZ-CERVANTES</t>
  </si>
  <si>
    <t>REYES-ARAGON</t>
  </si>
  <si>
    <t>GRIJALVA-ORTEGA</t>
  </si>
  <si>
    <t>ANDREDE</t>
  </si>
  <si>
    <t>GUTIERREZ-PACHECO</t>
  </si>
  <si>
    <t>MENDEZ-GODINEZ</t>
  </si>
  <si>
    <t>DE LOS SANTOS-HERNANDEZ</t>
  </si>
  <si>
    <t>FRANCISCO-PEREZ</t>
  </si>
  <si>
    <t>Guerra-Alejandro</t>
  </si>
  <si>
    <t>Caballero Ramos</t>
  </si>
  <si>
    <t>RODRIGUEZ-HERNANDEZ</t>
  </si>
  <si>
    <t>MORALES-VARGAS</t>
  </si>
  <si>
    <t>Quiroz-Cortez</t>
  </si>
  <si>
    <t>Pastor-Nava</t>
  </si>
  <si>
    <t>Martinez-Perez</t>
  </si>
  <si>
    <t>Perez-Perez</t>
  </si>
  <si>
    <t>Chicas-Velasquez</t>
  </si>
  <si>
    <t>ROBLERO-PEREZ</t>
  </si>
  <si>
    <t>Jose</t>
  </si>
  <si>
    <t>Luis</t>
  </si>
  <si>
    <t>JOEL</t>
  </si>
  <si>
    <t>juan</t>
  </si>
  <si>
    <t>BERNARDO</t>
  </si>
  <si>
    <t>NOE</t>
  </si>
  <si>
    <t>HIPOLITO</t>
  </si>
  <si>
    <t>PAUL</t>
  </si>
  <si>
    <t>JULIO</t>
  </si>
  <si>
    <t>WALTER</t>
  </si>
  <si>
    <t>ROGELIO</t>
  </si>
  <si>
    <t>RANDY</t>
  </si>
  <si>
    <t>JEAN</t>
  </si>
  <si>
    <t>ERIC</t>
  </si>
  <si>
    <t>MARCOS</t>
  </si>
  <si>
    <t>ROMANDO</t>
  </si>
  <si>
    <t>MICHAEL</t>
  </si>
  <si>
    <t>BENITO</t>
  </si>
  <si>
    <t>Rafael</t>
  </si>
  <si>
    <t>DEMETRIO</t>
  </si>
  <si>
    <t>RUDY</t>
  </si>
  <si>
    <t>EZEQUIEL</t>
  </si>
  <si>
    <t>JOHNNY</t>
  </si>
  <si>
    <t>GONZALO</t>
  </si>
  <si>
    <t>OLMAN</t>
  </si>
  <si>
    <t>ERNESTO</t>
  </si>
  <si>
    <t>FIDEL</t>
  </si>
  <si>
    <t>EFRAIN</t>
  </si>
  <si>
    <t>CELSO</t>
  </si>
  <si>
    <t>CESAR</t>
  </si>
  <si>
    <t>ENRIQUE</t>
  </si>
  <si>
    <t>ELOY</t>
  </si>
  <si>
    <t>IVAN</t>
  </si>
  <si>
    <t>SAUL</t>
  </si>
  <si>
    <t>FORTINO</t>
  </si>
  <si>
    <t>FIDENCIO</t>
  </si>
  <si>
    <t>FRANKLIN</t>
  </si>
  <si>
    <t>FERMIN</t>
  </si>
  <si>
    <t>MARCIANO</t>
  </si>
  <si>
    <t>GUADALUPE</t>
  </si>
  <si>
    <t>AARON</t>
  </si>
  <si>
    <t>ARISTEO</t>
  </si>
  <si>
    <t>RODOLFO</t>
  </si>
  <si>
    <t>Daniel</t>
  </si>
  <si>
    <t>ARTEMIO</t>
  </si>
  <si>
    <t>FRANCI</t>
  </si>
  <si>
    <t>AURELIO</t>
  </si>
  <si>
    <t>ALEX</t>
  </si>
  <si>
    <t>ARAMIS</t>
  </si>
  <si>
    <t>SAMUEL</t>
  </si>
  <si>
    <t>CLAUDIO</t>
  </si>
  <si>
    <t>CHRISTIAN</t>
  </si>
  <si>
    <t>CARMEN</t>
  </si>
  <si>
    <t>FREDY</t>
  </si>
  <si>
    <t>MARVIN</t>
  </si>
  <si>
    <t>ARNOLDO</t>
  </si>
  <si>
    <t>ISRAEL</t>
  </si>
  <si>
    <t>SILVESTRE</t>
  </si>
  <si>
    <t>MARCO</t>
  </si>
  <si>
    <t>miguel</t>
  </si>
  <si>
    <t>EDILBERTO</t>
  </si>
  <si>
    <t>JOAQUIN</t>
  </si>
  <si>
    <t>francisco</t>
  </si>
  <si>
    <t>CANDIDO</t>
  </si>
  <si>
    <t>EMMANUEL</t>
  </si>
  <si>
    <t>ROQUE</t>
  </si>
  <si>
    <t>EUGENIO</t>
  </si>
  <si>
    <t>EDWIN</t>
  </si>
  <si>
    <t>ERICK</t>
  </si>
  <si>
    <t>MAXIMINO</t>
  </si>
  <si>
    <t>SEVERO</t>
  </si>
  <si>
    <t>ELVIS</t>
  </si>
  <si>
    <t>antonio</t>
  </si>
  <si>
    <t>ROLANDO</t>
  </si>
  <si>
    <t>MELVIN</t>
  </si>
  <si>
    <t>LUCIANO</t>
  </si>
  <si>
    <t>alberto</t>
  </si>
  <si>
    <t>CAMILO</t>
  </si>
  <si>
    <t>HERIBERTO</t>
  </si>
  <si>
    <t>GENARO</t>
  </si>
  <si>
    <t>JOSUE</t>
  </si>
  <si>
    <t>ISAI</t>
  </si>
  <si>
    <t>VINCENT</t>
  </si>
  <si>
    <t>ASAEL</t>
  </si>
  <si>
    <t>Salvador</t>
  </si>
  <si>
    <t>WILFREDO</t>
  </si>
  <si>
    <t>MARLON</t>
  </si>
  <si>
    <t>GERSON</t>
  </si>
  <si>
    <t>Carlos</t>
  </si>
  <si>
    <t>JULIAN</t>
  </si>
  <si>
    <t>MARTIMIANO</t>
  </si>
  <si>
    <t>DENIS</t>
  </si>
  <si>
    <t>ELISEO</t>
  </si>
  <si>
    <t>JUVENTINO</t>
  </si>
  <si>
    <t>Humberto</t>
  </si>
  <si>
    <t>ELEAZAR</t>
  </si>
  <si>
    <t>SILVIO</t>
  </si>
  <si>
    <t>HARVEY</t>
  </si>
  <si>
    <t>SEBASTIAN</t>
  </si>
  <si>
    <t>CRISTIAN</t>
  </si>
  <si>
    <t>BRIAN</t>
  </si>
  <si>
    <t>MATEO</t>
  </si>
  <si>
    <t>Jorge</t>
  </si>
  <si>
    <t>AZAEL</t>
  </si>
  <si>
    <t>Julio</t>
  </si>
  <si>
    <t>ROY</t>
  </si>
  <si>
    <t>SERVANDO</t>
  </si>
  <si>
    <t>ROSENDO</t>
  </si>
  <si>
    <t>ALFONSO</t>
  </si>
  <si>
    <t>FREDIS</t>
  </si>
  <si>
    <t>ZACARIAS</t>
  </si>
  <si>
    <t>CECILIO</t>
  </si>
  <si>
    <t>LUCIO</t>
  </si>
  <si>
    <t>HERNAN</t>
  </si>
  <si>
    <t>FAUSTINO</t>
  </si>
  <si>
    <t>VENANCIO</t>
  </si>
  <si>
    <t>BODENHEIMER</t>
  </si>
  <si>
    <t>NASARIO</t>
  </si>
  <si>
    <t>LUIZ</t>
  </si>
  <si>
    <t>Angel</t>
  </si>
  <si>
    <t>RONY</t>
  </si>
  <si>
    <t>DANY</t>
  </si>
  <si>
    <t>Konankanyv</t>
  </si>
  <si>
    <t>ENCARNACION</t>
  </si>
  <si>
    <t>EVENCIO</t>
  </si>
  <si>
    <t>FULMEN</t>
  </si>
  <si>
    <t>OLIVER</t>
  </si>
  <si>
    <t>VALENTIN</t>
  </si>
  <si>
    <t>FARY</t>
  </si>
  <si>
    <t>NARCISO</t>
  </si>
  <si>
    <t>CESAREO</t>
  </si>
  <si>
    <t>Ricardo</t>
  </si>
  <si>
    <t>ABIGAEL</t>
  </si>
  <si>
    <t>GAUDENCIO</t>
  </si>
  <si>
    <t>Lawrencio</t>
  </si>
  <si>
    <t>BIENVENU</t>
  </si>
  <si>
    <t>TIDIANE</t>
  </si>
  <si>
    <t>HERMINIO</t>
  </si>
  <si>
    <t>PACO</t>
  </si>
  <si>
    <t>SOTERO</t>
  </si>
  <si>
    <t>NATANAEL</t>
  </si>
  <si>
    <t>RUBISEL</t>
  </si>
  <si>
    <t>DAMIS</t>
  </si>
  <si>
    <t>ANIBAL</t>
  </si>
  <si>
    <t>DARINEL</t>
  </si>
  <si>
    <t>OBED</t>
  </si>
  <si>
    <t>EDELBERTO</t>
  </si>
  <si>
    <t>LEOCADIO</t>
  </si>
  <si>
    <t>ELFIGO</t>
  </si>
  <si>
    <t>ALSELMO</t>
  </si>
  <si>
    <t>JUVENCIO</t>
  </si>
  <si>
    <t>FERDI</t>
  </si>
  <si>
    <t>GUILDER</t>
  </si>
  <si>
    <t>MOHAMED</t>
  </si>
  <si>
    <t>ELSY</t>
  </si>
  <si>
    <t>REGINALDO</t>
  </si>
  <si>
    <t>EUSEBIO</t>
  </si>
  <si>
    <t>AXEL</t>
  </si>
  <si>
    <t>FREILY</t>
  </si>
  <si>
    <t>GROSVIN</t>
  </si>
  <si>
    <t>Eduardo</t>
  </si>
  <si>
    <t>SOTONIAS</t>
  </si>
  <si>
    <t>BALDEMAR</t>
  </si>
  <si>
    <t>AQUINO</t>
  </si>
  <si>
    <t>ODIN</t>
  </si>
  <si>
    <t>Takeyuki</t>
  </si>
  <si>
    <t>FLORIBERTO</t>
  </si>
  <si>
    <t>ANANIAS</t>
  </si>
  <si>
    <t>BABY</t>
  </si>
  <si>
    <t>Guillermo</t>
  </si>
  <si>
    <t>ELIO</t>
  </si>
  <si>
    <t>LOURDES</t>
  </si>
  <si>
    <t>fermin</t>
  </si>
  <si>
    <t>NIVARDO</t>
  </si>
  <si>
    <t>GUILLEREMO</t>
  </si>
  <si>
    <t>ARAMEO</t>
  </si>
  <si>
    <t>VILLANEY</t>
  </si>
  <si>
    <t>FABIAN</t>
  </si>
  <si>
    <t>rogelio</t>
  </si>
  <si>
    <t>BERNABE</t>
  </si>
  <si>
    <t>OSKAR</t>
  </si>
  <si>
    <t>GERALDO</t>
  </si>
  <si>
    <t>EMANUEL</t>
  </si>
  <si>
    <t>NERI</t>
  </si>
  <si>
    <t>donaciano</t>
  </si>
  <si>
    <t>zeferino</t>
  </si>
  <si>
    <t>FRAN</t>
  </si>
  <si>
    <t>OTTO</t>
  </si>
  <si>
    <t>ALY</t>
  </si>
  <si>
    <t>DANILO</t>
  </si>
  <si>
    <t>NEYBER</t>
  </si>
  <si>
    <t>DENNI</t>
  </si>
  <si>
    <t>ELI</t>
  </si>
  <si>
    <t>AUGUSTO</t>
  </si>
  <si>
    <t>NOELIO</t>
  </si>
  <si>
    <t>HUBERT</t>
  </si>
  <si>
    <t>ANNER</t>
  </si>
  <si>
    <t>LUBE</t>
  </si>
  <si>
    <t>FAVIAN</t>
  </si>
  <si>
    <t>ARON</t>
  </si>
  <si>
    <t>AMER</t>
  </si>
  <si>
    <t>ENEDIEL</t>
  </si>
  <si>
    <t>OLINDER</t>
  </si>
  <si>
    <t>ENCIO</t>
  </si>
  <si>
    <t>HEINER</t>
  </si>
  <si>
    <t>ALES</t>
  </si>
  <si>
    <t>HAGUI</t>
  </si>
  <si>
    <t>POMPELLO</t>
  </si>
  <si>
    <t>GUADENCIO</t>
  </si>
  <si>
    <t>HONECIMO</t>
  </si>
  <si>
    <t>ABDELKADER</t>
  </si>
  <si>
    <t>sergo</t>
  </si>
  <si>
    <t>VICTORINO</t>
  </si>
  <si>
    <t>CRISOFORO</t>
  </si>
  <si>
    <t>ABUNDIO</t>
  </si>
  <si>
    <t>Wilson</t>
  </si>
  <si>
    <t>IRASMO</t>
  </si>
  <si>
    <t>ANDELINO</t>
  </si>
  <si>
    <t>MELKICEDEC</t>
  </si>
  <si>
    <t>CHAYAN</t>
  </si>
  <si>
    <t>BRUNO</t>
  </si>
  <si>
    <t>CENOBIO</t>
  </si>
  <si>
    <t>ODEL</t>
  </si>
  <si>
    <t>REFUGIO</t>
  </si>
  <si>
    <t>ranulfo</t>
  </si>
  <si>
    <t>federcio</t>
  </si>
  <si>
    <t>STEPHEN</t>
  </si>
  <si>
    <t>DWIGHT</t>
  </si>
  <si>
    <t>EBERTO</t>
  </si>
  <si>
    <t>KRISTIAN</t>
  </si>
  <si>
    <t>LEONARD</t>
  </si>
  <si>
    <t>ROSALIO</t>
  </si>
  <si>
    <t>EVIDIO</t>
  </si>
  <si>
    <t>JERONIMO</t>
  </si>
  <si>
    <t>JEOVANNY</t>
  </si>
  <si>
    <t>HORACIO</t>
  </si>
  <si>
    <t>YOAN</t>
  </si>
  <si>
    <t>DIAN</t>
  </si>
  <si>
    <t>OSIEL</t>
  </si>
  <si>
    <t>ALEJO</t>
  </si>
  <si>
    <t>SALOME</t>
  </si>
  <si>
    <t>JOSIAS</t>
  </si>
  <si>
    <t>JOSSIMAR</t>
  </si>
  <si>
    <t>JOSEFAT</t>
  </si>
  <si>
    <t>ULISES</t>
  </si>
  <si>
    <t>ADALBERTO</t>
  </si>
  <si>
    <t>BIPINKUMAR</t>
  </si>
  <si>
    <t>CLETO</t>
  </si>
  <si>
    <t>MBACHE</t>
  </si>
  <si>
    <t>ANEL</t>
  </si>
  <si>
    <t>GILBERTO</t>
  </si>
  <si>
    <t>URIEL</t>
  </si>
  <si>
    <t>ABIECER</t>
  </si>
  <si>
    <t>ADON</t>
  </si>
  <si>
    <t>JON</t>
  </si>
  <si>
    <t>JONASSAINT</t>
  </si>
  <si>
    <t>REYNAHUM</t>
  </si>
  <si>
    <t>WELLINGTON</t>
  </si>
  <si>
    <t>JUSTO</t>
  </si>
  <si>
    <t>DEOMEGILDO</t>
  </si>
  <si>
    <t>ROLAND</t>
  </si>
  <si>
    <t>RAUNEL</t>
  </si>
  <si>
    <t>MELITON</t>
  </si>
  <si>
    <t>CATRINO</t>
  </si>
  <si>
    <t>DANI</t>
  </si>
  <si>
    <t>SADIEL</t>
  </si>
  <si>
    <t>RACAEL</t>
  </si>
  <si>
    <t>JUPITER</t>
  </si>
  <si>
    <t>DORIAN</t>
  </si>
  <si>
    <t>ONOFRE</t>
  </si>
  <si>
    <t>LIZANDRO</t>
  </si>
  <si>
    <t>DIBLAI</t>
  </si>
  <si>
    <t>GILDABERTO</t>
  </si>
  <si>
    <t>VIVIANO</t>
  </si>
  <si>
    <t>ALMIN</t>
  </si>
  <si>
    <t>Justino</t>
  </si>
  <si>
    <t>STEVE</t>
  </si>
  <si>
    <t>AKASH</t>
  </si>
  <si>
    <t>ROMEO</t>
  </si>
  <si>
    <t>PAULINO</t>
  </si>
  <si>
    <t>ISIDORO</t>
  </si>
  <si>
    <t>EYDAHID</t>
  </si>
  <si>
    <t>Saul</t>
  </si>
  <si>
    <t>Timoteo</t>
  </si>
  <si>
    <t>RUEBEN</t>
  </si>
  <si>
    <t>GIOVANNI</t>
  </si>
  <si>
    <t>CRECENCIO</t>
  </si>
  <si>
    <t>HERBERTO</t>
  </si>
  <si>
    <t>CONRRADO</t>
  </si>
  <si>
    <t>HONORATA</t>
  </si>
  <si>
    <t>EUJENIO</t>
  </si>
  <si>
    <t>MAINOR</t>
  </si>
  <si>
    <t>BONIFACIO</t>
  </si>
  <si>
    <t>NILSON</t>
  </si>
  <si>
    <t>FREDDY</t>
  </si>
  <si>
    <t>LIDIO</t>
  </si>
  <si>
    <t>AMBROSIO</t>
  </si>
  <si>
    <t>IRINEO</t>
  </si>
  <si>
    <t>YANET</t>
  </si>
  <si>
    <t>NOVLIN</t>
  </si>
  <si>
    <t>ARELI</t>
  </si>
  <si>
    <t>MAYNOR</t>
  </si>
  <si>
    <t>CARIN</t>
  </si>
  <si>
    <t>WALMAR</t>
  </si>
  <si>
    <t>ELAY</t>
  </si>
  <si>
    <t>ADELFINO</t>
  </si>
  <si>
    <t>LIMBANO</t>
  </si>
  <si>
    <t>ABELARDO</t>
  </si>
  <si>
    <t>LESTER</t>
  </si>
  <si>
    <t>Isidoro</t>
  </si>
  <si>
    <t>MISAEL</t>
  </si>
  <si>
    <t>Josios</t>
  </si>
  <si>
    <t>EILAS</t>
  </si>
  <si>
    <t>JOVANNI</t>
  </si>
  <si>
    <t>DODANI</t>
  </si>
  <si>
    <t>ISAIS</t>
  </si>
  <si>
    <t>NECTALI</t>
  </si>
  <si>
    <t>Fernando</t>
  </si>
  <si>
    <t>Alejandro</t>
  </si>
  <si>
    <t>Manasses</t>
  </si>
  <si>
    <t>Marco</t>
  </si>
  <si>
    <t>Jesus</t>
  </si>
  <si>
    <t>ALONZO-PEREZ</t>
  </si>
  <si>
    <t>GABRIELLE</t>
  </si>
  <si>
    <t>HERNANDEZ-ALVAREZ</t>
  </si>
  <si>
    <t>ELICEO</t>
  </si>
  <si>
    <t>VALENTE-CORTEZ</t>
  </si>
  <si>
    <t>LABRA-TREJO</t>
  </si>
  <si>
    <t>ADGARIT</t>
  </si>
  <si>
    <t>LOPEZ-GALVES</t>
  </si>
  <si>
    <t>ESVIN</t>
  </si>
  <si>
    <t>BARRALES-RODRIGUEZ</t>
  </si>
  <si>
    <t>HIDALGO-MARTINEZ</t>
  </si>
  <si>
    <t>AROLDO</t>
  </si>
  <si>
    <t>RODRIGUEZ-RAMIREZ</t>
  </si>
  <si>
    <t>DOCTOR-GONZALEZ</t>
  </si>
  <si>
    <t>Gomez Gonzalez</t>
  </si>
  <si>
    <t>Adrian</t>
  </si>
  <si>
    <t>MATAMOROS</t>
  </si>
  <si>
    <t>DE LEON DE LEON</t>
  </si>
  <si>
    <t>BANY</t>
  </si>
  <si>
    <t xml:space="preserve">Processes detainee lists received from ICE </t>
  </si>
  <si>
    <t>Develops lists for General Orientation Sessions at detention centers</t>
  </si>
  <si>
    <t>Records attendance of General Orientation Sessions</t>
  </si>
  <si>
    <t>Records Individual Orientations given to detainees</t>
  </si>
  <si>
    <t>Maintains history of detainee activity</t>
  </si>
  <si>
    <t>Automatically complies with 90-day DOJ data-retention mandate</t>
  </si>
  <si>
    <t>Information Flow Overview</t>
  </si>
  <si>
    <t>ACT I</t>
  </si>
  <si>
    <t>ACT II</t>
  </si>
  <si>
    <t>ACT III</t>
  </si>
  <si>
    <t>ACT IV</t>
  </si>
  <si>
    <t>ACT V</t>
  </si>
  <si>
    <t>Gonzalez</t>
  </si>
  <si>
    <t>SALDANA VAZQUEZ</t>
  </si>
  <si>
    <t>GONZALEZ HERNANDEZ</t>
  </si>
  <si>
    <t>SANCHEZ-CORTEZ</t>
  </si>
  <si>
    <t>MAGANA-GONZALEZ</t>
  </si>
  <si>
    <t>VELAZQUEZ-APARICIO</t>
  </si>
  <si>
    <t>CASTRO-RODRIGUEZ</t>
  </si>
  <si>
    <t>MORALES BONOLA</t>
  </si>
  <si>
    <t>ACOSTA GUERRERO</t>
  </si>
  <si>
    <t>BRAULIO DOMINGO</t>
  </si>
  <si>
    <t>OLVERA HURTADO</t>
  </si>
  <si>
    <t>CRUZ GUARDADO</t>
  </si>
  <si>
    <t>VASQUEZ-MARTINEZ</t>
  </si>
  <si>
    <t>RAMIREZ-CUERVO</t>
  </si>
  <si>
    <t>VELASQUEZ REYES</t>
  </si>
  <si>
    <t>RAMOS DOMINGUEZ</t>
  </si>
  <si>
    <t>SIERRA MEDRANO</t>
  </si>
  <si>
    <t>GOMEZ-VAZQUEZ</t>
  </si>
  <si>
    <t>GARCIA-BARRERA</t>
  </si>
  <si>
    <t>VELASCO-TORRES</t>
  </si>
  <si>
    <t>AGUSTIN-LORENZO</t>
  </si>
  <si>
    <t>GARCIA-VELA</t>
  </si>
  <si>
    <t>ALVAREZ-OLIVAREZ</t>
  </si>
  <si>
    <t>AMBROSIO-JUAREZ</t>
  </si>
  <si>
    <t>Ambrosio-Juarez</t>
  </si>
  <si>
    <t>FACUNDO-RAMIREZ</t>
  </si>
  <si>
    <t>HERRERA-CASTRO</t>
  </si>
  <si>
    <t>ZAVALA-GONZALEZ</t>
  </si>
  <si>
    <t>CHAVEZ-JIMENEZ</t>
  </si>
  <si>
    <t>PARRA-ORTA</t>
  </si>
  <si>
    <t>RAMIREZ-FLORES</t>
  </si>
  <si>
    <t>HERNADEZ-ALBINO</t>
  </si>
  <si>
    <t>SANTIAGO-JIMENEZ</t>
  </si>
  <si>
    <t>MORENO-MARTINEZ</t>
  </si>
  <si>
    <t>HERNANDEZ-ABARCA</t>
  </si>
  <si>
    <t>ESTRADA-JIMENEZ</t>
  </si>
  <si>
    <t>SANTANA-JIMENES</t>
  </si>
  <si>
    <t>RUIZ-MEZA</t>
  </si>
  <si>
    <t>GARCIA-MENDEZ</t>
  </si>
  <si>
    <t>REYES-CONTRERAS</t>
  </si>
  <si>
    <t>ESCALANTE-ZAMORA</t>
  </si>
  <si>
    <t>BOSQUET-DIAZ</t>
  </si>
  <si>
    <t>FLORES-POPOMEYAC</t>
  </si>
  <si>
    <t>RUIZ-GUERRA</t>
  </si>
  <si>
    <t>JUAN-PEREZ</t>
  </si>
  <si>
    <t>SALAZAR-ZALETA</t>
  </si>
  <si>
    <t>GUTIERREZ-MONTES</t>
  </si>
  <si>
    <t>GUTIERREZ-GUILLEN</t>
  </si>
  <si>
    <t>ADAME-ADAME</t>
  </si>
  <si>
    <t>LOPEZ-VELASCO</t>
  </si>
  <si>
    <t>CORREA-GONZALEZ</t>
  </si>
  <si>
    <t>MORALES-RODRIGUEZ</t>
  </si>
  <si>
    <t>MORALES-MARTINEZ</t>
  </si>
  <si>
    <t>NAVA CASTRO</t>
  </si>
  <si>
    <t>SANCHEZ-CASTELLANO</t>
  </si>
  <si>
    <t>TAVERA CASTANEDA</t>
  </si>
  <si>
    <t>PAEZ-ESTEBAN</t>
  </si>
  <si>
    <t>Mario</t>
  </si>
  <si>
    <t>OBBETH</t>
  </si>
  <si>
    <t>NORBERTO</t>
  </si>
  <si>
    <t>ELIAZAR</t>
  </si>
  <si>
    <t>SERAPIO</t>
  </si>
  <si>
    <t>BAUDELIO</t>
  </si>
  <si>
    <t>RAYMOND</t>
  </si>
  <si>
    <t>EPIGMENIO</t>
  </si>
  <si>
    <t>ELIUP</t>
  </si>
  <si>
    <t>New Client</t>
  </si>
  <si>
    <t>Language</t>
  </si>
  <si>
    <t>Spouse</t>
  </si>
  <si>
    <t>Sentence</t>
  </si>
  <si>
    <t>STATUS</t>
  </si>
  <si>
    <t>FILE</t>
  </si>
  <si>
    <t>Files required: 1) WSDB = Workshop Database; 2)LOP - Main DB = LOP in-house Database; 3)BlogFiles = One backlog file for each</t>
  </si>
  <si>
    <t>Folders containing files received from ICE and created for Detention Centers, current and processed, reside in the secured VERA</t>
  </si>
  <si>
    <t>Process Detainee Lists Received from ICE and Prep for LOP Group Orientation Session at Detention Centers</t>
  </si>
  <si>
    <t>Backlogs</t>
  </si>
  <si>
    <t>User also has option to print each individual session.</t>
  </si>
  <si>
    <t>Intake Sheet - Dialogues - Contains screen field dialogues in four languages</t>
  </si>
  <si>
    <t>Schedules detainees for Workshop Sessions</t>
  </si>
  <si>
    <t>User has option to accept suggestion (OK), or change OK to Include or Exclude.</t>
  </si>
  <si>
    <t>saves for future General Orientations detainees that cannot be included in the current G/O.</t>
  </si>
  <si>
    <t>Enter Results of G/O Sessions including I/Os, and Start Building List for Next Workshop</t>
  </si>
  <si>
    <t>When ready, user Clicks to Approve and Prepare List for Submission to Detention Center.  The application creates 1 to 4 lists plus</t>
  </si>
  <si>
    <t>With Backlog = No, detainees not included in the next General Orientation are not saved for future sessions.</t>
  </si>
  <si>
    <t>Installation and Directory Set up</t>
  </si>
  <si>
    <t xml:space="preserve">Detention Center; 4) LOP - Shell file for Det Ctr; and, 5) LOP - App Status. </t>
  </si>
  <si>
    <t>The LOP App is not available for concurrent users.</t>
  </si>
  <si>
    <t>User is responsible for deleting past Workshops.  (implement auto deletion policy??)</t>
  </si>
  <si>
    <t>M:\Immigration Services\Ben\LOP\Data\DataBackup</t>
  </si>
  <si>
    <t>Garcia</t>
  </si>
  <si>
    <t>Adalberto</t>
  </si>
  <si>
    <t>Omar</t>
  </si>
  <si>
    <t>Vazquez-Vazquez</t>
  </si>
  <si>
    <t>The LOP App tracks and manages all phases of the Legal Orientation Program for Immigration Services.   The application:</t>
  </si>
  <si>
    <t>Manages backlogs of excess detainees that cannot be immediately scheduled for General Orientations</t>
  </si>
  <si>
    <t>The application has a self-contained file and folder management function that automatically purges used ICE files and files created for</t>
  </si>
  <si>
    <t>Detention Centers; it also deletes detainee information from the local Database according with the data-retention parameters of DOJ.</t>
  </si>
  <si>
    <t>The location of all files (path) used by the App resides in the Symbols Tab of the Application.</t>
  </si>
  <si>
    <t>"LOP - Main" is the name of the program that performs all LOP Application Functions.  It may run from any folder.</t>
  </si>
  <si>
    <t xml:space="preserve">The LOP App requires several files for operation.  These files must reside in a directory (folder) named "Data" and </t>
  </si>
  <si>
    <t>their names and paths must be established in the Symbols Tab of this Application.</t>
  </si>
  <si>
    <t>folder.</t>
  </si>
  <si>
    <t xml:space="preserve">ACT </t>
  </si>
  <si>
    <t>I</t>
  </si>
  <si>
    <t>II</t>
  </si>
  <si>
    <t>III</t>
  </si>
  <si>
    <t>IV</t>
  </si>
  <si>
    <t>V</t>
  </si>
  <si>
    <t>Backlog = Yes serves two purposes: It includes in the General Orientation excess detainees from previous ICE files, and</t>
  </si>
  <si>
    <t>User must also provide General Orientation Date, Time of Each Session, and No. of Detainees per session.</t>
  </si>
  <si>
    <t>a backlog list (if used) and saves this information in file named "mm-dd-yy From CCA to Det Ctr" for remittance to Det. Center.</t>
  </si>
  <si>
    <t>From Main Menu, user select General Orientation Session for processing.</t>
  </si>
  <si>
    <t>present at the G/O, no further processing for this detainee is required.</t>
  </si>
  <si>
    <r>
      <t xml:space="preserve">App displays one line per detainee with the default designation that detainee </t>
    </r>
    <r>
      <rPr>
        <b/>
        <i/>
        <u/>
        <sz val="12"/>
        <color theme="0"/>
        <rFont val="Calibri"/>
        <family val="2"/>
      </rPr>
      <t>"Attended"</t>
    </r>
    <r>
      <rPr>
        <b/>
        <sz val="12"/>
        <color theme="0"/>
        <rFont val="Calibri"/>
        <family val="2"/>
      </rPr>
      <t xml:space="preserve"> the general orientation.  If detainee was indeed</t>
    </r>
  </si>
  <si>
    <t>For Pro Bono referrals to "Own Organization" (VERA designation), the application generates an automatic Detainee Intake into the CIMA Intake</t>
  </si>
  <si>
    <t>Application and detainee record becomes available via the Counselor's Workpads.</t>
  </si>
  <si>
    <t>The list will also include any detainees that missed a previous Workshop and a given a second chance to attend a Workshop.</t>
  </si>
  <si>
    <t>User must save the Workshop Session proposed to ensure that Workshop assignments from present ACT II are included in next Workshop.</t>
  </si>
  <si>
    <t>Provide date of Next Workshop, unless no Workshop requests exits for current session.</t>
  </si>
  <si>
    <t>Before exiting ACT II, user must take two important steps:</t>
  </si>
  <si>
    <t>Archive current General Orientation Session.</t>
  </si>
  <si>
    <t>Archiving the G/O Session causes cataloguing of all information in the VERA ACCESS Database and in the Immigration Services internal DB.</t>
  </si>
  <si>
    <t>Application warns user if the Archive Button was not chosen for this session.</t>
  </si>
  <si>
    <t>Creates and updates VERA Database and local DB used by Immigration Services</t>
  </si>
  <si>
    <t>One column with a toggle button per detainee allows user to designate Yes or No if assigning detainee to a future Bond Class.</t>
  </si>
  <si>
    <t>One column with a toggle button per detainee allows user to designate Yes or No if Counselor provided Individual Orientation to detainee.</t>
  </si>
  <si>
    <t>Note that App allows Bond and Individual I/O processing only for detainees that "Attended" General Orientation.</t>
  </si>
  <si>
    <t>Detainee Nationality and Language, Potential Reliefs, Assignment of Workshop Session, Interview Notes, and whether detainee is a Pro Bono referral.</t>
  </si>
  <si>
    <t>Any time during ACT II, user may click button to Display Upcoming Workshop Session.  The app will display the workshop session for the designated</t>
  </si>
  <si>
    <t>date.  Please note that the list may include detainees from other General Orientations that may have been assigned for a Workshop on this date.</t>
  </si>
  <si>
    <t>Workshop Management</t>
  </si>
  <si>
    <t>This functions allows user to view both past and future workshops.</t>
  </si>
  <si>
    <t>User may delete entries from future workshop.</t>
  </si>
  <si>
    <t>User post attendance information for past workshop.</t>
  </si>
  <si>
    <t>User may toggle the "Attended" button for other designations: DNA (Did not Attend), Refused, or Gone.</t>
  </si>
  <si>
    <t>The App automatically takes user to Workshop Management -ACT III - if a Workshop exits for the date of this G/O (See ACT III below).</t>
  </si>
  <si>
    <t>The App re-schedules for future Workshop detainees with DNA designation that have not previous missed a Workshop.</t>
  </si>
  <si>
    <t>When finished, user must Archive Workshop Session to update databases with Workshop information.</t>
  </si>
  <si>
    <t>Detainee History is available by entering detainee A-Number or by doing a Search by Name and selecting a detainee.</t>
  </si>
  <si>
    <t>Statistical Information</t>
  </si>
  <si>
    <t>Process Det Lists Received from ICE and Prep for LOP Group Orientation Session at Det Ctrs</t>
  </si>
  <si>
    <t>Display Upcoming Workshops</t>
  </si>
  <si>
    <t>Closing (Archiving) General Orientation Session</t>
  </si>
  <si>
    <t xml:space="preserve">If selecting detainee for Individual I/O user must provide Intake Information for that detainee.  The Intake Screen captures: Interviewer, </t>
  </si>
  <si>
    <t>Did Vera Upload Finish Successfully?</t>
  </si>
  <si>
    <t>This function has been superseded by real-time updates to VERA Database.</t>
  </si>
  <si>
    <t>LGM</t>
  </si>
  <si>
    <t>Alberto</t>
  </si>
  <si>
    <t>Pineda-Gomez</t>
  </si>
  <si>
    <t>Aurelio</t>
  </si>
  <si>
    <t>Upon opening this App, user must select a Detention Center (Stewart or NGDC) before using ACT I or ACT II functions.   Detainee History and</t>
  </si>
  <si>
    <t>Statistical Information functions do not require selection of a Detention Center.</t>
  </si>
  <si>
    <t xml:space="preserve">Before using this App, user will have saved detainee lists received from ICE; named them by date of receipt, e.g.: mm-dd-yy; and, placed each file in the "Current" Folder for the </t>
  </si>
  <si>
    <t>selected Detention Center (NGDC or Stewart).</t>
  </si>
  <si>
    <t xml:space="preserve">At the end of the selection process, the App moves processed ICE files from the Current Folder to Processed Files Folder after processing of each file.  The Processed File folders </t>
  </si>
  <si>
    <t>The App also prioritizes detainees by date of book-in with most recent arrivals appearing first.  (LIFO system = Last In First Out)</t>
  </si>
  <si>
    <r>
      <t xml:space="preserve">The App displays a </t>
    </r>
    <r>
      <rPr>
        <b/>
        <u/>
        <sz val="12"/>
        <color theme="0"/>
        <rFont val="Calibri"/>
        <family val="2"/>
      </rPr>
      <t>suggested</t>
    </r>
    <r>
      <rPr>
        <b/>
        <sz val="12"/>
        <color theme="0"/>
        <rFont val="Calibri"/>
        <family val="2"/>
      </rPr>
      <t xml:space="preserve"> list for a General Orientation by displaying a status (Include/Exclude) for each detainee.</t>
    </r>
  </si>
  <si>
    <t xml:space="preserve">hold files for 90 days. The App suggests for inclusion in the General Orientation detainees that have not attended a previous G/O session,  have an NTA, and Gender (=M). </t>
  </si>
  <si>
    <t>CLICK FOR STEP BY STEP PROCESS</t>
  </si>
  <si>
    <t>At Main Menu, Select Detention Center: Stewart or NGDC</t>
  </si>
  <si>
    <t>You may include manual entries (e.g: judge referrals) for inclusion in G/O being created.  Manual entries will appear first.</t>
  </si>
  <si>
    <t>From Main Menu, Select ACT I.  The screen shows the Backlog defaults based on Detention Center.  You may change the settings</t>
  </si>
  <si>
    <t>for Backlog processing (Yes or No).  Backlog = Yes means detainees in Backlog will be scheduled first (after manual entries).</t>
  </si>
  <si>
    <t>At ACT I main screen, select ICE file for processing, or you may also elect to process detainees from Backlog file ONLY.</t>
  </si>
  <si>
    <t xml:space="preserve">The APP display Proposed List for Group Orientation with a Suggested Action for each detained.  You accept the suggested action </t>
  </si>
  <si>
    <t>by leaving the status OK, or changing the OK to Include or Exclude (Toggle switch).</t>
  </si>
  <si>
    <t>You must enter: Group Orientation Date, Group Orientation Time, and indicate whether you wish to split list into 1-4 sessions, and</t>
  </si>
  <si>
    <t>the total number of detainees to be seen on this date.</t>
  </si>
  <si>
    <t>Act I</t>
  </si>
  <si>
    <t>BARTLEY RODRIGUEZ</t>
  </si>
  <si>
    <t>FLORES-RAMOS</t>
  </si>
  <si>
    <t>FLORES-DOMINGUEZ</t>
  </si>
  <si>
    <t>MEJIA-VILLALTA</t>
  </si>
  <si>
    <t>RANGEL ROJAS</t>
  </si>
  <si>
    <t>VALDOVINOS-MARQUEZ</t>
  </si>
  <si>
    <t>SOSA-HERNANDEZ</t>
  </si>
  <si>
    <t>BULMARO</t>
  </si>
  <si>
    <t>Albarez-Peralta</t>
  </si>
  <si>
    <t>Barradas-Rivera</t>
  </si>
  <si>
    <t>Becerra-Guzman</t>
  </si>
  <si>
    <t>Borja-Mendez</t>
  </si>
  <si>
    <t>Hilario</t>
  </si>
  <si>
    <t>Chavez</t>
  </si>
  <si>
    <t>Cordova-Uribe</t>
  </si>
  <si>
    <t>Escudero-Rico</t>
  </si>
  <si>
    <t>Flores-Guzman</t>
  </si>
  <si>
    <t>Garcia-Sanchez</t>
  </si>
  <si>
    <t>Gildardo</t>
  </si>
  <si>
    <t>Hernandez-Beltran</t>
  </si>
  <si>
    <t>Rosen</t>
  </si>
  <si>
    <t>Herrera-Euceda</t>
  </si>
  <si>
    <t>Benedict</t>
  </si>
  <si>
    <t>Herrera-Moreno</t>
  </si>
  <si>
    <t>Herrera-Trejo</t>
  </si>
  <si>
    <t>Trinidad</t>
  </si>
  <si>
    <t>Ixtos-Ajpop</t>
  </si>
  <si>
    <t>Pedro</t>
  </si>
  <si>
    <t>Leon Noria</t>
  </si>
  <si>
    <t>Montoya-Parga</t>
  </si>
  <si>
    <t>Enver</t>
  </si>
  <si>
    <t>Nava-Ventura</t>
  </si>
  <si>
    <t>Ndzanga</t>
  </si>
  <si>
    <t>Damien</t>
  </si>
  <si>
    <t>Olmedo-Ortega</t>
  </si>
  <si>
    <t>Paula</t>
  </si>
  <si>
    <t>Ordonez-Sales</t>
  </si>
  <si>
    <t>Arnulfo</t>
  </si>
  <si>
    <t>Palacio-Garcia</t>
  </si>
  <si>
    <t>Evaristo</t>
  </si>
  <si>
    <t>Perez-Tecalco</t>
  </si>
  <si>
    <t>Ruiz Munguia</t>
  </si>
  <si>
    <t>Sanchez-Rojas</t>
  </si>
  <si>
    <t>Simon</t>
  </si>
  <si>
    <t>Gamaliel</t>
  </si>
  <si>
    <t>Smith</t>
  </si>
  <si>
    <t>Tococh-Guarcax</t>
  </si>
  <si>
    <t>Isidro</t>
  </si>
  <si>
    <t>Yudho-Hernandez</t>
  </si>
  <si>
    <t>LOPEZ-GONZALEZ</t>
  </si>
  <si>
    <t>Ruben</t>
  </si>
  <si>
    <t>Arellano-Vega</t>
  </si>
  <si>
    <t>Emmanuel</t>
  </si>
  <si>
    <t>Barba-Guerrero</t>
  </si>
  <si>
    <t>MONTES DE LA CRUZ</t>
  </si>
  <si>
    <t>OVANDO-MENDEZ</t>
  </si>
  <si>
    <t>Last Name Test Det</t>
  </si>
  <si>
    <t>SALVADOR-MONTOYA</t>
  </si>
  <si>
    <t>CENTENO GARCIA</t>
  </si>
  <si>
    <t>SANTANA-SOTO</t>
  </si>
  <si>
    <t>ROBOLETO-PEREZ</t>
  </si>
  <si>
    <t>VALLE-GIRON</t>
  </si>
  <si>
    <t>SANTOS-TORRES</t>
  </si>
  <si>
    <t>GARCIA-RUIZ</t>
  </si>
  <si>
    <t>ESPINOZA-DELEON</t>
  </si>
  <si>
    <t>TORRES-BERNARDINO</t>
  </si>
  <si>
    <t>VAZQUEZ-SANTIAGO</t>
  </si>
  <si>
    <t>VAZQUEZ SANTIAGO</t>
  </si>
  <si>
    <t>SUASTEGUI-BLANCO</t>
  </si>
  <si>
    <t>ESPIRITU-PERULERO</t>
  </si>
  <si>
    <t>PERULERO-GARCIA</t>
  </si>
  <si>
    <t>ESPINOSA-PENA</t>
  </si>
  <si>
    <t>Hererra-Benitez</t>
  </si>
  <si>
    <t>Sebatasi</t>
  </si>
  <si>
    <t>PEREZ-MENDOZA</t>
  </si>
  <si>
    <t>ZETINA-MURILLO</t>
  </si>
  <si>
    <t>CORREA-RUIZ</t>
  </si>
  <si>
    <t>AGUILAR-ZUNIGA</t>
  </si>
  <si>
    <t>Solorzano-Garcia</t>
  </si>
  <si>
    <t>VASQUEZ-ESTUARDO</t>
  </si>
  <si>
    <t>JOSE-GOMEZ</t>
  </si>
  <si>
    <t>Romero Castaneda</t>
  </si>
  <si>
    <t>SALAS-PINON</t>
  </si>
  <si>
    <t>Aguilar Lara</t>
  </si>
  <si>
    <t>GARCIA-CRUZ</t>
  </si>
  <si>
    <t>MARTINEZ-GARCIA</t>
  </si>
  <si>
    <t>Galindo-Aldana</t>
  </si>
  <si>
    <t>Lopez Arredondo</t>
  </si>
  <si>
    <t>GONZALEZ-FLORES</t>
  </si>
  <si>
    <t>SANTOS-ELORZA</t>
  </si>
  <si>
    <t>Velazquez</t>
  </si>
  <si>
    <t>HERNANDEZ-MENDOZA</t>
  </si>
  <si>
    <t>VICTORIA OJEDA</t>
  </si>
  <si>
    <t>Camacho</t>
  </si>
  <si>
    <t>GONZALEZ LUCAS</t>
  </si>
  <si>
    <t>Martinez Sanchez</t>
  </si>
  <si>
    <t>HERNANDEZ SANTOS</t>
  </si>
  <si>
    <t>CASTILLO MARIN</t>
  </si>
  <si>
    <t>TREJO-JACOBO</t>
  </si>
  <si>
    <t>SIXTO HERNANDEZ</t>
  </si>
  <si>
    <t>Hidalgo-Sanchez</t>
  </si>
  <si>
    <t>GARCIA-ARUJO</t>
  </si>
  <si>
    <t>Bello-Gutierrez</t>
  </si>
  <si>
    <t>Gomez-Cabrera</t>
  </si>
  <si>
    <t>AVENDANO</t>
  </si>
  <si>
    <t>HERNANDEZ-MATA</t>
  </si>
  <si>
    <t>CANGO JIMENEZ</t>
  </si>
  <si>
    <t>Santiago-Cabellero</t>
  </si>
  <si>
    <t>NAVA-ROMERO</t>
  </si>
  <si>
    <t>CRUZ-CRISPIN</t>
  </si>
  <si>
    <t>ESPINA-ESPINOZA</t>
  </si>
  <si>
    <t>ALBERTO-GONZALEZ</t>
  </si>
  <si>
    <t>HUERTA-RIVERA</t>
  </si>
  <si>
    <t>RODRIGUEZ-TORRES</t>
  </si>
  <si>
    <t>OLIVARES-ZAMORA</t>
  </si>
  <si>
    <t>Vega Garcia</t>
  </si>
  <si>
    <t>Hernandez Acosta</t>
  </si>
  <si>
    <t>Martinez-Guerrero</t>
  </si>
  <si>
    <t>Salinas-Castillo</t>
  </si>
  <si>
    <t>MEDINA-CASTRO</t>
  </si>
  <si>
    <t>MORAN-SANCHEZ</t>
  </si>
  <si>
    <t>MARTINEZ-RODRIGUEZ</t>
  </si>
  <si>
    <t>CASTRO-MARCUS</t>
  </si>
  <si>
    <t>Martinez Jimenez</t>
  </si>
  <si>
    <t>Ramirez-Peralta</t>
  </si>
  <si>
    <t>ALARCON-HERRERA</t>
  </si>
  <si>
    <t>VIVEROS-BARRADAS</t>
  </si>
  <si>
    <t>XULA-LOPEZ</t>
  </si>
  <si>
    <t>DE LEON-DE LA FUENTE</t>
  </si>
  <si>
    <t>ARMENTA-PERALTA</t>
  </si>
  <si>
    <t>RODAS-BOLANAS</t>
  </si>
  <si>
    <t>Rodriguez-Rodriguez</t>
  </si>
  <si>
    <t>BARTOLON-RAMOS</t>
  </si>
  <si>
    <t>Bravo-Martinez</t>
  </si>
  <si>
    <t>CANO-MORALES</t>
  </si>
  <si>
    <t>Martinez dela Cruz</t>
  </si>
  <si>
    <t>Garcia Lopez</t>
  </si>
  <si>
    <t>Morin Padron</t>
  </si>
  <si>
    <t>Hernandez Lerma</t>
  </si>
  <si>
    <t>Quijano Ventura</t>
  </si>
  <si>
    <t>Chun Vasquez</t>
  </si>
  <si>
    <t>Rascon Escarcega</t>
  </si>
  <si>
    <t>RAYMONDO SAMAYOA</t>
  </si>
  <si>
    <t>GUTIERREZ-SARRANO</t>
  </si>
  <si>
    <t>LOPEZ-BAUTISTA</t>
  </si>
  <si>
    <t>Salgado-Fitz</t>
  </si>
  <si>
    <t>Cobi-Jimenez</t>
  </si>
  <si>
    <t>Jeronimo Pineda</t>
  </si>
  <si>
    <t>Santiago-Sanchez</t>
  </si>
  <si>
    <t>MARIN-EUSTACIO</t>
  </si>
  <si>
    <t>PEREZ-OCTUC</t>
  </si>
  <si>
    <t>GONZALEZ-MATEO</t>
  </si>
  <si>
    <t>CHAVEZ-HERNANDEZ</t>
  </si>
  <si>
    <t>NUNEZ-GUTIERREZ</t>
  </si>
  <si>
    <t>CRUZ-HERNANDEZ</t>
  </si>
  <si>
    <t>DOMINGUEZ-VELAZQUEZ</t>
  </si>
  <si>
    <t>Acosta de Jesus</t>
  </si>
  <si>
    <t>GARCIA-ESPITIA</t>
  </si>
  <si>
    <t>GONZALEZ-DIAZ</t>
  </si>
  <si>
    <t>SENOVIO-GARCIA</t>
  </si>
  <si>
    <t>AVALOS-MATA</t>
  </si>
  <si>
    <t>ESCOBAR-HERNANDEZ</t>
  </si>
  <si>
    <t>PEREZ-LOPEZ</t>
  </si>
  <si>
    <t>DELGADO-PARGA</t>
  </si>
  <si>
    <t>CORTEZ MENDIOLA</t>
  </si>
  <si>
    <t>PEREZ-ANTONIO</t>
  </si>
  <si>
    <t>MEJIA-PADILLA</t>
  </si>
  <si>
    <t>DORANTES-HERNANDEZ</t>
  </si>
  <si>
    <t>DIAZ-AMBROSIO</t>
  </si>
  <si>
    <t>ROMERO-GONZALEZ</t>
  </si>
  <si>
    <t>Hermosillo</t>
  </si>
  <si>
    <t>Cerna-Luna</t>
  </si>
  <si>
    <t>AGUIRRE-GARCIA</t>
  </si>
  <si>
    <t>Ramirez-Diaz</t>
  </si>
  <si>
    <t>Martinez-Flores</t>
  </si>
  <si>
    <t>QUE-GARCIA</t>
  </si>
  <si>
    <t>Montes-</t>
  </si>
  <si>
    <t>LIMA-VASQUEZ</t>
  </si>
  <si>
    <t>AGUILAR-SALES</t>
  </si>
  <si>
    <t>ROCHA-CUEVAS</t>
  </si>
  <si>
    <t>MARES-PEREZ</t>
  </si>
  <si>
    <t>LOPEZ-TORRES</t>
  </si>
  <si>
    <t>CASTRO-VASQUEZ</t>
  </si>
  <si>
    <t>RAMIREZ-CUEVAS</t>
  </si>
  <si>
    <t>OYUELA-HERRERA</t>
  </si>
  <si>
    <t>RAMIREZ FERNANDEZ</t>
  </si>
  <si>
    <t>ASIJTUJ-VELASQUEZ</t>
  </si>
  <si>
    <t>GARICA MARTINEZ</t>
  </si>
  <si>
    <t>PEAS LORENZO</t>
  </si>
  <si>
    <t>MENDEZ-BERNARDO</t>
  </si>
  <si>
    <t>PEREZ-VASQUEZ</t>
  </si>
  <si>
    <t>GUEVARA COLORADO</t>
  </si>
  <si>
    <t>PEDIZO</t>
  </si>
  <si>
    <t>CASTANEDA VALDEZ</t>
  </si>
  <si>
    <t>LINARES-CHACON</t>
  </si>
  <si>
    <t>NOCHEBUENA-MORA</t>
  </si>
  <si>
    <t>ABARCA-CABRERA</t>
  </si>
  <si>
    <t>TORRES HERNANDEZ</t>
  </si>
  <si>
    <t>PEREZ CALVA</t>
  </si>
  <si>
    <t>MORENO URIBE</t>
  </si>
  <si>
    <t>ERIZA BORJA</t>
  </si>
  <si>
    <t>MARIANO</t>
  </si>
  <si>
    <t>Leonardo</t>
  </si>
  <si>
    <t>JUVENAL</t>
  </si>
  <si>
    <t>ESAU</t>
  </si>
  <si>
    <t>RAYNALDO</t>
  </si>
  <si>
    <t>SANDRO</t>
  </si>
  <si>
    <t>SILVERIO</t>
  </si>
  <si>
    <t>Mikael</t>
  </si>
  <si>
    <t>Fredy</t>
  </si>
  <si>
    <t>Rodrigo</t>
  </si>
  <si>
    <t>Adauto</t>
  </si>
  <si>
    <t>ALVERO</t>
  </si>
  <si>
    <t>DIONEL</t>
  </si>
  <si>
    <t>EDMUNDO</t>
  </si>
  <si>
    <t>Eric</t>
  </si>
  <si>
    <t>LIBRADO</t>
  </si>
  <si>
    <t>Nancy</t>
  </si>
  <si>
    <t>Maria</t>
  </si>
  <si>
    <t>Sergio</t>
  </si>
  <si>
    <t>Bonifacio</t>
  </si>
  <si>
    <t>OTONELL</t>
  </si>
  <si>
    <t>Enrique</t>
  </si>
  <si>
    <t>Gemayel</t>
  </si>
  <si>
    <t>Lucio</t>
  </si>
  <si>
    <t>Rodolfo</t>
  </si>
  <si>
    <t>Nestor</t>
  </si>
  <si>
    <t>SATURNINO</t>
  </si>
  <si>
    <t>JEREMIAS</t>
  </si>
  <si>
    <t>ABELINO</t>
  </si>
  <si>
    <t>Ramiro</t>
  </si>
  <si>
    <t>Armando</t>
  </si>
  <si>
    <t>MYNOR</t>
  </si>
  <si>
    <t>GUGLIELMO</t>
  </si>
  <si>
    <t>EFRAN</t>
  </si>
  <si>
    <t>SENDER</t>
  </si>
  <si>
    <t>AURIEL</t>
  </si>
  <si>
    <t>True</t>
  </si>
  <si>
    <t>Origin or Date of Workshop</t>
  </si>
  <si>
    <t>Asylum</t>
  </si>
  <si>
    <t>Luis Antonio</t>
  </si>
  <si>
    <t>Rios-Mejia</t>
  </si>
  <si>
    <t>Fname Test Det</t>
  </si>
  <si>
    <t>JOSE ALEJANDRO</t>
  </si>
  <si>
    <t>RODIMIRO ADALBERTO</t>
  </si>
  <si>
    <t>Paul Washington</t>
  </si>
  <si>
    <t>JUAN MANUEL</t>
  </si>
  <si>
    <t>LAZARO GILBERTO</t>
  </si>
  <si>
    <t>FRANCO EDUARDO</t>
  </si>
  <si>
    <t>JUAN ALFREDO</t>
  </si>
  <si>
    <t>CARLOS ENRIQUE</t>
  </si>
  <si>
    <t>JOSE DE</t>
  </si>
  <si>
    <t>JUAN SALVADOR</t>
  </si>
  <si>
    <t>Jorge Leon</t>
  </si>
  <si>
    <t>HECTOR NOE</t>
  </si>
  <si>
    <t>JIGNESH VONOD</t>
  </si>
  <si>
    <t>JOSE MARCOS</t>
  </si>
  <si>
    <t>Jorge Al</t>
  </si>
  <si>
    <t>Luis Esteban</t>
  </si>
  <si>
    <t>JOSUE RICARDO</t>
  </si>
  <si>
    <t>Marco Antonio</t>
  </si>
  <si>
    <t>Jesus Nahum</t>
  </si>
  <si>
    <t>Jose Leo</t>
  </si>
  <si>
    <t>Maria Gisela</t>
  </si>
  <si>
    <t>212h</t>
  </si>
  <si>
    <t>WSDB</t>
  </si>
  <si>
    <t>Notes</t>
  </si>
  <si>
    <t>M:\VERA\LOP Automation - IT\LOP\Data\LOP - SHELL FILE for Det Ctr.xls</t>
  </si>
  <si>
    <t>Number of Detainees Attending G/Os</t>
  </si>
  <si>
    <t>Number of Individual Orientations</t>
  </si>
  <si>
    <t>Number of Pro Se Workshops Conducted</t>
  </si>
  <si>
    <t>Detainees Attending Pro Se Workshops</t>
  </si>
  <si>
    <t>Number of G/O Sessions Conducted</t>
  </si>
  <si>
    <t>DK</t>
  </si>
  <si>
    <t>IOs Count</t>
  </si>
  <si>
    <t>For Additional Workshop Stats Please See Workshop Management - ACT III</t>
  </si>
  <si>
    <t>General Orientation Attendance - 2012</t>
  </si>
  <si>
    <t>Pro Se Workshops Attendance - 2012</t>
  </si>
  <si>
    <t>Pro Se Workshops - Number of Sessions - 2012</t>
  </si>
  <si>
    <t>Individual Orientations - Number of Sessions -2012</t>
  </si>
  <si>
    <t>The LOP App is not presently available for concurrent users.</t>
  </si>
  <si>
    <t>Workshop Management -  Modify Future Workshops or Enter Attendance of Past Workshops</t>
  </si>
  <si>
    <t>Processing Lists Received from ICE</t>
  </si>
  <si>
    <r>
      <t xml:space="preserve">USE BACKLOG FILE AND MANUAL ENTRIES ONLY </t>
    </r>
    <r>
      <rPr>
        <i/>
        <u/>
        <sz val="12"/>
        <color theme="3"/>
        <rFont val="Cambria"/>
        <family val="1"/>
      </rPr>
      <t>(if no new ICE file for inclusion)</t>
    </r>
  </si>
  <si>
    <t>SESSION</t>
  </si>
  <si>
    <t>ACT</t>
  </si>
  <si>
    <t>Detainee Search</t>
  </si>
  <si>
    <t>Data\ICE- Incoming\Current Month\Stewart\</t>
  </si>
  <si>
    <t>Data\FromCCAtoDetCtr\Current Month\Stewart</t>
  </si>
  <si>
    <t>Data\FromCCAtoDetCtr\Current Month\NGDC</t>
  </si>
  <si>
    <t>Data\ICE- Incoming\Current Month\NGDC\</t>
  </si>
  <si>
    <t>Data\FromCCAtoDetCtr\Current Month\NGDC\</t>
  </si>
  <si>
    <t>Data\FromCCAtoDetCtr\Current Month\Stewart\</t>
  </si>
  <si>
    <t>Data\ICE- Incoming\Previously Processed\Stewart\</t>
  </si>
  <si>
    <t>Data\ICE- Incoming\Previously Processed\NGDC\</t>
  </si>
  <si>
    <t>Data\FromCCAtoDetCtr\Previously Processed\Stewart\</t>
  </si>
  <si>
    <t>Data\FromCCAtoDetCtr\Previously Processed\NGDC\</t>
  </si>
  <si>
    <t>Today - 85 days</t>
  </si>
  <si>
    <t>Today</t>
  </si>
  <si>
    <t>Waiver</t>
  </si>
  <si>
    <t>SC</t>
  </si>
  <si>
    <t>Sue H Colussy</t>
  </si>
  <si>
    <t>Laura G McHenry</t>
  </si>
  <si>
    <t>Jennifer L Bensman</t>
  </si>
  <si>
    <t>C:\Users\ben m leao\Documents\A- Current Files ICC\Excels\leao\CCS Intake Project\Data\Intake Sheet - New Client Intermediate File.xlsX</t>
  </si>
  <si>
    <t>C:\Users\ben m leao\Documents\A- Current Files ICC\Excels\leao\LOP\</t>
  </si>
  <si>
    <t>C:\Users\ben m leao\Documents\A- Current Files ICC\Excels\leao\CCS Intake Project\Data\Intake Sheet - New Client Intermediate File Status.xlsX</t>
  </si>
  <si>
    <t>NEW DB IMPLEMENTATION IN EFFECT AS OF JULY 1, 2012</t>
  </si>
  <si>
    <t>thus rendering contents of purged records unrecoverable.</t>
  </si>
  <si>
    <t>No Relief</t>
  </si>
  <si>
    <t>Session Notes</t>
  </si>
  <si>
    <t>2007 as LPR.  Conspiracy to traffic crack cocaine in the Bronx, NY in 2010.  Just wanted to confirm lack of relief.</t>
  </si>
  <si>
    <t>3/2002 EWI.  DV in Greenville, SC 5/26/12. 1 Count, 2nd on 8/12.  2/2 deported at boarder; never saw IJ, used false name.  Real name is David Ordonez; used uncle's name.  Told no hearing or bond due to prio deportation.  Checked; it appears to be true. 2/2006 assaulted, called cops, hospitalized.  4/2011 brother killed here; calledclops for info.</t>
  </si>
  <si>
    <t>8/2001 EWI No CBP; here since.  Conspiracy to distribute and possess with intent to distribute &gt; 5KG cocaine.  Federal order not to be sent to Guatemala.  Told that ICE is responsible.  Gave list of attorneys.</t>
  </si>
  <si>
    <t>BLR</t>
  </si>
  <si>
    <t>Brenda Lopez</t>
  </si>
  <si>
    <t>O</t>
  </si>
  <si>
    <t>1994 EWI - returned one time; (vol) deported in 1994; deported in 2008 from GA; 3 DWIs in NC; 1996, 2008, and 2012 - guilty.  No dreamer eligibility - prior deport and toolold now.   I explained reinstatement of prior deport order in 2008.  He was asked if anyone could petition for him; he said yes, but was deported. Wanted to know if he could ask for a waiver of deportation - I explained permanent bar for illegal entry after removal - no waiver of ten years.</t>
  </si>
  <si>
    <t>Hold area for IO from NGDC</t>
  </si>
  <si>
    <t>Pre-processing of NGDC files.</t>
  </si>
  <si>
    <t xml:space="preserve">DGDC produces an excel file that includes all detainees at the facility at the time of  General Orientations.  This files includes extraneous data such as report titles and formatting </t>
  </si>
  <si>
    <t>miscellaneous items. A pre-processor program cleans out this file and produces a file in similar format to those produced by ICE and used by the LOP Application.</t>
  </si>
  <si>
    <t>Procedure:</t>
  </si>
  <si>
    <t>1.  Place file named "inmate pod roster r186.xls" received from NGDC in "M:\VERA\LOP Automation - Files"</t>
  </si>
  <si>
    <t>2.  Click on program: ConvertNGDCInput.xlsm.  This program resides in  "M:\VERA\LOP Automation - IT"</t>
  </si>
  <si>
    <t>3.  Follow program instructions</t>
  </si>
  <si>
    <t>Preparing files received from NGDC (Pre-processor)</t>
  </si>
  <si>
    <t>Do not create NEW</t>
  </si>
  <si>
    <t>Sending files to VERA (Monthly Process)</t>
  </si>
  <si>
    <t>Sending Files to VERA (Monthly Process)</t>
  </si>
  <si>
    <t>Go to:     Fileshare.Vera.Org</t>
  </si>
  <si>
    <t>Identificatin: LOP_Atlanta                                   PW: Stewart</t>
  </si>
  <si>
    <t>Click on site Hierarchy; then, choose Downlaod option and select file name: P:\VeraProject\Vera lop db CC-Atlanta 6.25.12.mdb</t>
  </si>
  <si>
    <t>Reynoso-Rodriguez</t>
  </si>
  <si>
    <t>Gerardo</t>
  </si>
  <si>
    <t>javai</t>
  </si>
  <si>
    <t>WhereFrom</t>
  </si>
  <si>
    <t>WSDB-BU</t>
  </si>
  <si>
    <t>Data</t>
  </si>
  <si>
    <t>Path</t>
  </si>
  <si>
    <t>$F$2</t>
  </si>
  <si>
    <t>Participants</t>
  </si>
  <si>
    <t>EOIR42A</t>
  </si>
  <si>
    <t>Installing new version of software application</t>
  </si>
  <si>
    <t>After downloading updated software file, remember to:</t>
  </si>
  <si>
    <t>Resolve all links to local address.  You do this by search find/replace and taking out paths in cells that refer to DB.</t>
  </si>
  <si>
    <t>See BML about this.</t>
  </si>
  <si>
    <t>PRel04</t>
  </si>
  <si>
    <t>PRel06</t>
  </si>
  <si>
    <t>PRel05</t>
  </si>
  <si>
    <t>Concat reliefs</t>
  </si>
  <si>
    <t>HM</t>
  </si>
  <si>
    <t>M:\VERA\LOP Automation - IT\Lop\Data\LOP - WSDBbackup.xlsm</t>
  </si>
  <si>
    <t>Data\LOP - WSDBbackup.xlsm</t>
  </si>
  <si>
    <t>N</t>
  </si>
  <si>
    <t>Records Left in DB &gt;&gt;&gt;</t>
  </si>
  <si>
    <t>Records Purged &gt;&gt;&gt;&gt;&gt;</t>
  </si>
  <si>
    <t>The functions below occur automatically when user exits the LOP App; ergo, no need to execute them manually.</t>
  </si>
  <si>
    <r>
      <t>This function deletes from Catholic Charities Atlanta LOP Database records of detainees that</t>
    </r>
    <r>
      <rPr>
        <b/>
        <i/>
        <sz val="14"/>
        <color rgb="FFFF0000"/>
        <rFont val="Cambria"/>
        <family val="1"/>
      </rPr>
      <t xml:space="preserve"> </t>
    </r>
    <r>
      <rPr>
        <b/>
        <sz val="14"/>
        <color rgb="FF00B0F0"/>
        <rFont val="Cambria"/>
        <family val="1"/>
      </rPr>
      <t xml:space="preserve">attended only General Orientation </t>
    </r>
  </si>
  <si>
    <r>
      <t xml:space="preserve">The LOP App </t>
    </r>
    <r>
      <rPr>
        <b/>
        <i/>
        <sz val="14"/>
        <color rgb="FF00B0F0"/>
        <rFont val="Cambria"/>
        <family val="1"/>
      </rPr>
      <t>nulls</t>
    </r>
    <r>
      <rPr>
        <b/>
        <sz val="14"/>
        <color rgb="FF00B0F0"/>
        <rFont val="Cambria"/>
        <family val="1"/>
      </rPr>
      <t xml:space="preserve"> the contents of each record prior to deletion</t>
    </r>
  </si>
  <si>
    <t>Other</t>
  </si>
  <si>
    <t>Behena-Torres</t>
  </si>
  <si>
    <t>11-13-12</t>
  </si>
  <si>
    <t>DACA</t>
  </si>
  <si>
    <t>Interview Notes</t>
  </si>
  <si>
    <t>Open</t>
  </si>
  <si>
    <t>11-13-12-From BLOG to DetCtr.xls</t>
  </si>
  <si>
    <t>Not Closed</t>
  </si>
  <si>
    <t>Register Participant in Future BOND WS?</t>
  </si>
  <si>
    <t>General Orientation List</t>
  </si>
  <si>
    <t>Individual Orientation for this Participant?</t>
  </si>
  <si>
    <t>Did Participant Attend GO Session?</t>
  </si>
  <si>
    <t>Date of Birth</t>
  </si>
  <si>
    <t>IMMIGRATION HISTORY</t>
  </si>
  <si>
    <t xml:space="preserve">Date of First Entry </t>
  </si>
  <si>
    <t>B1/B2</t>
  </si>
  <si>
    <t>EWI</t>
  </si>
  <si>
    <t>(NA)</t>
  </si>
  <si>
    <t>Au pairs (exchange visitor)</t>
  </si>
  <si>
    <t>SEVIS</t>
  </si>
  <si>
    <t>DOL</t>
  </si>
  <si>
    <t>Border Crossing Card: Mexico</t>
  </si>
  <si>
    <t>BCC</t>
  </si>
  <si>
    <t>Crewmembers</t>
  </si>
  <si>
    <t>Diplomats and foreign government officials</t>
  </si>
  <si>
    <t>Domestic employees or nanny -must be accompanying a foreign national employer</t>
  </si>
  <si>
    <t>Employees of a designated international organization, and NATO</t>
  </si>
  <si>
    <t>  G1-G5, NATO</t>
  </si>
  <si>
    <t>Foreign military personnel stationed in the U.S.</t>
  </si>
  <si>
    <t>A-2</t>
  </si>
  <si>
    <t>Foreign nationals with extraordinary ability in Sciences, Arts, Education, Business or Athletics</t>
  </si>
  <si>
    <t>USCIS</t>
  </si>
  <si>
    <t>Free Trade Agreement (FTA) Professionals: Chile, Singapore</t>
  </si>
  <si>
    <t>International cultural exchange visitors</t>
  </si>
  <si>
    <t>Q</t>
  </si>
  <si>
    <t>Intra-company transferees</t>
  </si>
  <si>
    <t>Media, journalists</t>
  </si>
  <si>
    <t>NAFTA professional workers: Mexico, Canada</t>
  </si>
  <si>
    <t>TN/TD</t>
  </si>
  <si>
    <t>Performing athletes, artists, entertainers</t>
  </si>
  <si>
    <t>Religious workers</t>
  </si>
  <si>
    <t>Specialty occupations in fields requiring highly specialized knowledge</t>
  </si>
  <si>
    <t>H-1B</t>
  </si>
  <si>
    <t>DOL then USCIS</t>
  </si>
  <si>
    <t>Students: academic, vocational</t>
  </si>
  <si>
    <t>F, M</t>
  </si>
  <si>
    <t>Temporary agricultural workers</t>
  </si>
  <si>
    <t>H-2A</t>
  </si>
  <si>
    <t>Temporary workers performing other services or labor of a temporary or seasonal nature.</t>
  </si>
  <si>
    <t>H-2B</t>
  </si>
  <si>
    <t>Tourism, vacation, pleasure visitors</t>
  </si>
  <si>
    <t>Training in a program not primarily for employment</t>
  </si>
  <si>
    <t>H-3</t>
  </si>
  <si>
    <t>Treaty traders/treaty investors</t>
  </si>
  <si>
    <t>Transiting the United States</t>
  </si>
  <si>
    <t>Victims of Criminal Activity</t>
  </si>
  <si>
    <t>U</t>
  </si>
  <si>
    <t>Victims of Human Trafficking</t>
  </si>
  <si>
    <t>C</t>
  </si>
  <si>
    <t>L</t>
  </si>
  <si>
    <t>P</t>
  </si>
  <si>
    <t>R</t>
  </si>
  <si>
    <t>Enter Home Key to Return</t>
  </si>
  <si>
    <t>Clck Box to Link to USCIS</t>
  </si>
  <si>
    <r>
      <rPr>
        <sz val="9"/>
        <color rgb="FF004A94"/>
        <rFont val="Verdana"/>
        <family val="2"/>
      </rPr>
      <t>D</t>
    </r>
  </si>
  <si>
    <r>
      <rPr>
        <sz val="9"/>
        <color rgb="FF004A94"/>
        <rFont val="Verdana"/>
        <family val="2"/>
      </rPr>
      <t>J</t>
    </r>
  </si>
  <si>
    <r>
      <rPr>
        <sz val="9"/>
        <color rgb="FF004A94"/>
        <rFont val="Verdana"/>
        <family val="2"/>
      </rPr>
      <t>T</t>
    </r>
  </si>
  <si>
    <t>H-1B1</t>
  </si>
  <si>
    <t>Details of other entries</t>
  </si>
  <si>
    <t>IF NTA AVAILABLE:</t>
  </si>
  <si>
    <t>NTA date</t>
  </si>
  <si>
    <t>Blank</t>
  </si>
  <si>
    <t>If NTA prior to CCA, where?</t>
  </si>
  <si>
    <t>For How Long?</t>
  </si>
  <si>
    <t>NTA charge(s):</t>
  </si>
  <si>
    <t>Do you have an immigration attorney?</t>
  </si>
  <si>
    <t xml:space="preserve">LOP - INDIVIDUAL ORIENTATION </t>
  </si>
  <si>
    <t>INDIVIDUAL ORIENTATION SESSIONS</t>
  </si>
  <si>
    <t>Português</t>
  </si>
  <si>
    <t>Français</t>
  </si>
  <si>
    <t>Español</t>
  </si>
  <si>
    <t>Você tem um advogado de imigração?</t>
  </si>
  <si>
    <t>Avez-vous un avocat d'immigration?</t>
  </si>
  <si>
    <t>Aragon Trigueros</t>
  </si>
  <si>
    <t>Antes de abordar a suas perguntas, eu preciso obter algumas informações preliminares sobre seus antecedentes.   Então, vamos começar com a sua data de nascimento.</t>
  </si>
  <si>
    <t>Avant d'aborder à vos questions, je dois obtenir des informations préliminaires sur vos antécédents. Donc, nous allons commencer avec votre date de naissance.</t>
  </si>
  <si>
    <t>Participant Name</t>
  </si>
  <si>
    <t>Nom du participant</t>
  </si>
  <si>
    <t>Nombre del Participante</t>
  </si>
  <si>
    <t>Nome do Participante</t>
  </si>
  <si>
    <t>USCIS Número A (da Imigração)</t>
  </si>
  <si>
    <t>Sexe</t>
  </si>
  <si>
    <t>Sexo</t>
  </si>
  <si>
    <t>Fecha de nacimiento</t>
  </si>
  <si>
    <t>Date de naissance</t>
  </si>
  <si>
    <t>Data de nascimento</t>
  </si>
  <si>
    <t>Are you a Legal Permanent Resident?</t>
  </si>
  <si>
    <t>Quando você recebeu o cartão?</t>
  </si>
  <si>
    <t>Quand avez-vous reçu la carte?</t>
  </si>
  <si>
    <t>¿Tiene usted tarjeta de residente permanente?</t>
  </si>
  <si>
    <t>Avez-vous carte de résident permanent?</t>
  </si>
  <si>
    <t>237(a) (1) (B) [present in violation/visa overstay]</t>
  </si>
  <si>
    <t>212(a) (2) (A) (i) (II) [Drugs]</t>
  </si>
  <si>
    <t>237(a) (1) (C) [status violator]</t>
  </si>
  <si>
    <t>237(a) (2) (A)(i) [CIMT]</t>
  </si>
  <si>
    <t>237(a) (2) (A)(ii) [CIMTs]</t>
  </si>
  <si>
    <t>237(a) (2) (A)(iii) [AF]</t>
  </si>
  <si>
    <t>237(a) (2) (B) [Drugs]</t>
  </si>
  <si>
    <t>237(a) (2) (E)(i) [DV]</t>
  </si>
  <si>
    <t>Other:</t>
  </si>
  <si>
    <t>Next Court Date</t>
  </si>
  <si>
    <t>Time:</t>
  </si>
  <si>
    <t>Continued Court Date:</t>
  </si>
  <si>
    <t>Not in proceedings:</t>
  </si>
  <si>
    <t>Outstanding order</t>
  </si>
  <si>
    <t>Reinstatement</t>
  </si>
  <si>
    <t>Admin Removal</t>
  </si>
  <si>
    <t>CRIMINAL HISTORY</t>
  </si>
  <si>
    <t>(Include DUIs, misdemeanors, charge without conviction, arrest only)</t>
  </si>
  <si>
    <t>Histoire de l'immigration</t>
  </si>
  <si>
    <t>ANTECEDENTES DE IMIGRAÇÃO</t>
  </si>
  <si>
    <t>Quand êtes-vous entré aux États-Unis pour la première fois?</t>
  </si>
  <si>
    <t>Quando você entrou os EUA pela primeira vez?</t>
  </si>
  <si>
    <t>¿Cuándo entró a los EE.UU. por primera vez?</t>
  </si>
  <si>
    <t>Manner of Entry (type of visa)</t>
  </si>
  <si>
    <t>Como entrou (com ou sem visa)?</t>
  </si>
  <si>
    <t>Détails des autres entrées</t>
  </si>
  <si>
    <t>Detalles de otras entradas</t>
  </si>
  <si>
    <t>Detalhes de outras entradas</t>
  </si>
  <si>
    <t>Antecedentes Penales</t>
  </si>
  <si>
    <t>Antecedentes criminais</t>
  </si>
  <si>
    <t>Antécédents criminels</t>
  </si>
  <si>
    <t>(Inclure conduite avec facultés affaiblies (DUI), délits de charge sans conviction, d'arrêter uniquement)</t>
  </si>
  <si>
    <t>(Inclua DUIs, contravenções, acusações sem convicção, quaisquer detenções)</t>
  </si>
  <si>
    <t>Prisões / Convicções</t>
  </si>
  <si>
    <t>Arrests / Convictions</t>
  </si>
  <si>
    <t>Arrestations / Convictions</t>
  </si>
  <si>
    <t>Date &amp; Location</t>
  </si>
  <si>
    <t>Plea</t>
  </si>
  <si>
    <t>Time Served</t>
  </si>
  <si>
    <t>Date et Lieu</t>
  </si>
  <si>
    <t>Fecha y Lugar</t>
  </si>
  <si>
    <t>Data e Local</t>
  </si>
  <si>
    <t>Pleito</t>
  </si>
  <si>
    <t>Sentença</t>
  </si>
  <si>
    <t>Tempo de prisão</t>
  </si>
  <si>
    <t>Tiempo encarcelado</t>
  </si>
  <si>
    <t>Temps en prison</t>
  </si>
  <si>
    <t>FAMILY MEMBERS AND STATUS</t>
  </si>
  <si>
    <t>MEMBRES DE LA FAMILLE ET ÉTAT DE L'IMMIGRATION</t>
  </si>
  <si>
    <t>Familiares e status de imigração</t>
  </si>
  <si>
    <t>MIEMBROS DE LA FAMILIA Y ESTADO DE INMIGRACIÓN</t>
  </si>
  <si>
    <t>Mother</t>
  </si>
  <si>
    <t>Father</t>
  </si>
  <si>
    <t>Madre</t>
  </si>
  <si>
    <t>Padre</t>
  </si>
  <si>
    <t>Mère</t>
  </si>
  <si>
    <t>Mãe</t>
  </si>
  <si>
    <t>Pai</t>
  </si>
  <si>
    <t>Père</t>
  </si>
  <si>
    <t>Esposo(a)</t>
  </si>
  <si>
    <t>Cônjuge</t>
  </si>
  <si>
    <t>Époux</t>
  </si>
  <si>
    <t>Children</t>
  </si>
  <si>
    <t>Nombre d'enfants (âge)</t>
  </si>
  <si>
    <t>Número de filhos (idades)</t>
  </si>
  <si>
    <t>Immigrant petitions filed? When?</t>
  </si>
  <si>
    <t>Petições de imigrantes submetidas? Data.</t>
  </si>
  <si>
    <t>Pétitions déposées immigrants? Quand?</t>
  </si>
  <si>
    <t>Siblings</t>
  </si>
  <si>
    <t>Frères et sœurs</t>
  </si>
  <si>
    <t>Irmãos e irmãs</t>
  </si>
  <si>
    <t>Hermanos y Hermanas</t>
  </si>
  <si>
    <t>When were they approved?</t>
  </si>
  <si>
    <t>Pending?</t>
  </si>
  <si>
    <t>When were they denied?</t>
  </si>
  <si>
    <t>¿Cuándo se aprobó?</t>
  </si>
  <si>
    <t>Quand ont-ils approuvés?</t>
  </si>
  <si>
    <t>Quando eles foram aprovadas?</t>
  </si>
  <si>
    <t>Estão pendentes?</t>
  </si>
  <si>
    <t>Sont-ils en cours?</t>
  </si>
  <si>
    <t>Quand ont-ils refusé?</t>
  </si>
  <si>
    <t>¿Cuándo fueron negadas?</t>
  </si>
  <si>
    <t>Quando foram negadas?</t>
  </si>
  <si>
    <t>POTENTIAL RELIEF(s)</t>
  </si>
  <si>
    <t>RECOURS POSSIBLES</t>
  </si>
  <si>
    <t>Cancellation of Removal</t>
  </si>
  <si>
    <t>LPR (7/5 LPR) = 42-A</t>
  </si>
  <si>
    <t>Non-LPR (10, GMC, Hardship) = 42-B</t>
  </si>
  <si>
    <t>Non-LPR (10, GMC, Sufrimientos) = 42-B</t>
  </si>
  <si>
    <t>Non-LPR (10, GMC, Sofrimentos) = 42-B</t>
  </si>
  <si>
    <t>Non-LPR (10, GMC, Souffrance) = 42-B</t>
  </si>
  <si>
    <t>VAWA (3, GMC, Hardship)</t>
  </si>
  <si>
    <t>VAWA (3, GMC, Sufrimientos)</t>
  </si>
  <si>
    <t>VAWA (3, GMC, Souffrance)</t>
  </si>
  <si>
    <t>VAWA (3, GMC, Sofrimentos)</t>
  </si>
  <si>
    <t>212 ( c )</t>
  </si>
  <si>
    <t>Ciudadanía</t>
  </si>
  <si>
    <t>Cidadania</t>
  </si>
  <si>
    <t>Citoyenneté</t>
  </si>
  <si>
    <t>POSSÍVEIS RECURSOS</t>
  </si>
  <si>
    <t>Asylum - Religion</t>
  </si>
  <si>
    <t>Asylum - Political Opinion</t>
  </si>
  <si>
    <t>Asilo - Raza</t>
  </si>
  <si>
    <t>Asilo - Religión</t>
  </si>
  <si>
    <t>Asilo - Nacionalidad</t>
  </si>
  <si>
    <t>Asilo - Opinión política</t>
  </si>
  <si>
    <t>Asilo - Grupo social</t>
  </si>
  <si>
    <t>Asile - Race</t>
  </si>
  <si>
    <t>Asile - Religion</t>
  </si>
  <si>
    <t>Asile - Nationalité</t>
  </si>
  <si>
    <t>Asile - Opinion politique</t>
  </si>
  <si>
    <t>Asile - Groupe social</t>
  </si>
  <si>
    <t>Asilo - Raça</t>
  </si>
  <si>
    <t>Asilo - Religião</t>
  </si>
  <si>
    <t>Asilo - Nacionalidade</t>
  </si>
  <si>
    <t>Asilo - Opinião política</t>
  </si>
  <si>
    <t>Family-based Adjustment</t>
  </si>
  <si>
    <t>Petições familiares</t>
  </si>
  <si>
    <t>Peticiones basadas en familia</t>
  </si>
  <si>
    <t>Pétitions fondée sur la famille</t>
  </si>
  <si>
    <t>Waiver necessary: Reason</t>
  </si>
  <si>
    <t>Dispense nécessaire.  Raison:</t>
  </si>
  <si>
    <t>Isenção necessária.  Razão:</t>
  </si>
  <si>
    <t>Petitioner's name and relationship</t>
  </si>
  <si>
    <t>Nombre del Peticionario y parentesco</t>
  </si>
  <si>
    <t>Nome do peticionário e parentesco</t>
  </si>
  <si>
    <t>Nom du Requérant et relation</t>
  </si>
  <si>
    <t>Self (VAWA)</t>
  </si>
  <si>
    <t>(VAWA) Auto petição</t>
  </si>
  <si>
    <t>(VAWA) Auto pétition</t>
  </si>
  <si>
    <t>Visa-T</t>
  </si>
  <si>
    <t>Visa-U</t>
  </si>
  <si>
    <t>Convention Against Torture</t>
  </si>
  <si>
    <t>Convention contre la torture</t>
  </si>
  <si>
    <t>Convención contra la Tortura</t>
  </si>
  <si>
    <t>Convenção Contra a Tortura</t>
  </si>
  <si>
    <t>Torture Survivor</t>
  </si>
  <si>
    <t>Sobrevivente de tortura</t>
  </si>
  <si>
    <t>Sobreviviente de tortura</t>
  </si>
  <si>
    <t>Survivant de la torture</t>
  </si>
  <si>
    <t>Refugee/Asylee Adjustment - 209 ( c )</t>
  </si>
  <si>
    <t>Ajustement pour Réfugiés / Asilé - 209 (c)</t>
  </si>
  <si>
    <t>Ajustes para Refugiados / asilados - 209 (c)</t>
  </si>
  <si>
    <t>Ajustes para Refugiados / Asilados - 209 (c)</t>
  </si>
  <si>
    <t>Continue…</t>
  </si>
  <si>
    <t>Merci pour votre demande d'orientation individuelle. Cependant, nous ne pouvons pas continuer de cette session car vous avez déjà un avocat d'immigration.  Merci et bonne chance!</t>
  </si>
  <si>
    <t>Thank you for requesting this Individual Orientation.  However, we cannot continue this session because you already have an attorney.  Thank you again and good luck!</t>
  </si>
  <si>
    <t>Agradecemos por haver solicitado esta orientação individual.  Porem, como você já tem um advogado de imigração, não podemos prosseguir com esta orientação.  Muito obrigado(a) e boa sorte para você.</t>
  </si>
  <si>
    <t>USCIS Numéro A (d´immigration)</t>
  </si>
  <si>
    <t>Peticiones de inmigrantes archivadas? Fecha.</t>
  </si>
  <si>
    <t>Están pendientes?</t>
  </si>
  <si>
    <t>FromOrient</t>
  </si>
  <si>
    <t>Group Orientation Date:</t>
  </si>
  <si>
    <t>Return to IO Interview</t>
  </si>
  <si>
    <t>212(a) (6) (A) (i) [EWI]</t>
  </si>
  <si>
    <t>212(a) (2) (A) (i) [CIMT] [petty offsent?]</t>
  </si>
  <si>
    <t>Cuantos hijos (edades)</t>
  </si>
  <si>
    <t>Asilo</t>
  </si>
  <si>
    <t>Asile</t>
  </si>
  <si>
    <t>U, T, and S Visas</t>
  </si>
  <si>
    <t>Visa-S</t>
  </si>
  <si>
    <t>S-Visa</t>
  </si>
  <si>
    <t>¿Tiene Usted un abogado de inmigración?</t>
  </si>
  <si>
    <t>Idioma</t>
  </si>
  <si>
    <t>Langue</t>
  </si>
  <si>
    <t>Before addressing your questions, I must obtain preliminary information about your background. Let's begin with your date of birth.</t>
  </si>
  <si>
    <t>G1-G5, NATO</t>
  </si>
  <si>
    <t>Citizenship and Language</t>
  </si>
  <si>
    <t>Citoyenneté et langue</t>
  </si>
  <si>
    <t>Cidadania e idioma</t>
  </si>
  <si>
    <t>Participant:</t>
  </si>
  <si>
    <t>Voluntary Departure</t>
  </si>
  <si>
    <t>Waiver necessary?</t>
  </si>
  <si>
    <t>Dispense nécessaire?</t>
  </si>
  <si>
    <t>Isenção necessária.?</t>
  </si>
  <si>
    <t>Salida Voluntaria</t>
  </si>
  <si>
    <t>Saída Voluntária</t>
  </si>
  <si>
    <t>Départ Volontaire</t>
  </si>
  <si>
    <t>Pre-hearing (no GMC requirement)</t>
  </si>
  <si>
    <t>At conclusion (&gt; 1 Year before NTA served, 5 years GMC)</t>
  </si>
  <si>
    <t>Temporary Protected Status: El Salvador ('01); Haiti ('11); Honduras ('99); Nicaragua ('99); Somalia ('01); Sudan ('04); Liberia ('02)</t>
  </si>
  <si>
    <t>NI/CU entry by 12/1/95. file &lt;4-1-00; ES 1st entry by 9-19-90, ABC/TPS by 10-31-91; GT 1st entry by 10/1/90, ABC by 12/31/91; ES/GT asylum by 4/1/90; children/spouses of ES/GT if entry by 10-1-90.</t>
  </si>
  <si>
    <t>Refugee</t>
  </si>
  <si>
    <t>When did you receive LPR status?</t>
  </si>
  <si>
    <t>Self</t>
  </si>
  <si>
    <t>Please Enter Password</t>
  </si>
  <si>
    <t>Representative's Initials</t>
  </si>
  <si>
    <t>Please Enter/Select Your Initials</t>
  </si>
  <si>
    <t>Refer to U-Visa/T-Visa Program?</t>
  </si>
  <si>
    <t>CONTACT INFORMATION</t>
  </si>
  <si>
    <t>Name</t>
  </si>
  <si>
    <t>Phone #</t>
  </si>
  <si>
    <t>Address</t>
  </si>
  <si>
    <t>CBPs?</t>
  </si>
  <si>
    <t>U-Visa/T-Visa/S-Visa Addendum</t>
  </si>
  <si>
    <t>Você tem cartão de residente permanente? (Green Card)</t>
  </si>
  <si>
    <t>S</t>
  </si>
  <si>
    <t>Informants</t>
  </si>
  <si>
    <t>Assign Workshop?</t>
  </si>
  <si>
    <t>Registry</t>
  </si>
  <si>
    <t/>
  </si>
  <si>
    <t>Le participant a signé l'autorisation?</t>
  </si>
  <si>
    <t>¿El participante firmó la autorización?</t>
  </si>
  <si>
    <t>O participante assinou a autorização?</t>
  </si>
  <si>
    <t>Je m'excuse, mais nous ne pouvons pas procéder avec l'orientation individuelle sans votre signature sur l'autorisation.</t>
  </si>
  <si>
    <t>Lamentamos, porem não podemos conduzir esta orientação individual sem sua autorização escrita.</t>
  </si>
  <si>
    <t>Gracias por su interés en esta Orientación Individual. Sin embargo, no podemos continuar con esta sesión porque Usted ya tiene un abogado de inmigración.   Gracias y muy buena suerte!</t>
  </si>
  <si>
    <t>Sorry, we cannot conduct an IO without participant's signature of release document.</t>
  </si>
  <si>
    <t>Lo sentimos, no podemos llevar a cabo esta Orientación Individual sin la autorización firmada por Usted.</t>
  </si>
  <si>
    <t>Antes de contestar a sus preguntas, debo obtener informacion preliminar acerca de Usted.  Por lo tanto, vamos a empezar con su fecha de nacimiento.</t>
  </si>
  <si>
    <t>USCIS Numero A (de Inmigración)</t>
  </si>
  <si>
    <t>¿Cuándo recibió la tarjeta?</t>
  </si>
  <si>
    <t>Ciudadanía e idioma</t>
  </si>
  <si>
    <t>HISTORIAL DE INMIGRACIÓN</t>
  </si>
  <si>
    <t>(Incluya DUIs, delitos menores, cargos sin convicción, cualquier arresto)</t>
  </si>
  <si>
    <t>Arresto / Convicciones</t>
  </si>
  <si>
    <t>Declaración de culpabilidad</t>
  </si>
  <si>
    <t>Plaider coupable</t>
  </si>
  <si>
    <t>Condena</t>
  </si>
  <si>
    <t>POSSIBLES DEFENSAS</t>
  </si>
  <si>
    <t>Cancelación de deportación</t>
  </si>
  <si>
    <t>Annulation de la déportation</t>
  </si>
  <si>
    <t>Cancelamento de deportação</t>
  </si>
  <si>
    <t>Perdon necesario.  Razón:</t>
  </si>
  <si>
    <t>(VAWA) Petición para si mismo</t>
  </si>
  <si>
    <t>Aplazamiento de deportación</t>
  </si>
  <si>
    <t>Rétention de déportation</t>
  </si>
  <si>
    <t>Suspenção de deportação</t>
  </si>
  <si>
    <t>Pre-audiencia (no GMC requirement)</t>
  </si>
  <si>
    <t>Perdón necesario?</t>
  </si>
  <si>
    <t>Parole</t>
  </si>
  <si>
    <t>Paroled</t>
  </si>
  <si>
    <t>State Path where LOP io Application (Main) will reside</t>
  </si>
  <si>
    <t>No status required.  Stand-alone app</t>
  </si>
  <si>
    <t>NGDC n/a</t>
  </si>
  <si>
    <t>S/B CURRENT DIRECTORY</t>
  </si>
  <si>
    <t>NO ACCESS TO VERA ACCESS DB REQUIRED.</t>
  </si>
  <si>
    <t>No link to CIMA needed</t>
  </si>
  <si>
    <t>M:\Immigration Services\Ben\LOP\LOP - IO Session\Stewart\Current</t>
  </si>
  <si>
    <t>¿De que manera entró?  ¿Con visa o sin documentos?</t>
  </si>
  <si>
    <t>Comment avez-vous entrer dans le pays?  Quel type de visa?</t>
  </si>
  <si>
    <t>Last state where you lived</t>
  </si>
  <si>
    <t>Dernier état où vous avez vécu</t>
  </si>
  <si>
    <t>Ultimo estado onde você morou</t>
  </si>
  <si>
    <t>AL</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</si>
  <si>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</si>
  <si>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</si>
  <si>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</si>
  <si>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</si>
  <si>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</si>
  <si>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</si>
  <si>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</si>
  <si>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</si>
  <si>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</si>
  <si>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</si>
  <si>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</si>
  <si>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</si>
  <si>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</si>
  <si>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</si>
  <si>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</si>
  <si>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</si>
  <si>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</si>
  <si>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</si>
  <si>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</si>
  <si>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</si>
  <si>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</si>
  <si>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</si>
  <si>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</si>
  <si>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</si>
  <si>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</si>
  <si>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</si>
  <si>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</si>
  <si>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</si>
  <si>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</si>
  <si>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OR</t>
  </si>
  <si>
    <t>PA</t>
  </si>
  <si>
    <t>RI</t>
  </si>
  <si>
    <t>SD</t>
  </si>
  <si>
    <t>TN</t>
  </si>
  <si>
    <t>TX</t>
  </si>
  <si>
    <t>UT</t>
  </si>
  <si>
    <t>VT</t>
  </si>
  <si>
    <t>VA</t>
  </si>
  <si>
    <t>WA</t>
  </si>
  <si>
    <t>WV</t>
  </si>
  <si>
    <t>WI</t>
  </si>
  <si>
    <t>WY</t>
  </si>
  <si>
    <t>AS</t>
  </si>
  <si>
    <t>MP</t>
  </si>
  <si>
    <t>PR</t>
  </si>
  <si>
    <t>Additional LOP Rep Notes</t>
  </si>
  <si>
    <t>Preview of App Notes</t>
  </si>
  <si>
    <t>Referral Org</t>
  </si>
  <si>
    <t>Other NGC</t>
  </si>
  <si>
    <t xml:space="preserve">Referred to </t>
  </si>
  <si>
    <t>Hannah MacNorlin</t>
  </si>
  <si>
    <t>DOB: 2/17/1967.  Entered 1/1/1980 B1/B2, 0 CBPs, Entered in 1980; 3 week vacation in 85; 2 week vacation in 1999.; here since. // Criminal History: Murder She wrote-Fel, 8/25/2012 GA -Plea=Yes, Sentence: Pending, Served: 2 months. // Family=none // No Potential Relief Identified. //  U-T Visa Referral Information. Contacts: name of first contact person, Cousin, 2121234567, 45 w 47th st, new york city, ny. Hugo Sanchez Latino, 3rd cousin in law, 5169874561, 300 Broadway, Coney Island, NY. Contact name number three, Uncle, 2015554564, 305 Union Blvd, Jersey City, NJ.  / Victim's Description of Incident: Assaulted in parking lot of apartment comlex, on Friday, January 4th at 10 PM, by two perpetrators with guns pointed at victim's head.  Was beaten up; ambulance called; went to ER.  Filed police report but has not been in touch with police since.   // /// ADDITIONAL NOTES BY LOP REP: Participant had more than four arrests.  Last one was for VD in Dec 2012; arrested, help for ICE, then to Stewart.  What else?  Wait, wait, don't tell me.</t>
  </si>
  <si>
    <t xml:space="preserve">      TPS</t>
  </si>
  <si>
    <t>Entered &lt; 16 y/o. On 6/15/12: &lt;31 y/o, 5-yr cont pres, was here &amp; OOS.  HS or GED.  Max of 3 Misd or 1 significant Misd. = 2 years EAD, future status TBD.</t>
  </si>
  <si>
    <t>Meets all conditions?</t>
  </si>
  <si>
    <t>G-Orient Date</t>
  </si>
  <si>
    <t>G-Orient Time - 1</t>
  </si>
  <si>
    <t>Presenter's Name (default)</t>
  </si>
  <si>
    <t>G-Orient Time - 2</t>
  </si>
  <si>
    <t>G-Orient Time - 3</t>
  </si>
  <si>
    <t>G-Orient Time - 4</t>
  </si>
  <si>
    <t>Sessions</t>
  </si>
  <si>
    <t>Session Time</t>
  </si>
  <si>
    <t>U/T VISA - Victim's Description of Incident</t>
  </si>
  <si>
    <t>DOB</t>
  </si>
  <si>
    <t>LPR Y/N</t>
  </si>
  <si>
    <t>LPR DATE</t>
  </si>
  <si>
    <t>1ST E DATE</t>
  </si>
  <si>
    <t>Last State</t>
  </si>
  <si>
    <t>Manner of entry</t>
  </si>
  <si>
    <t>CBPs</t>
  </si>
  <si>
    <t>Details</t>
  </si>
  <si>
    <t>Arrest 1</t>
  </si>
  <si>
    <t>m/d1</t>
  </si>
  <si>
    <t>DATE &amp; LOC 1</t>
  </si>
  <si>
    <t>PLEA 1</t>
  </si>
  <si>
    <t>SENTENCE 1</t>
  </si>
  <si>
    <t>SERVED 1</t>
  </si>
  <si>
    <t>Arrest 2</t>
  </si>
  <si>
    <t>m/d2</t>
  </si>
  <si>
    <t>DATE &amp; LOC 2</t>
  </si>
  <si>
    <t>PLEA 2</t>
  </si>
  <si>
    <t>SENTENCE 2</t>
  </si>
  <si>
    <t>SERVED 2</t>
  </si>
  <si>
    <t>Arrest 3</t>
  </si>
  <si>
    <t>m/d3</t>
  </si>
  <si>
    <t>DATE &amp; LOC 3</t>
  </si>
  <si>
    <t>PLEA 3</t>
  </si>
  <si>
    <t>SENTENCE 3</t>
  </si>
  <si>
    <t>SERVED 3</t>
  </si>
  <si>
    <t>MOTHER</t>
  </si>
  <si>
    <t>FATHER</t>
  </si>
  <si>
    <t>SPOUSE</t>
  </si>
  <si>
    <t>CHILDREN</t>
  </si>
  <si>
    <t>SIBLINGS</t>
  </si>
  <si>
    <t>PET FILED DATE</t>
  </si>
  <si>
    <t>APPROVAL DATE</t>
  </si>
  <si>
    <t>PENDING</t>
  </si>
  <si>
    <t>DENIED DATE</t>
  </si>
  <si>
    <t>POT REL 1</t>
  </si>
  <si>
    <t>POT REL 2</t>
  </si>
  <si>
    <t>POT REL 3</t>
  </si>
  <si>
    <t>CITIZENSHIP</t>
  </si>
  <si>
    <t>WAIVER REASON</t>
  </si>
  <si>
    <t>PET'S NAME</t>
  </si>
  <si>
    <t>U VISA Y/N</t>
  </si>
  <si>
    <t>REF TO DATE</t>
  </si>
  <si>
    <t>CONTACT NAME 1</t>
  </si>
  <si>
    <t>CONTACT RELATION 1</t>
  </si>
  <si>
    <t>CONTACT PHONE 1</t>
  </si>
  <si>
    <t>CONTACT ADDRESS 1</t>
  </si>
  <si>
    <t>CONTACT NAME 2</t>
  </si>
  <si>
    <t>CONTACT RELATION 2</t>
  </si>
  <si>
    <t>CONTACT PHONE 2</t>
  </si>
  <si>
    <t>CONTACT ADDRESS 2</t>
  </si>
  <si>
    <t>CONTACT NAME 3</t>
  </si>
  <si>
    <t>CONTACT RELATION 3</t>
  </si>
  <si>
    <t>CONTACT PHONE 3</t>
  </si>
  <si>
    <t>CONTACT ADDRESS 3</t>
  </si>
  <si>
    <t>U VISA INCIDENT  DESC</t>
  </si>
  <si>
    <t>REP ADDL NOTES</t>
  </si>
  <si>
    <t>DOB: 7/23/1948.  LPR as of 2/18/1968.  Entered 10/6/1966 B1/B2, 0 CBPs, Entered while working for a travel agency from Rio de Janeiro; here since. // Criminal History: No license-, Oct 69 NYC -Plea=, Sentence: paid fine, Served: none. / No Insurance-, 11/1969 Queens -Plea=, Sentence: paid fine, Served: none. / Speeding-, 12/1970 Staten Island -Plea=, Sentence: nolo, Served: none. / flying high-, 12/1/1971 -Plea=, Sentence: nono, Served: none. // Family=none //   U-T Visa Referral Information. Contacts: Mary Statutory, cousin, 2124567891, 48 East 52nd Street, NYC. Joseph Supporter, In law, 2013574587, 35 West 32ns Street, NYC. Linda Bella, friend, 21278954567, 23465 Queens Blvd, Queens, NY.  / U/T VISA - Victim's Description of Incident: Participant appeared reticent on describing details of armed robbery.  Asked to get details from contacts above.  Assaulted in parking lot of residential project while walking towards residential building.  Four perps had hand guns and shot themselves.  Partipant was shocked, confused, and fainted.  Police called.  No physcal injury. Followed up with local PD. // /// ADDITIONAL NOTES BY LOP REP: This participant includes a lot of stuff.</t>
  </si>
  <si>
    <t>Arrest 4</t>
  </si>
  <si>
    <t>m/d4</t>
  </si>
  <si>
    <t>DATE &amp; LOC 4</t>
  </si>
  <si>
    <t>PLEA 4</t>
  </si>
  <si>
    <t>SENTENCE 4</t>
  </si>
  <si>
    <t>SERVED 4</t>
  </si>
  <si>
    <t>Entry Without Inspection</t>
  </si>
  <si>
    <t>Permanent Resident</t>
  </si>
  <si>
    <t>LPR</t>
  </si>
  <si>
    <t>Data\LOP - IO Session DB.xlsX</t>
  </si>
  <si>
    <t>M:\Immigration Services\Ben\LOP\LOP - IO Session\LOP - IO Session DB.xlsX</t>
  </si>
  <si>
    <t>for I/Os</t>
  </si>
  <si>
    <t>NoICE</t>
  </si>
  <si>
    <t>DACA DATES&gt;&gt;&gt;</t>
  </si>
  <si>
    <t>5 years</t>
  </si>
  <si>
    <t>31 years</t>
  </si>
  <si>
    <t>M:\VERA\LOP Automation - Files\</t>
  </si>
  <si>
    <t>GO Lists</t>
  </si>
  <si>
    <t>f/SessionIOs</t>
  </si>
  <si>
    <t>LOP - Det Ctr IO\GO Lists</t>
  </si>
  <si>
    <t>16 years</t>
  </si>
  <si>
    <t>Lists</t>
  </si>
  <si>
    <t>SessionIOs</t>
  </si>
  <si>
    <t>LOP - Det Ctr IO\Session IOs</t>
  </si>
  <si>
    <t>fix this line</t>
  </si>
  <si>
    <t>IO Dir</t>
  </si>
  <si>
    <t>LOP - Det Ctr IO\Session IOs\</t>
  </si>
  <si>
    <t>Has Participant Signed Release?</t>
  </si>
  <si>
    <t>Misd/Fel</t>
  </si>
  <si>
    <t>Individual Orientation Sessions by Rep</t>
  </si>
  <si>
    <t>Entry &lt;1/1/72 and GMC</t>
  </si>
  <si>
    <t>DOB: 1/1/1969.  Entered 12/1/1969 B1/B2; here since. // Criminal History: No License-, 09 nc -Plea=, Sentence: paid fine, Served: paid fine. / -,  -Plea=, Sentence: , Served: . / -,  -Plea=, Sentence: , Served: . / -,  -Plea=, Sentence: , Served: . // Family=none // /// ADDITIONAL NOTES BY LOP REP: this are the final notes written by the rep. This is not a referal to UVISA participant.  Rep may write lengthy narratives here.</t>
  </si>
  <si>
    <t>Pot rel1</t>
  </si>
  <si>
    <t>Pot rel 2</t>
  </si>
  <si>
    <t>Main LOP DB - not used by this program</t>
  </si>
  <si>
    <t>Not used by this program</t>
  </si>
  <si>
    <t>General Orientation File for use as input to IO Sessions</t>
  </si>
  <si>
    <t>Shellfile used to create IO Session for each Rep</t>
  </si>
  <si>
    <t>Enter MM/YY</t>
  </si>
  <si>
    <t>C:\LOP\LOP - IO Session\Stewart\Current</t>
  </si>
  <si>
    <t>Pointers below are for DEVELOPMENT and CATHOLIC CHARITIES Environments</t>
  </si>
  <si>
    <t>Pointers below are for LAPTOP Environments</t>
  </si>
  <si>
    <t>DACA Date below</t>
  </si>
  <si>
    <t>C:\LOP\LOP - IO Session\LOP - Shellfile for IO Session.xls</t>
  </si>
  <si>
    <t>Data\LOP - Shellfile for IO Session.xls</t>
  </si>
  <si>
    <t>Session Notes for Vera, LOP DB, and CIMA auto genned by App including LOP Rep Notes above.</t>
  </si>
  <si>
    <t xml:space="preserve"> A- Number</t>
  </si>
  <si>
    <t>FF</t>
  </si>
  <si>
    <t>Último estado donde vivió?</t>
  </si>
  <si>
    <t>Click here to skip this block if NTA not available at time of interview</t>
  </si>
  <si>
    <t>RDK</t>
  </si>
  <si>
    <t>Rosa DeKelly</t>
  </si>
  <si>
    <t>NTA</t>
  </si>
  <si>
    <t>When Finished, Click to Archive Session</t>
  </si>
  <si>
    <t>C:\LOP\LOP - IO Session\Stewart\Rep Files</t>
  </si>
  <si>
    <t>C:\LOP\LOP - IO Session\Stewart\Rep Files\</t>
  </si>
  <si>
    <t>Y</t>
  </si>
  <si>
    <t>Det. Center File Selected</t>
  </si>
  <si>
    <t>DETENTION CENTER FILES</t>
  </si>
  <si>
    <t>REP FILES</t>
  </si>
  <si>
    <t>Brenda López Romero</t>
  </si>
  <si>
    <t>Book in Date</t>
  </si>
  <si>
    <t>Assigned Bed</t>
  </si>
  <si>
    <t xml:space="preserve">   NACARA</t>
  </si>
  <si>
    <t>'1.30 CCA   Inserted path in Open and Save as to correct changing of Directories</t>
  </si>
  <si>
    <t>'1.26 CCA   Include handling of DOB from ICE - tests ok</t>
  </si>
  <si>
    <t>'1.25 devPC Cleaned up intro screens UI, tested IO with stops at protected fields for ease of navigation</t>
  </si>
  <si>
    <t>'1.24 DevPC Made sign on more friendly,i.e, calc=on, display name, set curser at start of pw field</t>
  </si>
  <si>
    <t>'1.23 DevPC Tested/corrected open navigation on IO, implemented DEV LOP off C:Drive, Corrected Torture choice to NO/Yes. 2/17/13.</t>
  </si>
  <si>
    <t>'1.22 CCAdev    further tested 1.21 modifications</t>
  </si>
  <si>
    <t>'1.21 CCAdev    MIsd/Fel - added ? - Changed dte/place in crim to text format</t>
  </si>
  <si>
    <t>'1.20 bmllapp Adjusted pointers to match layout of laptop 1 and 2</t>
  </si>
  <si>
    <t>'1.17 BMLLAP added count of both IOs and Attended</t>
  </si>
  <si>
    <t>'1.16 ccaLAP Enlarged yes/no field for IO question</t>
  </si>
  <si>
    <t>'1.15 BMLlAP Fixed file pointers to rep file directory.  Smoothed navigation.</t>
  </si>
  <si>
    <t>'1.14 bmlLapFixed date of entry - no alpha.  Fam Pet is optonal</t>
  </si>
  <si>
    <t>'1.13 bmlPC save/close logic of Rep file improved. requires more testing</t>
  </si>
  <si>
    <t>'1.12 Dev   Improved navigation on IO Session screen</t>
  </si>
  <si>
    <t>'1.11 DevPC fixed part reload: restoring relief statuses</t>
  </si>
  <si>
    <t>'1.10 Dev   Rep file save logic reworked.</t>
  </si>
  <si>
    <t>'1.07 Dev   rethink saving of rep file vs saving of fromccatodetctr file.  Closed flag sb on Rep file!!!!</t>
  </si>
  <si>
    <t>'1.06 Dev   Fixed reloading of Natl, language, reliefs on reload of rep files</t>
  </si>
  <si>
    <t>'1.05 DevPC Reimplemented Pot Rel speed up plus date checks on dob</t>
  </si>
  <si>
    <t>'1.03 Dev   DOB edits; defaults on last state lived in</t>
  </si>
  <si>
    <t>'1.02 PC    Fixes to clearing areas and calculate stmts</t>
  </si>
  <si>
    <t>'1.01 CCA   Reinstated Rep List on opening screen (had disappeared on move?</t>
  </si>
  <si>
    <t>'1.00 CCA   Live version for 1/4/13 at Stewart</t>
  </si>
  <si>
    <t>'0.39 Dev   Fine tuned Session edits and navigation 12/28/12</t>
  </si>
  <si>
    <t>'0.38 Dev   Corrected accuracy of Session IO Record.  Fine tuned saving of closed sessions.</t>
  </si>
  <si>
    <t>'0.37 Dev   fixed error message logic for Registry .    Next: Loading rep file into LOP APP</t>
  </si>
  <si>
    <t>'0.36 Dev   Up to 10 Workshop requests now loadaded into FromOrient area (had already been reserved; no rec change</t>
  </si>
  <si>
    <t>'0.35 Dev   Reload of rep file ok.  Added edits to Main screen</t>
  </si>
  <si>
    <t>'0.34 Dev   Working on reloading rep file 12/24/12 3:00 am</t>
  </si>
  <si>
    <t>'0.33 Dev   Displaying output file of IO Sessions.  Next...reload IO sessions.</t>
  </si>
  <si>
    <t>'0.32 CCA   Outputting IO file at base directory</t>
  </si>
  <si>
    <t>'0.31 CCA   working on daca dates</t>
  </si>
  <si>
    <t>'0.29 Dev   Fixed file pointers at Dev env</t>
  </si>
  <si>
    <t>'0.28 CCA   Creating Session file with REP id. 12.19</t>
  </si>
  <si>
    <t>'0.27 Dev   IO Session Rep file savings... in progress</t>
  </si>
  <si>
    <t>'0.26 CCA   Re-instate macro to archiveGO.  Started to elim refs to Vera DB</t>
  </si>
  <si>
    <t>'0.25 Dev   More corrections to retrieval logic</t>
  </si>
  <si>
    <t>'0.24 Dev   Restoring of previous IOs tested ok 12/16</t>
  </si>
  <si>
    <t>'0.23 Dev   Developing logic to restore previously processed IO (in current Detention Center List)</t>
  </si>
  <si>
    <t>'0.22 Dev   Ajusted size of boxes on main tab (1 through 70 rows)</t>
  </si>
  <si>
    <t>'0.21 Dev   Fixed selectin/deselectin of potential reliefs</t>
  </si>
  <si>
    <t>'0.20 CCA   Complete handling of all fields on IO.  Prel rec layout verification</t>
  </si>
  <si>
    <t>'0.19 CCA   Completed Probono referral, Citizenship claims w/cob, etc.  Next (last) function is assigned WS  2pm CCA 12/14</t>
  </si>
  <si>
    <t>'0.18 Dev   Fixed Country Drop List</t>
  </si>
  <si>
    <t>'0.17 CCA   Included State of last residence, and state codes.</t>
  </si>
  <si>
    <t>'0.16 Dev   Paroled included. Misd/Fel make optional.  Created preview of generated notes</t>
  </si>
  <si>
    <t>'0.15 CCA   Attorney/Release questions tested ok.</t>
  </si>
  <si>
    <t>'0.14 Dev   Check attorney and signed release.... testing logic</t>
  </si>
  <si>
    <t>'0.13 Dev   Workshop flags established. Need to move to output area.  Turn Pot Rel on if WS requested?</t>
  </si>
  <si>
    <t>'0.12 Dev   Working on Workshop requests (to do probono and citizenship claims fields)</t>
  </si>
  <si>
    <t>'0.11 Dev   Navigation fixes on IO, including citizenship relief; next: complete archiving macro</t>
  </si>
  <si>
    <t>'0.10 Dev   Working on proc to finish individual orientation...</t>
  </si>
  <si>
    <t>'0.09 Dev   Accept Rep ID up front</t>
  </si>
  <si>
    <t>'0.08 Dev   Entered more logic on reliefs  up to refugees 12/5</t>
  </si>
  <si>
    <t>'0.07 CCA   Fixed screen updating when changing screens</t>
  </si>
  <si>
    <t>'0.06 Dev   Delete unused routines</t>
  </si>
  <si>
    <t>'0.05 Dev   Working on toggles for Potential Reliefs</t>
  </si>
  <si>
    <t>'0.04 Dev   Tookout open/close of LOP DB. Status File, and WSDB.</t>
  </si>
  <si>
    <t>'0.03 Dev   Improvements on layout of potential reliefs and io intake in general.  Inserted spacing rows. 12/2</t>
  </si>
  <si>
    <t>'0.02 Dev   Working on Potential Reliefs... needs rethinking of layout</t>
  </si>
  <si>
    <t>'0.01 Dev   Stopped at Antecedentes Penales in IO Intake</t>
  </si>
  <si>
    <t>RELEASE CONTROL</t>
  </si>
  <si>
    <t>Immigration Services - LOP - IO Sessions at Detention Center</t>
  </si>
  <si>
    <t>1.32 CCA   Correction to resetting of original fields copied from PEER REVIEW - Needs testing</t>
  </si>
  <si>
    <t>1.33 CCA Via Dev Inserted Version Control logic</t>
  </si>
  <si>
    <t>RELIEF?</t>
  </si>
  <si>
    <t>1.34 CCA via Dev Polished handling of reliefs.  Auto gen on C, D, F 110 of yes checked…</t>
  </si>
  <si>
    <t>1.35 CCA via Dev Improved logic for handling reliefs, fixed bugs on clearing of hold areas.  Needs more testing</t>
  </si>
  <si>
    <t>1.37 CCA via Dev  Reps can only edit/view their own rep files</t>
  </si>
  <si>
    <t>1.38 CCA via Dev Edited all messages for upper case/lower case usage</t>
  </si>
  <si>
    <t>VAWA</t>
  </si>
  <si>
    <t xml:space="preserve">               VD</t>
  </si>
  <si>
    <t>1.40 CCA via Dev Fixed VD/Vawa resetting of original fields… tested ok</t>
  </si>
  <si>
    <t>1.36 CCA via Dev More testing conducted with reliefs; corrections made.</t>
  </si>
  <si>
    <t>'1.31 CCA   Fixed Session numbers in Rep files.  Works with 2 sessions (2/20/13)</t>
  </si>
  <si>
    <t>1.41 CCA via Dev Cleared Ys when relief changed to No</t>
  </si>
  <si>
    <t>MEJIA VELAZQUEZ</t>
  </si>
  <si>
    <t>ABIHU</t>
  </si>
  <si>
    <t>205213971</t>
  </si>
  <si>
    <t>02/11/1989</t>
  </si>
  <si>
    <t>02/25/2013 10:48</t>
  </si>
  <si>
    <t>BERDUO VASQUEZ</t>
  </si>
  <si>
    <t>200203692</t>
  </si>
  <si>
    <t>03/24/1972</t>
  </si>
  <si>
    <t>205668611</t>
  </si>
  <si>
    <t>09/14/1969</t>
  </si>
  <si>
    <t>205210926</t>
  </si>
  <si>
    <t>12/28/1982</t>
  </si>
  <si>
    <t>02/25/2013 10:47</t>
  </si>
  <si>
    <t>LOPEZ QUITERIO</t>
  </si>
  <si>
    <t>200715748</t>
  </si>
  <si>
    <t>04/22/1978</t>
  </si>
  <si>
    <t>HERNANDEZ LOPEZ</t>
  </si>
  <si>
    <t>200578207</t>
  </si>
  <si>
    <t>11/08/1977</t>
  </si>
  <si>
    <t>SOTO MARTINEZ</t>
  </si>
  <si>
    <t>200578949</t>
  </si>
  <si>
    <t>03/19/1976</t>
  </si>
  <si>
    <t>LOPEZ ROJAS</t>
  </si>
  <si>
    <t>205214741</t>
  </si>
  <si>
    <t>03/02/1985</t>
  </si>
  <si>
    <t>02/25/2013 10:46</t>
  </si>
  <si>
    <t>SENOVIO</t>
  </si>
  <si>
    <t>087949593</t>
  </si>
  <si>
    <t>01/20/1982</t>
  </si>
  <si>
    <t>KEYNOR</t>
  </si>
  <si>
    <t>205789884</t>
  </si>
  <si>
    <t>12/12/1981</t>
  </si>
  <si>
    <t>TORRES-MENDOZA</t>
  </si>
  <si>
    <t>087949652</t>
  </si>
  <si>
    <t>07/06/1981</t>
  </si>
  <si>
    <t>REYNA</t>
  </si>
  <si>
    <t>070593422</t>
  </si>
  <si>
    <t>05/17/1984</t>
  </si>
  <si>
    <t>02/25/2013 10:45</t>
  </si>
  <si>
    <t>ADELFO</t>
  </si>
  <si>
    <t>205210881</t>
  </si>
  <si>
    <t>09/29/1982</t>
  </si>
  <si>
    <t>MENDIOLA HERNANDEZ</t>
  </si>
  <si>
    <t>205214579</t>
  </si>
  <si>
    <t>11/22/1960</t>
  </si>
  <si>
    <t>LUNA VAZQUEZ</t>
  </si>
  <si>
    <t>REYMUNDO</t>
  </si>
  <si>
    <t>200203493</t>
  </si>
  <si>
    <t>03/15/1973</t>
  </si>
  <si>
    <t>02/25/2013 10:44</t>
  </si>
  <si>
    <t>ORTIZ GARCIA</t>
  </si>
  <si>
    <t>LUIS ANTONIO</t>
  </si>
  <si>
    <t>026504505</t>
  </si>
  <si>
    <t>08/25/1960</t>
  </si>
  <si>
    <t>FLORES LOZANO</t>
  </si>
  <si>
    <t>JUNIOR</t>
  </si>
  <si>
    <t>205210491</t>
  </si>
  <si>
    <t>01/16/1986</t>
  </si>
  <si>
    <t>02/25/2013 10:43</t>
  </si>
  <si>
    <t>VALDERAMA MARTINEZ</t>
  </si>
  <si>
    <t>205210844</t>
  </si>
  <si>
    <t>12/23/1983</t>
  </si>
  <si>
    <t>FLORES-LUCAS</t>
  </si>
  <si>
    <t>205790173</t>
  </si>
  <si>
    <t>11/19/1983</t>
  </si>
  <si>
    <t>02/25/2013 10:41</t>
  </si>
  <si>
    <t>MEMBRENO GONZALEZ</t>
  </si>
  <si>
    <t>205210525</t>
  </si>
  <si>
    <t>02/01/1977</t>
  </si>
  <si>
    <t>CORTES-PAZ</t>
  </si>
  <si>
    <t>205790206</t>
  </si>
  <si>
    <t>06/17/1975</t>
  </si>
  <si>
    <t>02/25/2013 10:40</t>
  </si>
  <si>
    <t>MATUTE-ROMERO</t>
  </si>
  <si>
    <t>205214047</t>
  </si>
  <si>
    <t>03/17/1975</t>
  </si>
  <si>
    <t>02/25/2013 10:39</t>
  </si>
  <si>
    <t>MESILLAS DOMINGUEZ</t>
  </si>
  <si>
    <t>200202600</t>
  </si>
  <si>
    <t>04/24/1971</t>
  </si>
  <si>
    <t>RAMOS-DURAN</t>
  </si>
  <si>
    <t>CUAUHTEMOC</t>
  </si>
  <si>
    <t>088237232</t>
  </si>
  <si>
    <t>10/20/1978</t>
  </si>
  <si>
    <t>02/25/2013 10:38</t>
  </si>
  <si>
    <t>LOPEZ-CABELLO</t>
  </si>
  <si>
    <t>205210095</t>
  </si>
  <si>
    <t>08/23/1976</t>
  </si>
  <si>
    <t>02/25/2013 10:37</t>
  </si>
  <si>
    <t>GARCIA-GARCIA</t>
  </si>
  <si>
    <t>205790070</t>
  </si>
  <si>
    <t>07/22/1990</t>
  </si>
  <si>
    <t>02/25/2013 10:36</t>
  </si>
  <si>
    <t>HERNANDEZ-TEHUACAH</t>
  </si>
  <si>
    <t>MAGDALENO</t>
  </si>
  <si>
    <t>205861017</t>
  </si>
  <si>
    <t>07/22/1978</t>
  </si>
  <si>
    <t>CRUZ-CRUZ</t>
  </si>
  <si>
    <t>205789982</t>
  </si>
  <si>
    <t>03/23/1988</t>
  </si>
  <si>
    <t>02/25/2013 10:35</t>
  </si>
  <si>
    <t>REYES CRUZ</t>
  </si>
  <si>
    <t>205214879</t>
  </si>
  <si>
    <t>11/04/1983</t>
  </si>
  <si>
    <t>CARRILLO-GALINDO</t>
  </si>
  <si>
    <t>205214942</t>
  </si>
  <si>
    <t>03/08/1963</t>
  </si>
  <si>
    <t>02/25/2013 10:34</t>
  </si>
  <si>
    <t>098048463</t>
  </si>
  <si>
    <t>05/01/1981</t>
  </si>
  <si>
    <t>02/15/2013 14:34</t>
  </si>
  <si>
    <t>GARCIA-MORALES</t>
  </si>
  <si>
    <t>205570907</t>
  </si>
  <si>
    <t>11/25/1982</t>
  </si>
  <si>
    <t>02/15/2013 14:32</t>
  </si>
  <si>
    <t>098781037</t>
  </si>
  <si>
    <t>06/10/1978</t>
  </si>
  <si>
    <t>02/15/2013 12:36</t>
  </si>
  <si>
    <t>PEREZ-GARCIA</t>
  </si>
  <si>
    <t>ELIEZER</t>
  </si>
  <si>
    <t>205790176</t>
  </si>
  <si>
    <t>07/23/1982</t>
  </si>
  <si>
    <t>ITURBIDE-MANZANO</t>
  </si>
  <si>
    <t>205790180</t>
  </si>
  <si>
    <t>08/04/1977</t>
  </si>
  <si>
    <t>MAIDEEN SAHIB</t>
  </si>
  <si>
    <t>205790104</t>
  </si>
  <si>
    <t>01/15/1965</t>
  </si>
  <si>
    <t>02/15/2013 12:35</t>
  </si>
  <si>
    <t>RAMIREZ-SANCHEZ</t>
  </si>
  <si>
    <t>205790175</t>
  </si>
  <si>
    <t>01/13/1984</t>
  </si>
  <si>
    <t>PIEDRA-GUTIERREZ</t>
  </si>
  <si>
    <t>205790168</t>
  </si>
  <si>
    <t>08/02/1985</t>
  </si>
  <si>
    <t>02/15/2013 12:34</t>
  </si>
  <si>
    <t>MIRANDA-PARRAL</t>
  </si>
  <si>
    <t>205790172</t>
  </si>
  <si>
    <t>04/12/1966</t>
  </si>
  <si>
    <t>VELASCO-GARCIA</t>
  </si>
  <si>
    <t>205790174</t>
  </si>
  <si>
    <t>08/24/1984</t>
  </si>
  <si>
    <t>GARCIA-ESCOBAR</t>
  </si>
  <si>
    <t>205790169</t>
  </si>
  <si>
    <t>11/01/1982</t>
  </si>
  <si>
    <t>02/15/2013 12:33</t>
  </si>
  <si>
    <t>SARIC</t>
  </si>
  <si>
    <t>071743319</t>
  </si>
  <si>
    <t>11/11/1987</t>
  </si>
  <si>
    <t>02/15/2013 12:32</t>
  </si>
  <si>
    <t>DIARRA</t>
  </si>
  <si>
    <t>ADAMA</t>
  </si>
  <si>
    <t>096437184</t>
  </si>
  <si>
    <t>09/16/1983</t>
  </si>
  <si>
    <t>MENDOZA-GOMEZ</t>
  </si>
  <si>
    <t>205790116</t>
  </si>
  <si>
    <t>12/16/1986</t>
  </si>
  <si>
    <t>COLLINS</t>
  </si>
  <si>
    <t>094353571</t>
  </si>
  <si>
    <t>02/26/1966</t>
  </si>
  <si>
    <t>02/15/2013 12:31</t>
  </si>
  <si>
    <t>MCLAWRENCE</t>
  </si>
  <si>
    <t>099119612</t>
  </si>
  <si>
    <t>02/27/1982</t>
  </si>
  <si>
    <t>02/14/2013 14:19</t>
  </si>
  <si>
    <t>PEDRAZAS-ROMERO</t>
  </si>
  <si>
    <t>REGULO</t>
  </si>
  <si>
    <t>205790034</t>
  </si>
  <si>
    <t>03/30/1962</t>
  </si>
  <si>
    <t>02/13/2013 14:21</t>
  </si>
  <si>
    <t>RICO-GUERRERO</t>
  </si>
  <si>
    <t>205072629</t>
  </si>
  <si>
    <t>09/26/1985</t>
  </si>
  <si>
    <t>02/13/2013 11:57</t>
  </si>
  <si>
    <t>BURKE</t>
  </si>
  <si>
    <t>WINSTON</t>
  </si>
  <si>
    <t>074893782</t>
  </si>
  <si>
    <t>12/09/1976</t>
  </si>
  <si>
    <t>02/13/2013 11:56</t>
  </si>
  <si>
    <t>NUNO-GAYTAN</t>
  </si>
  <si>
    <t>JOSE JONATHAN</t>
  </si>
  <si>
    <t>088897315</t>
  </si>
  <si>
    <t>02/28/1978</t>
  </si>
  <si>
    <t>LANDIZ-VELASQUEZ</t>
  </si>
  <si>
    <t>DELFINO</t>
  </si>
  <si>
    <t>200277248</t>
  </si>
  <si>
    <t>12/11/1984</t>
  </si>
  <si>
    <t>AMBROCIO-PEREZ</t>
  </si>
  <si>
    <t>ESDRAS</t>
  </si>
  <si>
    <t>205790092</t>
  </si>
  <si>
    <t>03/15/1986</t>
  </si>
  <si>
    <t>CASTANEDA-CANALES</t>
  </si>
  <si>
    <t>HERMENEJILDO</t>
  </si>
  <si>
    <t>205790117</t>
  </si>
  <si>
    <t>03/08/1977</t>
  </si>
  <si>
    <t>MORA-RIVERA</t>
  </si>
  <si>
    <t>205790167</t>
  </si>
  <si>
    <t>11/17/1978</t>
  </si>
  <si>
    <t>ADRIAN BERDUO VASQUEZ</t>
  </si>
  <si>
    <t xml:space="preserve">DOB: 3/24/1972.  Entered 1/6/1983 EWI; here since. /// Family=none // /// ADDITIONAL NOTES BY LOP REP: </t>
  </si>
  <si>
    <t>1.39 CCA via Dev rewrote Release Control logic to eliminate insert/lock (3/28)</t>
  </si>
  <si>
    <t>1.42 CCA via Dev Completed Relief testing.  No open issues. (3/29)</t>
  </si>
  <si>
    <t>1.43 Dev BMLlaptop - start development of Workshop Processing (3/30)</t>
  </si>
  <si>
    <t>Use TBD-</t>
  </si>
  <si>
    <t>Workshop Sessions on --&gt;&gt;</t>
  </si>
  <si>
    <t>RAMIREZ CORTEZ</t>
  </si>
  <si>
    <t>Rondan Garcia</t>
  </si>
  <si>
    <t>Francisco</t>
  </si>
  <si>
    <t>[ 6 ]</t>
  </si>
  <si>
    <t>MOMODU</t>
  </si>
  <si>
    <t xml:space="preserve"> BELLO SHAKA </t>
  </si>
  <si>
    <t>Valdez Hidaldo</t>
  </si>
  <si>
    <t>ACOSTA HILARIO</t>
  </si>
  <si>
    <t>GUEVARA-VERA</t>
  </si>
  <si>
    <t>HERNANDEZ-REGALADO</t>
  </si>
  <si>
    <t>MACHORRO REYNOSO</t>
  </si>
  <si>
    <t>MENDOZA RAMIREZ</t>
  </si>
  <si>
    <t>CAMERINO</t>
  </si>
  <si>
    <t>Silvestre Alonso</t>
  </si>
  <si>
    <t>Lucas</t>
  </si>
  <si>
    <t>[ 5 ]</t>
  </si>
  <si>
    <t>Flores-Laines</t>
  </si>
  <si>
    <t>Marvin</t>
  </si>
  <si>
    <t>Gomez-Vargas</t>
  </si>
  <si>
    <t>Gonzalez-Gonzalez</t>
  </si>
  <si>
    <t>Guerra</t>
  </si>
  <si>
    <t>German Obdulio</t>
  </si>
  <si>
    <t>Rene-Cubas</t>
  </si>
  <si>
    <t>Rubio-Carrillo</t>
  </si>
  <si>
    <t>Origin of Workshop Assignment</t>
  </si>
  <si>
    <t>Printing Participant History Summary.  Please Stand By!</t>
  </si>
  <si>
    <t>Session Presenter (0,10)</t>
  </si>
  <si>
    <t>Totals per session</t>
  </si>
  <si>
    <t>Start&gt;</t>
  </si>
  <si>
    <t>Session Presenter/System Action</t>
  </si>
  <si>
    <t>-------- Schedule Additional Workshops? ---------</t>
  </si>
  <si>
    <t>NOTES AND FOLLOW-UPS</t>
  </si>
  <si>
    <t>Counting WS Attendees</t>
  </si>
  <si>
    <t>Vera Creaton</t>
  </si>
  <si>
    <t>Vera Update</t>
  </si>
  <si>
    <t>Increment&gt;</t>
  </si>
  <si>
    <t>PresenterID List?</t>
  </si>
  <si>
    <t>None</t>
  </si>
  <si>
    <t>Relief3</t>
  </si>
  <si>
    <t>ProB Ref Date</t>
  </si>
  <si>
    <t>IO Time</t>
  </si>
  <si>
    <t>argentina</t>
  </si>
  <si>
    <t>HRFA - Asylum</t>
  </si>
  <si>
    <t>feels that he would be persecuted because of his sexual preferences: bestiality.</t>
  </si>
  <si>
    <t>1994 EWI - returned one time; (vol) departed in 1994; deported in 2008 from GA; 3 DWIs in NC; 1996, 2008, and 2012 - guilty.  No dreamer eligibility - prior deport and toolold now.   I explained reinstatement of prior deport order in 2008.  He was asked if anyone could petition for him; he said yes, but was deported. Wanted to know if he could ask for a waiver of deportation - I explained permanent bar for illegal entry after removal - no waiver of ten years.</t>
  </si>
  <si>
    <t>Unknown</t>
  </si>
  <si>
    <t>DOB: 1/27/52. B1/B2 IN 1998; here since.  Gun possession (used gun in gas station to prevent robbery - detained for 3 days, 6 year probation? 2006 Seneca, SC. Not clear on type/length of sentence.  Picked up in 2012 for probation violation and turned over to ICE. Had questions on Bond Hearing.  Said USC wife attempting to retain immigration attorney.</t>
  </si>
  <si>
    <t>DOB: 6/5/77. B1/B2 in 2000; here since.  Simple possession 2010 Raleigh, NC. CS + 2 months served. Forgery 2012 Raleigh SC - dismissed. Had questions on accepting deportation.</t>
  </si>
  <si>
    <t>End of WS Table</t>
  </si>
  <si>
    <t>Hannah MacDermott</t>
  </si>
  <si>
    <t>2005 EWI; here since.  Burglary 2nd degree, SC 2011, plea, 11 months detained.  1 USC child - 4 y/o. Wants to ask for Voluntary Departure.</t>
  </si>
  <si>
    <t>1999 EWI, 0 CBP; here since. Violated TPO by calling, 11/5/12 SC.  2-3x DUI 2007 SC; 2 Felony DUIs in 2002.  USC spouse almost deaf, uses hearing aid.  Potential Relief is self petition VAWA. Schedule Individual Follow-Up for self-petition VAWA. Married USC March 2012; 1.5 years together.  Has called police 5 times against wife. First time, wife was beating him.  Wife has 3 children, all taken away from her.  Wife is drug/alcohol abuser. Would not let participant sleep till 2-3am - Lawrence, SC - family court.  Wife threatened and chased him with knife when she was pregnant; never said anything about filing petition; Wife isolated him from his family.  Had TPS from 2001-2004 - denied in 2004.</t>
  </si>
  <si>
    <t>EOIR42B</t>
  </si>
  <si>
    <t>1996 EWI, 2 x CBP.  DUI 2001 NC. Trespassing 1999 NC - plea - bonded out. Speeding 2012.  2 year old USC child has asthma. Asked to attend 42-B WS.</t>
  </si>
  <si>
    <t>91 EWI, 0 CBP; here since. 2x DUI 1998 NC. DUI 2012 NC. Assault w/deadly weapon 2004 NC - dismissed. 2 USC children (14,20); 14 y/o is invalid, lives with participant, totally paralized.  Child was diagnosed at 18 months.  Years later became debilitated due to lack of knowledge of illness.</t>
  </si>
  <si>
    <t>EWI circa 2001/02, 0 CBP; here since.  False SSN to work 2010 GA. DUI 2005 GA. 2-3x No License, 2002, 2009 GA. 2 USC children: 7 y/o has autism, cancer. 4 y/o receives therapy for flat feet; will be operated.  During interview revealed that had an immigration attorney.</t>
  </si>
  <si>
    <t>1992 EWI. 1999 EWI.  DUI 1994. 3x No license. DV circa 96 CA, 1 month detained.  Assault in 2012 - open case. Separated from USC. Wife petitioned but he did not go to Juarez for interviw in 96-97; now has noone to petition for him.</t>
  </si>
  <si>
    <t>1992 EWI.  1999 EWI.  DUI in 1994.  3x No license. DV in 96 CA - 1 month detention.  Assault 2012 - paid  bond, disposition pending.  Separated from USC spouse.. 1 11 y/o USC child. Wife petitioned, but he did not go to Juarez for interview in 96/97. Now has noone to petition for him.</t>
  </si>
  <si>
    <t>July 2002, EWI.  DV 2010 NC, twice, second time - dismissed. License revoked 2012; fail to appear in court, 2 day sentence; 30 day sentence for not paying court.  Hit and run in 2010. USC spouse cannot work b/c of depression. 2 2 &amp; 4 year old USC children.  Asked to attend 42-B WS.</t>
  </si>
  <si>
    <t>Planting MJ 2000 - 3-yr sentence; abconded, 2 yrs addedsentence.  DUI 1995.</t>
  </si>
  <si>
    <t>56=change link</t>
  </si>
  <si>
    <t>03-07-13</t>
  </si>
  <si>
    <t>C:\LOP\LOP - IO Session\Stewart\Current\03-07-13-From BLOG to DetCtr.xls</t>
  </si>
  <si>
    <t>Return</t>
  </si>
  <si>
    <t>1.44 Dev BMLlaptop - WS processing in progress as of 7:29 on ib 3/30…</t>
  </si>
  <si>
    <t>C:\LOP\LOP - IO Session\Stewart\Current\LOP - WSDBRep.xlsM</t>
  </si>
  <si>
    <t>03-07-13LGM.xls</t>
  </si>
  <si>
    <t>1.45 Dev BMLlaptop - WS processing.  Started loading WSDBRep created by LOP Central</t>
  </si>
  <si>
    <t>2013/12/25</t>
  </si>
  <si>
    <t>4637/11/25</t>
  </si>
  <si>
    <t>1.46 Dev BMLLaptop - Loading of WSDBRep ok; needs to ID Parts w/o IO or GO; then allow IO creation. 4/7/13</t>
  </si>
  <si>
    <t>11-12-12BLR.xls</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</si>
</sst>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164" formatCode="m/d/yyyy\ h:mm\ AM/PM"/>
    <numFmt numFmtId="165" formatCode="m/d/yy\ h:mm\ AM/PM"/>
    <numFmt numFmtId="166" formatCode="[&lt;=9999999]###\-####;\(###\)\ ###\-####"/>
    <numFmt numFmtId="167" formatCode="mmm\ dd\,\ yyyy"/>
    <numFmt numFmtId="168" formatCode="0.0"/>
    <numFmt numFmtId="169" formatCode="[$-409]h:mm\ AM/PM;@"/>
    <numFmt numFmtId="170" formatCode="mm\-dd\-yy\ hh:mm"/>
    <numFmt numFmtId="171" formatCode="h:mm;@"/>
    <numFmt numFmtId="172" formatCode="mmm\ dd\,\ yy"/>
    <numFmt numFmtId="173" formatCode="ddd\.\ mmm\ dd\,\ yyyy"/>
    <numFmt numFmtId="174" formatCode="\9\9\9\ \9\9\9\ \9\9\9"/>
    <numFmt numFmtId="175" formatCode="000\ 000\ 000"/>
    <numFmt numFmtId="176" formatCode="mm/dd/yy;@"/>
    <numFmt numFmtId="177" formatCode="m/d/yy;@"/>
    <numFmt numFmtId="178" formatCode="m/dd/yy;@"/>
    <numFmt numFmtId="179" formatCode="mm/dd"/>
    <numFmt numFmtId="180" formatCode="ddd\.\ mmm\ dd\,\ yyyy\ hh:mm"/>
    <numFmt numFmtId="181" formatCode="mm\-dd\-yy"/>
    <numFmt numFmtId="182" formatCode="yyyy\-mm\-dd;@"/>
    <numFmt numFmtId="183" formatCode="yyyy/mm/dd;@"/>
    <numFmt numFmtId="184" formatCode="dddd\,\ mmm\ dd\,\ yyyy"/>
    <numFmt numFmtId="185" formatCode="mm/dd/yy"/>
    <numFmt numFmtId="186" formatCode="[$-409]d\-mmm;@"/>
    <numFmt numFmtId="187" formatCode="m/d/yyyy;@"/>
    <numFmt numFmtId="188" formatCode="mm\-yy"/>
    <numFmt numFmtId="189" formatCode="mmm\-yyyy"/>
    <numFmt numFmtId="190" formatCode="dddd"/>
  </numFmts>
  <fonts count="234">
    <font>
      <sz val="12"/>
      <color theme="1"/>
      <name val="Calibri"/>
      <family val="2"/>
    </font>
    <font>
      <sz val="11"/>
      <color theme="1"/>
      <name val="Calibri"/>
      <family val="2"/>
      <scheme val="minor"/>
    </font>
    <font>
      <sz val="11"/>
      <color theme="1"/>
      <name val="Calibri"/>
      <family val="2"/>
      <scheme val="minor"/>
    </font>
    <font>
      <sz val="10"/>
      <name val="Arial"/>
      <family val="2"/>
    </font>
    <font>
      <sz val="10"/>
      <name val="Arial"/>
      <family val="2"/>
    </font>
    <font>
      <u/>
      <sz val="12"/>
      <color theme="10"/>
      <name val="Calibri"/>
      <family val="2"/>
    </font>
    <font>
      <b/>
      <sz val="12"/>
      <color theme="1"/>
      <name val="Calibri"/>
      <family val="2"/>
    </font>
    <font>
      <sz val="14"/>
      <color theme="1"/>
      <name val="Calibri"/>
      <family val="2"/>
    </font>
    <font>
      <b/>
      <sz val="14"/>
      <color theme="1"/>
      <name val="Calibri"/>
      <family val="2"/>
    </font>
    <font>
      <i/>
      <sz val="12"/>
      <color theme="1"/>
      <name val="Calibri"/>
      <family val="2"/>
    </font>
    <font>
      <sz val="11"/>
      <color theme="1"/>
      <name val="Calibri"/>
      <family val="2"/>
    </font>
    <font>
      <sz val="16"/>
      <color theme="1"/>
      <name val="Calibri"/>
      <family val="2"/>
    </font>
    <font>
      <sz val="10"/>
      <color indexed="8"/>
      <name val="Arial"/>
      <family val="2"/>
    </font>
    <font>
      <b/>
      <i/>
      <sz val="12"/>
      <color theme="1"/>
      <name val="Calibri"/>
      <family val="2"/>
    </font>
    <font>
      <b/>
      <sz val="14"/>
      <color theme="4"/>
      <name val="Cambria"/>
      <family val="1"/>
    </font>
    <font>
      <sz val="12"/>
      <color theme="4"/>
      <name val="Cambria"/>
      <family val="1"/>
    </font>
    <font>
      <sz val="12"/>
      <color theme="10"/>
      <name val="Calibri"/>
      <family val="2"/>
    </font>
    <font>
      <i/>
      <sz val="14"/>
      <color theme="1"/>
      <name val="Calibri"/>
      <family val="2"/>
    </font>
    <font>
      <sz val="12"/>
      <color theme="0"/>
      <name val="Calibri"/>
      <family val="2"/>
    </font>
    <font>
      <b/>
      <sz val="14"/>
      <color theme="0"/>
      <name val="Cambria"/>
      <family val="1"/>
    </font>
    <font>
      <sz val="12"/>
      <color theme="0"/>
      <name val="Cambria"/>
      <family val="1"/>
    </font>
    <font>
      <b/>
      <sz val="13"/>
      <color theme="0"/>
      <name val="Cambria"/>
      <family val="1"/>
    </font>
    <font>
      <sz val="14"/>
      <color theme="0"/>
      <name val="Cambria"/>
      <family val="1"/>
    </font>
    <font>
      <b/>
      <sz val="14"/>
      <color rgb="FF00B0F0"/>
      <name val="Cambria"/>
      <family val="1"/>
    </font>
    <font>
      <b/>
      <sz val="13"/>
      <color theme="4"/>
      <name val="Cambria"/>
      <family val="1"/>
    </font>
    <font>
      <b/>
      <sz val="14"/>
      <color theme="9" tint="-0.24994659260841701"/>
      <name val="Cambria"/>
      <family val="1"/>
    </font>
    <font>
      <b/>
      <sz val="20"/>
      <color rgb="FF00B0F0"/>
      <name val="Cambria"/>
      <family val="1"/>
    </font>
    <font>
      <sz val="20"/>
      <color theme="1"/>
      <name val="Cambria"/>
      <family val="1"/>
    </font>
    <font>
      <b/>
      <i/>
      <sz val="14"/>
      <color rgb="FF00B0F0"/>
      <name val="Cambria"/>
      <family val="1"/>
    </font>
    <font>
      <b/>
      <i/>
      <u val="doubleAccounting"/>
      <sz val="14"/>
      <color rgb="FFFF0000"/>
      <name val="Cambria"/>
      <family val="1"/>
    </font>
    <font>
      <b/>
      <sz val="12"/>
      <color theme="0"/>
      <name val="Calibri"/>
      <family val="2"/>
    </font>
    <font>
      <b/>
      <sz val="16"/>
      <color theme="1"/>
      <name val="Calibri"/>
      <family val="2"/>
    </font>
    <font>
      <sz val="12"/>
      <color rgb="FF000000"/>
      <name val="Calibri"/>
      <family val="2"/>
    </font>
    <font>
      <b/>
      <sz val="16"/>
      <color theme="0"/>
      <name val="Cambria"/>
      <family val="1"/>
    </font>
    <font>
      <b/>
      <sz val="18"/>
      <color theme="0"/>
      <name val="Cambria"/>
      <family val="1"/>
    </font>
    <font>
      <sz val="18"/>
      <color theme="1"/>
      <name val="Calibri"/>
      <family val="2"/>
    </font>
    <font>
      <i/>
      <sz val="12"/>
      <color theme="3" tint="0.59996337778862885"/>
      <name val="Calibri"/>
      <family val="2"/>
    </font>
    <font>
      <b/>
      <u/>
      <sz val="12"/>
      <color theme="0"/>
      <name val="Calibri"/>
      <family val="2"/>
    </font>
    <font>
      <b/>
      <sz val="14"/>
      <color theme="0"/>
      <name val="Calibri"/>
      <family val="2"/>
    </font>
    <font>
      <b/>
      <u val="doubleAccounting"/>
      <sz val="14"/>
      <color theme="0"/>
      <name val="Calibri"/>
      <family val="2"/>
    </font>
    <font>
      <b/>
      <u val="doubleAccounting"/>
      <sz val="12"/>
      <color theme="0"/>
      <name val="Calibri"/>
      <family val="2"/>
    </font>
    <font>
      <b/>
      <sz val="16"/>
      <color theme="0"/>
      <name val="Calibri"/>
      <family val="2"/>
    </font>
    <font>
      <b/>
      <i/>
      <sz val="12"/>
      <color theme="0"/>
      <name val="Calibri"/>
      <family val="2"/>
    </font>
    <font>
      <b/>
      <i/>
      <u/>
      <sz val="12"/>
      <color theme="0"/>
      <name val="Calibri"/>
      <family val="2"/>
    </font>
    <font>
      <b/>
      <i/>
      <u/>
      <sz val="12"/>
      <color theme="1"/>
      <name val="Calibri"/>
      <family val="2"/>
    </font>
    <font>
      <b/>
      <sz val="12"/>
      <color theme="4"/>
      <name val="Cambria"/>
      <family val="1"/>
    </font>
    <font>
      <b/>
      <sz val="12"/>
      <color rgb="FF0070C0"/>
      <name val="Calibri"/>
      <family val="2"/>
    </font>
    <font>
      <b/>
      <i/>
      <sz val="16"/>
      <color rgb="FF0070C0"/>
      <name val="Calibri"/>
      <family val="2"/>
    </font>
    <font>
      <sz val="7"/>
      <color indexed="8"/>
      <name val="Trebuchet MS"/>
      <family val="2"/>
    </font>
    <font>
      <b/>
      <sz val="12"/>
      <color theme="3" tint="0.39994506668294322"/>
      <name val="Calibri"/>
      <family val="2"/>
    </font>
    <font>
      <b/>
      <sz val="20"/>
      <color theme="3" tint="0.39994506668294322"/>
      <name val="Calibri"/>
      <family val="2"/>
    </font>
    <font>
      <b/>
      <sz val="10"/>
      <color theme="1"/>
      <name val="Calibri"/>
      <family val="2"/>
    </font>
    <font>
      <b/>
      <sz val="14"/>
      <color theme="3" tint="0.39991454817346722"/>
      <name val="Calibri"/>
      <family val="2"/>
    </font>
    <font>
      <b/>
      <sz val="8"/>
      <color theme="1"/>
      <name val="Calibri"/>
      <family val="2"/>
    </font>
    <font>
      <b/>
      <i/>
      <sz val="14"/>
      <color theme="3" tint="-0.24994659260841701"/>
      <name val="Cambria"/>
      <family val="1"/>
    </font>
    <font>
      <sz val="10"/>
      <color theme="1"/>
      <name val="Cambria"/>
      <family val="1"/>
    </font>
    <font>
      <b/>
      <i/>
      <sz val="10"/>
      <color theme="0"/>
      <name val="Cambria"/>
      <family val="1"/>
    </font>
    <font>
      <b/>
      <sz val="9"/>
      <color theme="1"/>
      <name val="Calibri"/>
      <family val="2"/>
    </font>
    <font>
      <b/>
      <i/>
      <sz val="16"/>
      <color theme="9" tint="-0.24994659260841701"/>
      <name val="Calibri"/>
      <family val="2"/>
    </font>
    <font>
      <sz val="14"/>
      <color indexed="8"/>
      <name val="Trebuchet MS"/>
      <family val="2"/>
    </font>
    <font>
      <b/>
      <i/>
      <sz val="16"/>
      <color theme="0"/>
      <name val="Calibri"/>
      <family val="2"/>
    </font>
    <font>
      <b/>
      <sz val="20"/>
      <color theme="0"/>
      <name val="Calibri"/>
      <family val="2"/>
    </font>
    <font>
      <b/>
      <sz val="14"/>
      <name val="Cambria"/>
      <family val="1"/>
    </font>
    <font>
      <b/>
      <sz val="12"/>
      <color rgb="FFFF0000"/>
      <name val="Calibri"/>
      <family val="2"/>
    </font>
    <font>
      <b/>
      <i/>
      <sz val="14"/>
      <color theme="4"/>
      <name val="Cambria"/>
      <family val="1"/>
    </font>
    <font>
      <b/>
      <sz val="10"/>
      <color theme="4" tint="0.59996337778862885"/>
      <name val="Cambria"/>
      <family val="1"/>
    </font>
    <font>
      <b/>
      <sz val="12"/>
      <color theme="3"/>
      <name val="Calibri"/>
      <family val="2"/>
    </font>
    <font>
      <sz val="14"/>
      <color rgb="FF000000"/>
      <name val="Courier New"/>
      <family val="3"/>
    </font>
    <font>
      <b/>
      <sz val="12"/>
      <color theme="5"/>
      <name val="Calibri"/>
      <family val="2"/>
    </font>
    <font>
      <b/>
      <sz val="12"/>
      <color rgb="FF7030A0"/>
      <name val="Calibri"/>
      <family val="2"/>
    </font>
    <font>
      <sz val="10"/>
      <color theme="1"/>
      <name val="Calibri"/>
      <family val="2"/>
    </font>
    <font>
      <sz val="9"/>
      <color theme="1"/>
      <name val="Calibri"/>
      <family val="2"/>
    </font>
    <font>
      <sz val="20"/>
      <color theme="1"/>
      <name val="Calibri"/>
      <family val="2"/>
    </font>
    <font>
      <b/>
      <sz val="10"/>
      <color theme="0"/>
      <name val="Calibri"/>
      <family val="2"/>
    </font>
    <font>
      <b/>
      <i/>
      <sz val="10"/>
      <color theme="0"/>
      <name val="Calibri"/>
      <family val="2"/>
    </font>
    <font>
      <sz val="12"/>
      <color rgb="FF00B0F0"/>
      <name val="Calibri"/>
      <family val="2"/>
    </font>
    <font>
      <b/>
      <sz val="10"/>
      <name val="Arial"/>
      <family val="2"/>
    </font>
    <font>
      <sz val="11"/>
      <name val="Arial"/>
      <family val="2"/>
    </font>
    <font>
      <b/>
      <sz val="14"/>
      <name val="Arial"/>
      <family val="2"/>
    </font>
    <font>
      <sz val="10"/>
      <name val="MS Sans Serif"/>
      <family val="2"/>
    </font>
    <font>
      <b/>
      <sz val="14"/>
      <name val="Comic Sans MS"/>
      <family val="4"/>
    </font>
    <font>
      <b/>
      <i/>
      <sz val="12"/>
      <name val="Cambria"/>
      <family val="1"/>
    </font>
    <font>
      <b/>
      <sz val="12"/>
      <color theme="3" tint="0.39994506668294322"/>
      <name val="Trebuchet MS"/>
      <family val="2"/>
    </font>
    <font>
      <b/>
      <i/>
      <sz val="14"/>
      <color theme="1"/>
      <name val="Calibri"/>
      <family val="2"/>
    </font>
    <font>
      <b/>
      <i/>
      <sz val="14"/>
      <name val="Cambria"/>
      <family val="1"/>
    </font>
    <font>
      <b/>
      <sz val="12"/>
      <name val="Calibri"/>
      <family val="2"/>
    </font>
    <font>
      <b/>
      <sz val="12"/>
      <color theme="1"/>
      <name val="Cambria"/>
      <family val="1"/>
    </font>
    <font>
      <b/>
      <sz val="12"/>
      <name val="Cambria"/>
      <family val="1"/>
    </font>
    <font>
      <i/>
      <sz val="20"/>
      <color theme="1"/>
      <name val="Calibri"/>
      <family val="2"/>
    </font>
    <font>
      <b/>
      <sz val="24"/>
      <color rgb="FF00B0F0"/>
      <name val="Cambria"/>
      <family val="1"/>
    </font>
    <font>
      <sz val="12"/>
      <color theme="1"/>
      <name val="Snap ITC"/>
      <family val="5"/>
    </font>
    <font>
      <b/>
      <sz val="13"/>
      <color theme="3"/>
      <name val="Cambria"/>
      <family val="1"/>
    </font>
    <font>
      <b/>
      <sz val="14"/>
      <color theme="3"/>
      <name val="Cambria"/>
      <family val="1"/>
    </font>
    <font>
      <sz val="12"/>
      <color theme="3"/>
      <name val="Cambria"/>
      <family val="1"/>
    </font>
    <font>
      <b/>
      <i/>
      <u/>
      <sz val="12"/>
      <color theme="3"/>
      <name val="Cambria"/>
      <family val="1"/>
    </font>
    <font>
      <b/>
      <i/>
      <sz val="12"/>
      <color theme="1"/>
      <name val="Cambria"/>
      <family val="1"/>
    </font>
    <font>
      <b/>
      <sz val="14"/>
      <color theme="0" tint="-4.9989318521683403E-2"/>
      <name val="Cambria"/>
      <family val="1"/>
    </font>
    <font>
      <sz val="10"/>
      <name val="MS Sans Serif"/>
      <family val="2"/>
    </font>
    <font>
      <sz val="12"/>
      <color theme="9" tint="-0.499984740745262"/>
      <name val="Cambria"/>
      <family val="1"/>
    </font>
    <font>
      <sz val="10"/>
      <color theme="0" tint="-4.9989318521683403E-2"/>
      <name val="Cambria"/>
      <family val="1"/>
    </font>
    <font>
      <b/>
      <i/>
      <u/>
      <sz val="14"/>
      <color theme="0" tint="-4.9989318521683403E-2"/>
      <name val="Cambria"/>
      <family val="1"/>
    </font>
    <font>
      <b/>
      <i/>
      <sz val="14"/>
      <color rgb="FFFF0000"/>
      <name val="Cambria"/>
      <family val="1"/>
    </font>
    <font>
      <b/>
      <sz val="12"/>
      <color theme="9" tint="-0.24994659260841701"/>
      <name val="Calibri"/>
      <family val="2"/>
    </font>
    <font>
      <b/>
      <sz val="14"/>
      <color theme="3" tint="0.39994506668294322"/>
      <name val="Cambria"/>
      <family val="1"/>
    </font>
    <font>
      <b/>
      <sz val="14"/>
      <color rgb="FF7030A0"/>
      <name val="Cambria"/>
      <family val="1"/>
    </font>
    <font>
      <b/>
      <i/>
      <sz val="14"/>
      <color theme="1"/>
      <name val="Cambria"/>
      <family val="1"/>
    </font>
    <font>
      <b/>
      <sz val="14"/>
      <color rgb="FFFF0000"/>
      <name val="Cambria"/>
      <family val="1"/>
    </font>
    <font>
      <b/>
      <sz val="12"/>
      <color rgb="FFFF0000"/>
      <name val="Cambria"/>
      <family val="1"/>
    </font>
    <font>
      <b/>
      <sz val="8"/>
      <color theme="4"/>
      <name val="Cambria"/>
      <family val="1"/>
    </font>
    <font>
      <b/>
      <i/>
      <sz val="8"/>
      <name val="Calibri"/>
      <family val="2"/>
    </font>
    <font>
      <sz val="12"/>
      <color theme="3" tint="0.59996337778862885"/>
      <name val="Calibri"/>
      <family val="2"/>
    </font>
    <font>
      <b/>
      <i/>
      <sz val="12"/>
      <color theme="4"/>
      <name val="Calibri"/>
      <family val="2"/>
    </font>
    <font>
      <b/>
      <sz val="11"/>
      <color theme="1"/>
      <name val="Calibri"/>
      <family val="2"/>
    </font>
    <font>
      <b/>
      <sz val="14"/>
      <color theme="6" tint="-0.499984740745262"/>
      <name val="Calibri"/>
      <family val="2"/>
    </font>
    <font>
      <b/>
      <sz val="14"/>
      <color rgb="FFC00000"/>
      <name val="Calibri"/>
      <family val="2"/>
    </font>
    <font>
      <b/>
      <u/>
      <sz val="12"/>
      <name val="Calibri"/>
      <family val="2"/>
    </font>
    <font>
      <b/>
      <i/>
      <sz val="14"/>
      <color theme="5"/>
      <name val="Cambria"/>
      <family val="1"/>
    </font>
    <font>
      <b/>
      <i/>
      <sz val="12"/>
      <color rgb="FFFF0000"/>
      <name val="Cambria"/>
      <family val="1"/>
    </font>
    <font>
      <b/>
      <i/>
      <sz val="12"/>
      <color theme="5"/>
      <name val="Calibri"/>
      <family val="2"/>
    </font>
    <font>
      <b/>
      <sz val="10"/>
      <color theme="5" tint="-0.24994659260841701"/>
      <name val="Cambria"/>
      <family val="1"/>
    </font>
    <font>
      <b/>
      <i/>
      <sz val="14"/>
      <color rgb="FFC00000"/>
      <name val="Calibri"/>
      <family val="2"/>
    </font>
    <font>
      <b/>
      <i/>
      <sz val="10"/>
      <color theme="3" tint="0.39994506668294322"/>
      <name val="Cambria"/>
      <family val="1"/>
    </font>
    <font>
      <sz val="14"/>
      <color theme="1"/>
      <name val="Cambria"/>
      <family val="1"/>
    </font>
    <font>
      <i/>
      <u/>
      <sz val="12"/>
      <color theme="3"/>
      <name val="Cambria"/>
      <family val="1"/>
    </font>
    <font>
      <sz val="12"/>
      <color theme="3" tint="0.39994506668294322"/>
      <name val="Cambria"/>
      <family val="1"/>
    </font>
    <font>
      <sz val="14"/>
      <color theme="1"/>
      <name val="Broadway"/>
      <family val="5"/>
    </font>
    <font>
      <sz val="12"/>
      <color theme="1"/>
      <name val="Broadway"/>
      <family val="5"/>
    </font>
    <font>
      <b/>
      <i/>
      <u/>
      <sz val="14"/>
      <color theme="8"/>
      <name val="Calibri"/>
      <family val="2"/>
    </font>
    <font>
      <b/>
      <sz val="14"/>
      <color theme="3" tint="0.39997558519241921"/>
      <name val="Calibri"/>
      <family val="2"/>
    </font>
    <font>
      <b/>
      <sz val="14"/>
      <color theme="3" tint="0.39997558519241921"/>
      <name val="Snap ITC"/>
      <family val="5"/>
    </font>
    <font>
      <b/>
      <sz val="12"/>
      <color theme="3" tint="0.39997558519241921"/>
      <name val="Calibri"/>
      <family val="2"/>
    </font>
    <font>
      <sz val="12"/>
      <color theme="1"/>
      <name val="Calibri"/>
      <family val="2"/>
    </font>
    <font>
      <i/>
      <u/>
      <sz val="12"/>
      <color rgb="FF3384FB"/>
      <name val="Calibri"/>
      <family val="2"/>
    </font>
    <font>
      <b/>
      <sz val="12"/>
      <color theme="3" tint="0.59996337778862885"/>
      <name val="Calibri"/>
      <family val="2"/>
    </font>
    <font>
      <b/>
      <sz val="12"/>
      <color theme="3"/>
      <name val="Cambria"/>
      <family val="1"/>
    </font>
    <font>
      <i/>
      <sz val="12"/>
      <color theme="0" tint="-0.14996795556505021"/>
      <name val="Calibri"/>
      <family val="2"/>
    </font>
    <font>
      <sz val="12"/>
      <color theme="2"/>
      <name val="Calibri"/>
      <family val="2"/>
    </font>
    <font>
      <b/>
      <sz val="9"/>
      <color theme="3" tint="0.39994506668294322"/>
      <name val="Cambria"/>
      <family val="1"/>
    </font>
    <font>
      <b/>
      <sz val="12"/>
      <color theme="6" tint="-0.499984740745262"/>
      <name val="Calibri"/>
      <family val="2"/>
    </font>
    <font>
      <sz val="12"/>
      <color theme="6" tint="-0.499984740745262"/>
      <name val="Calibri"/>
      <family val="2"/>
    </font>
    <font>
      <b/>
      <i/>
      <sz val="12"/>
      <color rgb="FF00B0F0"/>
      <name val="Cambria"/>
      <family val="1"/>
    </font>
    <font>
      <b/>
      <sz val="10"/>
      <color rgb="FF00B0F0"/>
      <name val="Cambria"/>
      <family val="1"/>
    </font>
    <font>
      <b/>
      <sz val="14"/>
      <color theme="3" tint="0.79998168889431442"/>
      <name val="Cambria"/>
      <family val="1"/>
    </font>
    <font>
      <b/>
      <u/>
      <sz val="14"/>
      <color theme="4"/>
      <name val="Cambria"/>
      <family val="1"/>
    </font>
    <font>
      <b/>
      <sz val="10"/>
      <color theme="3" tint="0.39994506668294322"/>
      <name val="Arial"/>
      <family val="2"/>
    </font>
    <font>
      <sz val="9"/>
      <color rgb="FF404040"/>
      <name val="Verdana"/>
      <family val="2"/>
    </font>
    <font>
      <sz val="9"/>
      <color rgb="FF004A94"/>
      <name val="Verdana"/>
      <family val="2"/>
    </font>
    <font>
      <sz val="9"/>
      <color rgb="FFFFFFFF"/>
      <name val="Verdana"/>
      <family val="2"/>
    </font>
    <font>
      <sz val="36"/>
      <color theme="10"/>
      <name val="Calibri"/>
      <family val="2"/>
    </font>
    <font>
      <u/>
      <sz val="16"/>
      <color theme="1"/>
      <name val="Calibri"/>
      <family val="2"/>
    </font>
    <font>
      <sz val="20"/>
      <color rgb="FF0000FF"/>
      <name val="Calibri"/>
      <family val="2"/>
    </font>
    <font>
      <sz val="36"/>
      <color theme="1"/>
      <name val="Calibri"/>
      <family val="2"/>
    </font>
    <font>
      <sz val="36"/>
      <color rgb="FF0000FF"/>
      <name val="Calibri"/>
      <family val="2"/>
    </font>
    <font>
      <i/>
      <sz val="12"/>
      <color theme="3"/>
      <name val="Calibri"/>
      <family val="2"/>
    </font>
    <font>
      <b/>
      <sz val="16"/>
      <color theme="3" tint="0.39994506668294322"/>
      <name val="Calibri"/>
      <family val="2"/>
    </font>
    <font>
      <sz val="26"/>
      <color rgb="FF0070C0"/>
      <name val="Calibri"/>
      <family val="2"/>
    </font>
    <font>
      <sz val="20"/>
      <color theme="3" tint="0.39994506668294322"/>
      <name val="Calibri"/>
      <family val="2"/>
    </font>
    <font>
      <sz val="12"/>
      <color theme="3" tint="0.39994506668294322"/>
      <name val="Calibri"/>
      <family val="2"/>
    </font>
    <font>
      <i/>
      <sz val="12"/>
      <color theme="0" tint="-0.24994659260841701"/>
      <name val="Calibri"/>
      <family val="2"/>
    </font>
    <font>
      <sz val="12"/>
      <color theme="0" tint="-0.14999847407452621"/>
      <name val="Calibri"/>
      <family val="2"/>
    </font>
    <font>
      <i/>
      <sz val="14"/>
      <color theme="0" tint="-0.14996795556505021"/>
      <name val="Calibri"/>
      <family val="2"/>
    </font>
    <font>
      <sz val="28"/>
      <color rgb="FF0000FF"/>
      <name val="Calibri"/>
      <family val="2"/>
    </font>
    <font>
      <i/>
      <sz val="10"/>
      <color theme="1"/>
      <name val="Calibri"/>
      <family val="2"/>
    </font>
    <font>
      <b/>
      <sz val="12"/>
      <color theme="9" tint="-0.249977111117893"/>
      <name val="Calibri"/>
      <family val="2"/>
    </font>
    <font>
      <sz val="12"/>
      <color theme="0" tint="-0.24994659260841701"/>
      <name val="Calibri"/>
      <family val="2"/>
    </font>
    <font>
      <b/>
      <sz val="10"/>
      <color indexed="8"/>
      <name val="Calibri"/>
      <family val="2"/>
      <scheme val="minor"/>
    </font>
    <font>
      <b/>
      <i/>
      <sz val="11"/>
      <color indexed="8"/>
      <name val="Calibri"/>
      <family val="2"/>
      <scheme val="minor"/>
    </font>
    <font>
      <b/>
      <sz val="12"/>
      <color theme="1"/>
      <name val="Calibri"/>
      <family val="2"/>
      <scheme val="minor"/>
    </font>
    <font>
      <b/>
      <sz val="11"/>
      <color indexed="8"/>
      <name val="Calibri"/>
      <family val="2"/>
      <scheme val="minor"/>
    </font>
    <font>
      <sz val="14"/>
      <color theme="1"/>
      <name val="Calibri"/>
      <family val="2"/>
      <scheme val="minor"/>
    </font>
    <font>
      <sz val="12"/>
      <name val="Calibri"/>
      <family val="2"/>
    </font>
    <font>
      <b/>
      <sz val="16"/>
      <color theme="3" tint="0.39991454817346722"/>
      <name val="Calibri"/>
      <family val="2"/>
    </font>
    <font>
      <b/>
      <sz val="11"/>
      <color rgb="FF7030A0"/>
      <name val="Calibri"/>
      <family val="2"/>
    </font>
    <font>
      <i/>
      <sz val="12"/>
      <color rgb="FF112DFB"/>
      <name val="Calibri"/>
      <family val="2"/>
    </font>
    <font>
      <sz val="14"/>
      <color rgb="FF7030A0"/>
      <name val="Cambria"/>
      <family val="1"/>
    </font>
    <font>
      <sz val="12"/>
      <color rgb="FF7030A0"/>
      <name val="Cambria"/>
      <family val="1"/>
    </font>
    <font>
      <b/>
      <sz val="14"/>
      <color theme="9"/>
      <name val="Cambria"/>
      <family val="1"/>
    </font>
    <font>
      <sz val="14"/>
      <color theme="9"/>
      <name val="Cambria"/>
      <family val="1"/>
    </font>
    <font>
      <b/>
      <sz val="12"/>
      <color theme="10"/>
      <name val="Calibri"/>
      <family val="2"/>
    </font>
    <font>
      <b/>
      <sz val="8"/>
      <color theme="0"/>
      <name val="Calibri"/>
      <family val="2"/>
    </font>
    <font>
      <sz val="12"/>
      <color theme="2" tint="-9.9978637043366805E-2"/>
      <name val="Calibri"/>
      <family val="2"/>
    </font>
    <font>
      <sz val="12"/>
      <color rgb="FFF2DCDB"/>
      <name val="Calibri"/>
      <family val="2"/>
    </font>
    <font>
      <b/>
      <sz val="12"/>
      <color theme="7" tint="0.79998168889431442"/>
      <name val="Calibri"/>
      <family val="2"/>
    </font>
    <font>
      <sz val="12"/>
      <color theme="7" tint="0.79998168889431442"/>
      <name val="Calibri"/>
      <family val="2"/>
    </font>
    <font>
      <b/>
      <i/>
      <sz val="12"/>
      <color theme="3" tint="0.39997558519241921"/>
      <name val="Calibri"/>
      <family val="2"/>
    </font>
    <font>
      <sz val="22"/>
      <name val="Calibri"/>
      <family val="2"/>
      <scheme val="minor"/>
    </font>
    <font>
      <sz val="22"/>
      <color theme="1"/>
      <name val="Calibri"/>
      <family val="2"/>
      <scheme val="minor"/>
    </font>
    <font>
      <b/>
      <i/>
      <sz val="16"/>
      <color theme="1"/>
      <name val="Calibri"/>
      <family val="2"/>
    </font>
    <font>
      <b/>
      <i/>
      <sz val="22"/>
      <color theme="1"/>
      <name val="Calibri"/>
      <family val="2"/>
    </font>
    <font>
      <b/>
      <sz val="18"/>
      <color rgb="FFFF0000"/>
      <name val="Calibri"/>
      <family val="2"/>
    </font>
    <font>
      <sz val="12"/>
      <color theme="5" tint="0.79998168889431442"/>
      <name val="Calibri"/>
      <family val="2"/>
    </font>
    <font>
      <i/>
      <sz val="14"/>
      <color theme="5" tint="0.79998168889431442"/>
      <name val="Calibri"/>
      <family val="2"/>
    </font>
    <font>
      <b/>
      <i/>
      <sz val="14"/>
      <color rgb="FF7030A0"/>
      <name val="Calibri"/>
      <family val="2"/>
    </font>
    <font>
      <b/>
      <sz val="14"/>
      <color theme="3"/>
      <name val="Calibri"/>
      <family val="2"/>
    </font>
    <font>
      <b/>
      <sz val="14"/>
      <color theme="4"/>
      <name val="Calibri"/>
      <family val="2"/>
    </font>
    <font>
      <sz val="22"/>
      <color theme="0"/>
      <name val="Calibri"/>
      <family val="2"/>
    </font>
    <font>
      <sz val="20"/>
      <color theme="0"/>
      <name val="Calibri"/>
      <family val="2"/>
    </font>
    <font>
      <sz val="22"/>
      <color theme="1"/>
      <name val="Calibri"/>
      <family val="2"/>
    </font>
    <font>
      <b/>
      <i/>
      <sz val="26"/>
      <color theme="3" tint="0.39994506668294322"/>
      <name val="Calibri"/>
      <family val="2"/>
    </font>
    <font>
      <b/>
      <sz val="20"/>
      <color rgb="FF00B050"/>
      <name val="Calibri"/>
      <family val="2"/>
    </font>
    <font>
      <b/>
      <i/>
      <sz val="18"/>
      <color theme="1"/>
      <name val="Calibri"/>
      <family val="2"/>
    </font>
    <font>
      <b/>
      <i/>
      <sz val="22"/>
      <color rgb="FF0070C0"/>
      <name val="Calibri"/>
      <family val="2"/>
    </font>
    <font>
      <b/>
      <sz val="20"/>
      <color rgb="FF92D050"/>
      <name val="Calibri"/>
      <family val="2"/>
    </font>
    <font>
      <b/>
      <sz val="28"/>
      <color indexed="8"/>
      <name val="Trebuchet MS"/>
      <family val="2"/>
    </font>
    <font>
      <b/>
      <sz val="28"/>
      <color theme="1"/>
      <name val="Trebuchet MS"/>
      <family val="2"/>
    </font>
    <font>
      <b/>
      <sz val="20"/>
      <color theme="9" tint="-0.499984740745262"/>
      <name val="Trebuchet MS"/>
      <family val="2"/>
    </font>
    <font>
      <b/>
      <sz val="26"/>
      <color indexed="8"/>
      <name val="Trebuchet MS"/>
      <family val="2"/>
    </font>
    <font>
      <b/>
      <sz val="24"/>
      <color theme="0"/>
      <name val="Cambria"/>
      <family val="1"/>
    </font>
    <font>
      <sz val="24"/>
      <color theme="1"/>
      <name val="Calibri"/>
      <family val="2"/>
    </font>
    <font>
      <b/>
      <i/>
      <u/>
      <sz val="16"/>
      <color theme="3"/>
      <name val="Calibri"/>
      <family val="2"/>
    </font>
    <font>
      <b/>
      <sz val="20"/>
      <color theme="0"/>
      <name val="Cambria"/>
      <family val="1"/>
    </font>
    <font>
      <i/>
      <sz val="14"/>
      <color theme="7" tint="0.39997558519241921"/>
      <name val="Calibri"/>
      <family val="2"/>
    </font>
    <font>
      <sz val="12"/>
      <color theme="4"/>
      <name val="Calibri"/>
      <family val="2"/>
    </font>
    <font>
      <b/>
      <sz val="14"/>
      <name val="Cosmic Sans MS"/>
    </font>
    <font>
      <b/>
      <i/>
      <sz val="12"/>
      <color rgb="FF00B050"/>
      <name val="Cambria"/>
      <family val="1"/>
    </font>
    <font>
      <sz val="11"/>
      <color rgb="FF7030A0"/>
      <name val="Cambria"/>
      <family val="1"/>
    </font>
    <font>
      <sz val="11"/>
      <color rgb="FF0070C0"/>
      <name val="Cambria"/>
      <family val="1"/>
    </font>
    <font>
      <b/>
      <sz val="11"/>
      <color theme="1"/>
      <name val="Cambria"/>
      <family val="1"/>
    </font>
    <font>
      <sz val="12"/>
      <color rgb="FF0070C0"/>
      <name val="Cambria"/>
      <family val="1"/>
    </font>
    <font>
      <sz val="12"/>
      <color rgb="FF00B050"/>
      <name val="Cambria"/>
      <family val="1"/>
    </font>
    <font>
      <b/>
      <sz val="16"/>
      <color rgb="FF00B050"/>
      <name val="Cambria"/>
      <family val="1"/>
    </font>
    <font>
      <b/>
      <sz val="10"/>
      <color theme="3"/>
      <name val="Arial"/>
      <family val="2"/>
    </font>
    <font>
      <b/>
      <sz val="10"/>
      <color rgb="FF7030A0"/>
      <name val="Cambria"/>
      <family val="1"/>
    </font>
    <font>
      <b/>
      <sz val="10"/>
      <color rgb="FF0070C0"/>
      <name val="Cambria"/>
      <family val="1"/>
    </font>
    <font>
      <b/>
      <sz val="10"/>
      <color rgb="FF00B050"/>
      <name val="Cambria"/>
      <family val="1"/>
    </font>
    <font>
      <b/>
      <sz val="14"/>
      <color rgb="FFFF0000"/>
      <name val="Calibri"/>
      <family val="2"/>
    </font>
    <font>
      <b/>
      <i/>
      <sz val="14"/>
      <color rgb="FF0000FF"/>
      <name val="Calibri"/>
      <family val="2"/>
    </font>
    <font>
      <b/>
      <sz val="10"/>
      <color theme="8" tint="0.59996337778862885"/>
      <name val="Cambria"/>
      <family val="1"/>
    </font>
    <font>
      <b/>
      <sz val="12"/>
      <color rgb="FF00B050"/>
      <name val="Cambria"/>
      <family val="1"/>
    </font>
    <font>
      <b/>
      <sz val="10"/>
      <color theme="0" tint="-4.9989318521683403E-2"/>
      <name val="Cambria"/>
      <family val="1"/>
    </font>
    <font>
      <b/>
      <sz val="11"/>
      <color theme="3" tint="0.39994506668294322"/>
      <name val="Cambria"/>
      <family val="1"/>
    </font>
    <font>
      <b/>
      <sz val="10"/>
      <color rgb="FFFF0000"/>
      <name val="Calibri"/>
      <family val="2"/>
    </font>
    <font>
      <b/>
      <sz val="12"/>
      <color theme="3" tint="0.39994506668294322"/>
      <name val="Cambria"/>
      <family val="1"/>
    </font>
    <font>
      <sz val="11"/>
      <color rgb="FF00B050"/>
      <name val="Cambria"/>
      <family val="1"/>
    </font>
  </fonts>
  <fills count="4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theme="8"/>
        <bgColor indexed="64"/>
      </patternFill>
    </fill>
    <fill>
      <patternFill patternType="solid">
        <fgColor theme="3" tint="0.39994506668294322"/>
        <bgColor indexed="64"/>
      </patternFill>
    </fill>
    <fill>
      <patternFill patternType="solid">
        <fgColor theme="3" tint="0.39994506668294322"/>
        <bgColor theme="4"/>
      </patternFill>
    </fill>
    <fill>
      <patternFill patternType="solid">
        <fgColor theme="3" tint="0.39994506668294322"/>
        <bgColor theme="3" tint="0.39994506668294322"/>
      </patternFill>
    </fill>
    <fill>
      <patternFill patternType="solid">
        <fgColor theme="3" tint="0.79998168889431442"/>
        <bgColor theme="0"/>
      </patternFill>
    </fill>
    <fill>
      <patternFill patternType="darkGray">
        <fgColor theme="0"/>
        <bgColor theme="0"/>
      </patternFill>
    </fill>
    <fill>
      <patternFill patternType="lightGrid">
        <fgColor theme="8" tint="-0.24994659260841701"/>
        <bgColor theme="8"/>
      </patternFill>
    </fill>
    <fill>
      <patternFill patternType="solid">
        <fgColor rgb="FF0070C0"/>
        <bgColor rgb="FF0070C0"/>
      </patternFill>
    </fill>
    <fill>
      <patternFill patternType="solid">
        <fgColor theme="3" tint="0.59996337778862885"/>
        <bgColor rgb="FF0070C0"/>
      </patternFill>
    </fill>
    <fill>
      <patternFill patternType="solid">
        <fgColor theme="0" tint="-4.9989318521683403E-2"/>
        <bgColor indexed="64"/>
      </patternFill>
    </fill>
    <fill>
      <patternFill patternType="solid">
        <fgColor theme="3" tint="0.79998168889431442"/>
        <bgColor theme="3" tint="0.39994506668294322"/>
      </patternFill>
    </fill>
    <fill>
      <patternFill patternType="solid">
        <fgColor theme="3" tint="0.79998168889431442"/>
        <bgColor theme="4"/>
      </patternFill>
    </fill>
    <fill>
      <patternFill patternType="solid">
        <fgColor indexed="9"/>
      </patternFill>
    </fill>
    <fill>
      <patternFill patternType="solid">
        <fgColor theme="3" tint="0.59996337778862885"/>
        <bgColor theme="3" tint="0.39988402966399123"/>
      </patternFill>
    </fill>
    <fill>
      <patternFill patternType="solid">
        <fgColor theme="3" tint="0.59996337778862885"/>
        <bgColor theme="3" tint="0.39994506668294322"/>
      </patternFill>
    </fill>
    <fill>
      <patternFill patternType="solid">
        <fgColor theme="1"/>
        <bgColor indexed="64"/>
      </patternFill>
    </fill>
    <fill>
      <patternFill patternType="solid">
        <fgColor theme="1" tint="0.24994659260841701"/>
        <bgColor indexed="64"/>
      </patternFill>
    </fill>
    <fill>
      <patternFill patternType="solid">
        <fgColor theme="0"/>
        <bgColor theme="0"/>
      </patternFill>
    </fill>
    <fill>
      <patternFill patternType="solid">
        <fgColor theme="0"/>
        <bgColor rgb="FF00B0F0"/>
      </patternFill>
    </fill>
    <fill>
      <patternFill patternType="solid">
        <fgColor theme="9" tint="0.79998168889431442"/>
        <bgColor theme="0" tint="-0.24994659260841701"/>
      </patternFill>
    </fill>
    <fill>
      <patternFill patternType="solid">
        <fgColor theme="0" tint="-4.9989318521683403E-2"/>
        <bgColor theme="0"/>
      </patternFill>
    </fill>
    <fill>
      <patternFill patternType="solid">
        <fgColor theme="0" tint="-0.14996795556505021"/>
        <bgColor theme="0" tint="-0.14993743705557422"/>
      </patternFill>
    </fill>
    <fill>
      <patternFill patternType="solid">
        <fgColor theme="7" tint="0.59996337778862885"/>
        <bgColor theme="7" tint="0.59996337778862885"/>
      </patternFill>
    </fill>
    <fill>
      <patternFill patternType="solid">
        <fgColor theme="0" tint="-4.9989318521683403E-2"/>
        <bgColor rgb="FF0070C0"/>
      </patternFill>
    </fill>
    <fill>
      <patternFill patternType="solid">
        <fgColor theme="0" tint="-4.9989318521683403E-2"/>
        <bgColor rgb="FF00B0F0"/>
      </patternFill>
    </fill>
    <fill>
      <patternFill patternType="solid">
        <fgColor theme="0" tint="-0.14996795556505021"/>
        <bgColor indexed="64"/>
      </patternFill>
    </fill>
    <fill>
      <patternFill patternType="solid">
        <fgColor theme="0" tint="-0.14996795556505021"/>
        <bgColor theme="3" tint="0.59996337778862885"/>
      </patternFill>
    </fill>
    <fill>
      <patternFill patternType="solid">
        <fgColor theme="0"/>
        <bgColor auto="1"/>
      </patternFill>
    </fill>
    <fill>
      <patternFill patternType="solid">
        <fgColor theme="0" tint="-4.9989318521683403E-2"/>
        <bgColor auto="1"/>
      </patternFill>
    </fill>
    <fill>
      <patternFill patternType="solid">
        <fgColor theme="0" tint="-0.14996795556505021"/>
        <bgColor theme="0" tint="-0.14996795556505021"/>
      </patternFill>
    </fill>
    <fill>
      <patternFill patternType="solid">
        <fgColor rgb="FF0070C0"/>
        <bgColor indexed="64"/>
      </patternFill>
    </fill>
    <fill>
      <patternFill patternType="solid">
        <fgColor rgb="FF0070C0"/>
        <bgColor theme="3" tint="0.59996337778862885"/>
      </patternFill>
    </fill>
    <fill>
      <patternFill patternType="solid">
        <fgColor theme="0" tint="-0.1498764000366222"/>
        <bgColor theme="9" tint="0.79998168889431442"/>
      </patternFill>
    </fill>
    <fill>
      <patternFill patternType="solid">
        <fgColor rgb="FF92D050"/>
        <bgColor rgb="FF92D050"/>
      </patternFill>
    </fill>
    <fill>
      <patternFill patternType="solid">
        <fgColor theme="0" tint="-4.9989318521683403E-2"/>
        <bgColor theme="0" tint="-4.9989318521683403E-2"/>
      </patternFill>
    </fill>
    <fill>
      <patternFill patternType="solid">
        <fgColor theme="3" tint="0.59996337778862885"/>
        <bgColor theme="3" tint="0.39991454817346722"/>
      </patternFill>
    </fill>
    <fill>
      <patternFill patternType="solid">
        <fgColor theme="3" tint="0.59996337778862885"/>
        <bgColor theme="3" tint="0.59996337778862885"/>
      </patternFill>
    </fill>
  </fills>
  <borders count="241">
    <border>
      <left/>
      <right/>
      <top/>
      <bottom/>
      <diagonal/>
    </border>
    <border>
      <left style="thin">
        <color indexed="64"/>
      </left>
      <right/>
      <top/>
      <bottom style="thin">
        <color indexed="64"/>
      </bottom>
      <diagonal/>
    </border>
    <border>
      <left/>
      <right style="thin">
        <color indexed="64"/>
      </right>
      <top/>
      <bottom/>
      <diagonal/>
    </border>
    <border>
      <left/>
      <right/>
      <top style="thin">
        <color auto="1"/>
      </top>
      <bottom/>
      <diagonal/>
    </border>
    <border>
      <left/>
      <right/>
      <top/>
      <bottom style="thin">
        <color auto="1"/>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auto="1"/>
      </top>
      <bottom/>
      <diagonal/>
    </border>
    <border>
      <left style="double">
        <color indexed="64"/>
      </left>
      <right/>
      <top style="double">
        <color indexed="64"/>
      </top>
      <bottom/>
      <diagonal/>
    </border>
    <border>
      <left/>
      <right style="double">
        <color indexed="64"/>
      </right>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uble">
        <color indexed="64"/>
      </left>
      <right style="double">
        <color indexed="64"/>
      </right>
      <top/>
      <bottom/>
      <diagonal/>
    </border>
    <border>
      <left style="dotted">
        <color auto="1"/>
      </left>
      <right/>
      <top/>
      <bottom/>
      <diagonal/>
    </border>
    <border>
      <left style="dotted">
        <color auto="1"/>
      </left>
      <right/>
      <top/>
      <bottom style="dotted">
        <color auto="1"/>
      </bottom>
      <diagonal/>
    </border>
    <border>
      <left/>
      <right/>
      <top/>
      <bottom style="dotted">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double">
        <color indexed="64"/>
      </left>
      <right/>
      <top/>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style="dotted">
        <color indexed="64"/>
      </right>
      <top/>
      <bottom/>
      <diagonal/>
    </border>
    <border>
      <left/>
      <right style="dotted">
        <color indexed="64"/>
      </right>
      <top/>
      <bottom style="dotted">
        <color auto="1"/>
      </bottom>
      <diagonal/>
    </border>
    <border>
      <left style="thin">
        <color indexed="64"/>
      </left>
      <right/>
      <top/>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right/>
      <top/>
      <bottom style="medium">
        <color indexed="8"/>
      </bottom>
      <diagonal/>
    </border>
    <border>
      <left style="thin">
        <color theme="4"/>
      </left>
      <right style="thin">
        <color theme="4"/>
      </right>
      <top style="dashed">
        <color indexed="8"/>
      </top>
      <bottom style="dashed">
        <color indexed="8"/>
      </bottom>
      <diagonal/>
    </border>
    <border>
      <left style="medium">
        <color indexed="8"/>
      </left>
      <right/>
      <top style="medium">
        <color indexed="8"/>
      </top>
      <bottom/>
      <diagonal/>
    </border>
    <border>
      <left style="thin">
        <color theme="3" tint="0.39994506668294322"/>
      </left>
      <right/>
      <top style="dashed">
        <color indexed="8"/>
      </top>
      <bottom style="dashed">
        <color indexed="8"/>
      </bottom>
      <diagonal/>
    </border>
    <border>
      <left/>
      <right style="thin">
        <color theme="3" tint="0.39994506668294322"/>
      </right>
      <top style="dashed">
        <color indexed="8"/>
      </top>
      <bottom style="dashed">
        <color indexed="8"/>
      </bottom>
      <diagonal/>
    </border>
    <border>
      <left style="thick">
        <color theme="3"/>
      </left>
      <right/>
      <top style="thick">
        <color theme="3"/>
      </top>
      <bottom/>
      <diagonal/>
    </border>
    <border>
      <left/>
      <right/>
      <top style="thick">
        <color theme="3"/>
      </top>
      <bottom/>
      <diagonal/>
    </border>
    <border>
      <left style="thick">
        <color theme="3"/>
      </left>
      <right/>
      <top/>
      <bottom/>
      <diagonal/>
    </border>
    <border>
      <left style="thick">
        <color theme="3"/>
      </left>
      <right/>
      <top/>
      <bottom style="thick">
        <color theme="3"/>
      </bottom>
      <diagonal/>
    </border>
    <border>
      <left/>
      <right/>
      <top/>
      <bottom style="thick">
        <color theme="3"/>
      </bottom>
      <diagonal/>
    </border>
    <border>
      <left style="medium">
        <color indexed="8"/>
      </left>
      <right style="medium">
        <color indexed="8"/>
      </right>
      <top/>
      <bottom style="medium">
        <color indexed="8"/>
      </bottom>
      <diagonal/>
    </border>
    <border>
      <left style="thick">
        <color theme="3" tint="0.39994506668294322"/>
      </left>
      <right/>
      <top style="thick">
        <color theme="3" tint="0.39994506668294322"/>
      </top>
      <bottom/>
      <diagonal/>
    </border>
    <border>
      <left/>
      <right/>
      <top style="thick">
        <color theme="3" tint="0.39994506668294322"/>
      </top>
      <bottom/>
      <diagonal/>
    </border>
    <border>
      <left/>
      <right style="thick">
        <color theme="3" tint="0.39994506668294322"/>
      </right>
      <top style="thick">
        <color theme="3" tint="0.39994506668294322"/>
      </top>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right style="double">
        <color indexed="64"/>
      </right>
      <top style="double">
        <color indexed="64"/>
      </top>
      <bottom/>
      <diagonal/>
    </border>
    <border>
      <left style="thin">
        <color theme="3" tint="0.39994506668294322"/>
      </left>
      <right/>
      <top/>
      <bottom/>
      <diagonal/>
    </border>
    <border>
      <left/>
      <right/>
      <top style="thick">
        <color theme="3" tint="0.39988402966399123"/>
      </top>
      <bottom/>
      <diagonal/>
    </border>
    <border>
      <left/>
      <right style="thick">
        <color theme="3" tint="0.39988402966399123"/>
      </right>
      <top style="thick">
        <color theme="3" tint="0.39988402966399123"/>
      </top>
      <bottom/>
      <diagonal/>
    </border>
    <border>
      <left style="thick">
        <color theme="3" tint="0.39988402966399123"/>
      </left>
      <right/>
      <top style="thick">
        <color theme="3" tint="0.39985351115451523"/>
      </top>
      <bottom/>
      <diagonal/>
    </border>
    <border>
      <left style="medium">
        <color indexed="8"/>
      </left>
      <right/>
      <top/>
      <bottom style="medium">
        <color indexed="8"/>
      </bottom>
      <diagonal/>
    </border>
    <border>
      <left/>
      <right/>
      <top style="medium">
        <color indexed="8"/>
      </top>
      <bottom/>
      <diagonal/>
    </border>
    <border>
      <left/>
      <right style="medium">
        <color indexed="8"/>
      </right>
      <top style="medium">
        <color indexed="8"/>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Dashed">
        <color indexed="64"/>
      </left>
      <right style="mediumDashed">
        <color indexed="64"/>
      </right>
      <top/>
      <bottom/>
      <diagonal/>
    </border>
    <border>
      <left style="mediumDashed">
        <color indexed="64"/>
      </left>
      <right style="mediumDashed">
        <color indexed="64"/>
      </right>
      <top/>
      <bottom style="mediumDashed">
        <color indexed="64"/>
      </bottom>
      <diagonal/>
    </border>
    <border>
      <left style="mediumDashed">
        <color indexed="64"/>
      </left>
      <right style="mediumDashed">
        <color indexed="64"/>
      </right>
      <top style="mediumDashed">
        <color indexed="64"/>
      </top>
      <bottom style="dashed">
        <color indexed="64"/>
      </bottom>
      <diagonal/>
    </border>
    <border>
      <left style="double">
        <color indexed="64"/>
      </left>
      <right/>
      <top style="double">
        <color indexed="64"/>
      </top>
      <bottom style="dashed">
        <color indexed="64"/>
      </bottom>
      <diagonal/>
    </border>
    <border>
      <left/>
      <right style="dashed">
        <color auto="1"/>
      </right>
      <top/>
      <bottom/>
      <diagonal/>
    </border>
    <border>
      <left style="thin">
        <color rgb="FFFF0000"/>
      </left>
      <right style="thin">
        <color rgb="FFFF0000"/>
      </right>
      <top style="dashed">
        <color rgb="FFFF0000"/>
      </top>
      <bottom style="dashed">
        <color rgb="FFFF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F0000"/>
      </left>
      <right style="thin">
        <color rgb="FFFF0000"/>
      </right>
      <top/>
      <bottom style="dashed">
        <color rgb="FFFF0000"/>
      </bottom>
      <diagonal/>
    </border>
    <border>
      <left style="thin">
        <color theme="4"/>
      </left>
      <right/>
      <top/>
      <bottom style="thin">
        <color theme="4"/>
      </bottom>
      <diagonal/>
    </border>
    <border>
      <left style="thin">
        <color theme="4"/>
      </left>
      <right/>
      <top/>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right/>
      <top/>
      <bottom style="dotted">
        <color theme="3" tint="0.59996337778862885"/>
      </bottom>
      <diagonal/>
    </border>
    <border>
      <left/>
      <right/>
      <top style="dotted">
        <color theme="3" tint="0.59996337778862885"/>
      </top>
      <bottom style="dotted">
        <color theme="3" tint="0.59996337778862885"/>
      </bottom>
      <diagonal/>
    </border>
    <border>
      <left style="thick">
        <color theme="3" tint="0.59996337778862885"/>
      </left>
      <right/>
      <top style="thick">
        <color theme="3" tint="0.59996337778862885"/>
      </top>
      <bottom/>
      <diagonal/>
    </border>
    <border>
      <left/>
      <right/>
      <top style="thick">
        <color theme="3" tint="0.59996337778862885"/>
      </top>
      <bottom/>
      <diagonal/>
    </border>
    <border>
      <left/>
      <right style="thick">
        <color theme="3" tint="0.59996337778862885"/>
      </right>
      <top style="thick">
        <color theme="3" tint="0.59996337778862885"/>
      </top>
      <bottom/>
      <diagonal/>
    </border>
    <border>
      <left style="thick">
        <color theme="3" tint="0.59996337778862885"/>
      </left>
      <right/>
      <top/>
      <bottom/>
      <diagonal/>
    </border>
    <border>
      <left/>
      <right style="thick">
        <color theme="3" tint="0.59996337778862885"/>
      </right>
      <top/>
      <bottom/>
      <diagonal/>
    </border>
    <border>
      <left style="thick">
        <color theme="3" tint="0.59996337778862885"/>
      </left>
      <right/>
      <top/>
      <bottom style="dotted">
        <color theme="3" tint="0.59996337778862885"/>
      </bottom>
      <diagonal/>
    </border>
    <border>
      <left style="thick">
        <color theme="3" tint="0.59996337778862885"/>
      </left>
      <right/>
      <top style="dotted">
        <color theme="3" tint="0.59996337778862885"/>
      </top>
      <bottom style="dotted">
        <color theme="3" tint="0.59996337778862885"/>
      </bottom>
      <diagonal/>
    </border>
    <border>
      <left style="thick">
        <color theme="3" tint="0.59996337778862885"/>
      </left>
      <right/>
      <top style="dotted">
        <color theme="3" tint="0.59996337778862885"/>
      </top>
      <bottom style="thick">
        <color theme="3" tint="0.59996337778862885"/>
      </bottom>
      <diagonal/>
    </border>
    <border>
      <left/>
      <right/>
      <top style="dotted">
        <color theme="3" tint="0.59996337778862885"/>
      </top>
      <bottom style="thick">
        <color theme="3" tint="0.59996337778862885"/>
      </bottom>
      <diagonal/>
    </border>
    <border>
      <left style="thick">
        <color rgb="FF00B050"/>
      </left>
      <right style="thick">
        <color rgb="FF00B050"/>
      </right>
      <top style="thick">
        <color rgb="FF00B050"/>
      </top>
      <bottom style="thick">
        <color rgb="FF00B050"/>
      </bottom>
      <diagonal/>
    </border>
    <border>
      <left style="thin">
        <color theme="4"/>
      </left>
      <right style="thin">
        <color theme="4"/>
      </right>
      <top style="double">
        <color auto="1"/>
      </top>
      <bottom style="dashed">
        <color indexed="8"/>
      </bottom>
      <diagonal/>
    </border>
    <border>
      <left style="thin">
        <color rgb="FFFF0000"/>
      </left>
      <right style="thin">
        <color theme="4"/>
      </right>
      <top style="dashed">
        <color rgb="FFFF0000"/>
      </top>
      <bottom style="dashed">
        <color indexed="8"/>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right/>
      <top/>
      <bottom style="thin">
        <color theme="0"/>
      </bottom>
      <diagonal/>
    </border>
    <border>
      <left/>
      <right style="thin">
        <color theme="0"/>
      </right>
      <top/>
      <bottom style="thin">
        <color theme="0"/>
      </bottom>
      <diagonal/>
    </border>
    <border>
      <left style="thick">
        <color theme="3" tint="0.39994506668294322"/>
      </left>
      <right/>
      <top/>
      <bottom/>
      <diagonal/>
    </border>
    <border>
      <left/>
      <right style="thick">
        <color theme="3" tint="0.39994506668294322"/>
      </right>
      <top/>
      <bottom/>
      <diagonal/>
    </border>
    <border>
      <left style="thick">
        <color theme="3" tint="0.39994506668294322"/>
      </left>
      <right/>
      <top/>
      <bottom style="thick">
        <color theme="3" tint="0.39994506668294322"/>
      </bottom>
      <diagonal/>
    </border>
    <border>
      <left/>
      <right/>
      <top/>
      <bottom style="thick">
        <color theme="3" tint="0.39994506668294322"/>
      </bottom>
      <diagonal/>
    </border>
    <border>
      <left/>
      <right style="thick">
        <color theme="3" tint="0.39994506668294322"/>
      </right>
      <top/>
      <bottom style="thick">
        <color theme="3" tint="0.39994506668294322"/>
      </bottom>
      <diagonal/>
    </border>
    <border>
      <left style="double">
        <color rgb="FFFF0000"/>
      </left>
      <right style="double">
        <color rgb="FFFF0000"/>
      </right>
      <top style="double">
        <color rgb="FFFF0000"/>
      </top>
      <bottom style="double">
        <color rgb="FFFF0000"/>
      </bottom>
      <diagonal/>
    </border>
    <border>
      <left style="double">
        <color theme="4"/>
      </left>
      <right style="double">
        <color theme="4"/>
      </right>
      <top style="double">
        <color theme="4"/>
      </top>
      <bottom/>
      <diagonal/>
    </border>
    <border>
      <left style="double">
        <color theme="4"/>
      </left>
      <right style="double">
        <color theme="4"/>
      </right>
      <top/>
      <bottom style="double">
        <color theme="4"/>
      </bottom>
      <diagonal/>
    </border>
    <border>
      <left/>
      <right style="double">
        <color theme="4"/>
      </right>
      <top/>
      <bottom style="double">
        <color theme="4"/>
      </bottom>
      <diagonal/>
    </border>
    <border>
      <left/>
      <right/>
      <top/>
      <bottom style="double">
        <color theme="4"/>
      </bottom>
      <diagonal/>
    </border>
    <border>
      <left/>
      <right style="double">
        <color theme="3" tint="0.39994506668294322"/>
      </right>
      <top/>
      <bottom style="double">
        <color theme="3" tint="0.39994506668294322"/>
      </bottom>
      <diagonal/>
    </border>
    <border>
      <left/>
      <right/>
      <top/>
      <bottom style="double">
        <color theme="3" tint="0.39994506668294322"/>
      </bottom>
      <diagonal/>
    </border>
    <border>
      <left/>
      <right style="double">
        <color theme="4"/>
      </right>
      <top style="double">
        <color theme="4"/>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rgb="FFFC1026"/>
      </left>
      <right style="thin">
        <color rgb="FFFC1026"/>
      </right>
      <top style="thin">
        <color rgb="FFFC1026"/>
      </top>
      <bottom style="thin">
        <color rgb="FFFC1026"/>
      </bottom>
      <diagonal/>
    </border>
    <border>
      <left style="thin">
        <color rgb="FFFF0000"/>
      </left>
      <right style="thin">
        <color rgb="FFFF0000"/>
      </right>
      <top style="thin">
        <color rgb="FFFF0000"/>
      </top>
      <bottom style="thin">
        <color rgb="FFFF0000"/>
      </bottom>
      <diagonal/>
    </border>
    <border>
      <left style="thin">
        <color indexed="64"/>
      </left>
      <right/>
      <top style="thin">
        <color indexed="64"/>
      </top>
      <bottom style="thin">
        <color indexed="64"/>
      </bottom>
      <diagonal/>
    </border>
    <border>
      <left/>
      <right/>
      <top/>
      <bottom style="thin">
        <color rgb="FFFF0000"/>
      </bottom>
      <diagonal/>
    </border>
    <border>
      <left style="thin">
        <color theme="3" tint="0.39994506668294322"/>
      </left>
      <right style="thin">
        <color theme="3" tint="0.39991454817346722"/>
      </right>
      <top style="thin">
        <color theme="3" tint="0.39994506668294322"/>
      </top>
      <bottom style="thin">
        <color theme="3" tint="0.39994506668294322"/>
      </bottom>
      <diagonal/>
    </border>
    <border>
      <left/>
      <right/>
      <top style="dashed">
        <color indexed="8"/>
      </top>
      <bottom style="dashed">
        <color auto="1"/>
      </bottom>
      <diagonal/>
    </border>
    <border>
      <left/>
      <right/>
      <top style="dashed">
        <color auto="1"/>
      </top>
      <bottom style="dashed">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ck">
        <color theme="3" tint="0.39988402966399123"/>
      </left>
      <right/>
      <top/>
      <bottom/>
      <diagonal/>
    </border>
    <border>
      <left/>
      <right style="thick">
        <color theme="3" tint="0.39988402966399123"/>
      </right>
      <top/>
      <bottom/>
      <diagonal/>
    </border>
    <border>
      <left/>
      <right/>
      <top style="thick">
        <color theme="4" tint="-0.24994659260841701"/>
      </top>
      <bottom/>
      <diagonal/>
    </border>
    <border>
      <left/>
      <right/>
      <top/>
      <bottom style="double">
        <color auto="1"/>
      </bottom>
      <diagonal/>
    </border>
    <border>
      <left/>
      <right style="medium">
        <color indexed="8"/>
      </right>
      <top/>
      <bottom/>
      <diagonal/>
    </border>
    <border>
      <left style="medium">
        <color indexed="8"/>
      </left>
      <right/>
      <top style="medium">
        <color indexed="8"/>
      </top>
      <bottom style="dashed">
        <color indexed="8"/>
      </bottom>
      <diagonal/>
    </border>
    <border>
      <left/>
      <right/>
      <top style="medium">
        <color indexed="8"/>
      </top>
      <bottom style="dashed">
        <color auto="1"/>
      </bottom>
      <diagonal/>
    </border>
    <border>
      <left/>
      <right/>
      <top style="medium">
        <color auto="1"/>
      </top>
      <bottom style="dashed">
        <color auto="1"/>
      </bottom>
      <diagonal/>
    </border>
    <border>
      <left style="thin">
        <color theme="3"/>
      </left>
      <right style="thin">
        <color theme="3"/>
      </right>
      <top style="thin">
        <color theme="3"/>
      </top>
      <bottom/>
      <diagonal/>
    </border>
    <border>
      <left style="thin">
        <color theme="3"/>
      </left>
      <right style="thin">
        <color theme="3"/>
      </right>
      <top/>
      <bottom/>
      <diagonal/>
    </border>
    <border>
      <left style="thin">
        <color theme="3"/>
      </left>
      <right style="thin">
        <color theme="3"/>
      </right>
      <top/>
      <bottom style="thin">
        <color theme="3"/>
      </bottom>
      <diagonal/>
    </border>
    <border>
      <left style="thin">
        <color theme="3" tint="0.39994506668294322"/>
      </left>
      <right style="thin">
        <color theme="3" tint="0.39994506668294322"/>
      </right>
      <top style="thin">
        <color theme="3" tint="0.39994506668294322"/>
      </top>
      <bottom/>
      <diagonal/>
    </border>
    <border>
      <left style="thin">
        <color theme="3" tint="0.39994506668294322"/>
      </left>
      <right style="thin">
        <color theme="3" tint="0.39994506668294322"/>
      </right>
      <top/>
      <bottom/>
      <diagonal/>
    </border>
    <border>
      <left style="thin">
        <color theme="3" tint="0.39994506668294322"/>
      </left>
      <right style="thin">
        <color theme="3" tint="0.39994506668294322"/>
      </right>
      <top/>
      <bottom style="thin">
        <color theme="3" tint="0.39994506668294322"/>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theme="4"/>
      </left>
      <right style="thick">
        <color theme="4"/>
      </right>
      <top style="thick">
        <color theme="4"/>
      </top>
      <bottom style="thick">
        <color theme="4"/>
      </bottom>
      <diagonal/>
    </border>
    <border>
      <left/>
      <right/>
      <top style="dashed">
        <color auto="1"/>
      </top>
      <bottom/>
      <diagonal/>
    </border>
    <border>
      <left style="double">
        <color theme="3"/>
      </left>
      <right style="double">
        <color theme="3"/>
      </right>
      <top/>
      <bottom/>
      <diagonal/>
    </border>
    <border>
      <left style="double">
        <color theme="3"/>
      </left>
      <right style="double">
        <color theme="3"/>
      </right>
      <top/>
      <bottom style="double">
        <color theme="3"/>
      </bottom>
      <diagonal/>
    </border>
    <border>
      <left style="double">
        <color indexed="64"/>
      </left>
      <right style="double">
        <color indexed="64"/>
      </right>
      <top style="double">
        <color auto="1"/>
      </top>
      <bottom style="double">
        <color indexed="64"/>
      </bottom>
      <diagonal/>
    </border>
    <border>
      <left style="thin">
        <color auto="1"/>
      </left>
      <right/>
      <top/>
      <bottom style="thin">
        <color rgb="FFFF0000"/>
      </bottom>
      <diagonal/>
    </border>
    <border>
      <left/>
      <right/>
      <top style="medium">
        <color theme="1"/>
      </top>
      <bottom/>
      <diagonal/>
    </border>
    <border>
      <left style="thin">
        <color theme="3"/>
      </left>
      <right/>
      <top style="thin">
        <color theme="3"/>
      </top>
      <bottom/>
      <diagonal/>
    </border>
    <border>
      <left/>
      <right style="thin">
        <color theme="3"/>
      </right>
      <top style="thin">
        <color theme="3"/>
      </top>
      <bottom/>
      <diagonal/>
    </border>
    <border>
      <left style="thin">
        <color theme="3"/>
      </left>
      <right/>
      <top/>
      <bottom style="thin">
        <color theme="3"/>
      </bottom>
      <diagonal/>
    </border>
    <border>
      <left/>
      <right style="thin">
        <color theme="3"/>
      </right>
      <top/>
      <bottom style="thin">
        <color theme="3"/>
      </bottom>
      <diagonal/>
    </border>
    <border>
      <left style="double">
        <color auto="1"/>
      </left>
      <right/>
      <top/>
      <bottom style="double">
        <color auto="1"/>
      </bottom>
      <diagonal/>
    </border>
    <border>
      <left style="double">
        <color theme="1"/>
      </left>
      <right style="thin">
        <color rgb="FFFF0000"/>
      </right>
      <top style="thin">
        <color rgb="FFFF0000"/>
      </top>
      <bottom style="thin">
        <color rgb="FFFF0000"/>
      </bottom>
      <diagonal/>
    </border>
    <border>
      <left style="double">
        <color theme="1"/>
      </left>
      <right/>
      <top/>
      <bottom/>
      <diagonal/>
    </border>
    <border>
      <left/>
      <right style="double">
        <color indexed="64"/>
      </right>
      <top/>
      <bottom style="double">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indexed="64"/>
      </top>
      <bottom/>
      <diagonal/>
    </border>
    <border>
      <left/>
      <right/>
      <top style="double">
        <color theme="3"/>
      </top>
      <bottom/>
      <diagonal/>
    </border>
    <border>
      <left style="thin">
        <color auto="1"/>
      </left>
      <right/>
      <top/>
      <bottom/>
      <diagonal/>
    </border>
    <border>
      <left style="thin">
        <color rgb="FF000000"/>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style="thin">
        <color theme="1"/>
      </bottom>
      <diagonal/>
    </border>
    <border>
      <left/>
      <right style="thin">
        <color theme="3" tint="0.39994506668294322"/>
      </right>
      <top/>
      <bottom/>
      <diagonal/>
    </border>
    <border>
      <left style="thin">
        <color theme="3" tint="0.39994506668294322"/>
      </left>
      <right/>
      <top style="thin">
        <color theme="3" tint="0.39994506668294322"/>
      </top>
      <bottom style="thin">
        <color theme="3" tint="0.39994506668294322"/>
      </bottom>
      <diagonal/>
    </border>
    <border>
      <left/>
      <right style="thin">
        <color theme="3" tint="0.39994506668294322"/>
      </right>
      <top style="thin">
        <color theme="3" tint="0.39994506668294322"/>
      </top>
      <bottom style="thin">
        <color theme="3" tint="0.399945066682943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
      <left/>
      <right/>
      <top style="thin">
        <color theme="3" tint="0.39994506668294322"/>
      </top>
      <bottom style="thin">
        <color theme="3" tint="0.39994506668294322"/>
      </bottom>
      <diagonal/>
    </border>
    <border>
      <left style="thin">
        <color theme="3" tint="0.39991454817346722"/>
      </left>
      <right style="thin">
        <color theme="3" tint="0.39994506668294322"/>
      </right>
      <top style="thin">
        <color theme="3" tint="0.39994506668294322"/>
      </top>
      <bottom style="thin">
        <color theme="3" tint="0.39994506668294322"/>
      </bottom>
      <diagonal/>
    </border>
    <border>
      <left/>
      <right style="thin">
        <color theme="3" tint="0.39991454817346722"/>
      </right>
      <top style="thin">
        <color theme="3" tint="0.39994506668294322"/>
      </top>
      <bottom style="thin">
        <color theme="3" tint="0.39994506668294322"/>
      </bottom>
      <diagonal/>
    </border>
    <border>
      <left style="thin">
        <color theme="3" tint="0.39991454817346722"/>
      </left>
      <right/>
      <top style="thin">
        <color theme="3" tint="0.39994506668294322"/>
      </top>
      <bottom style="thin">
        <color theme="3" tint="0.39994506668294322"/>
      </bottom>
      <diagonal/>
    </border>
    <border>
      <left/>
      <right/>
      <top/>
      <bottom style="double">
        <color theme="3" tint="-0.24994659260841701"/>
      </bottom>
      <diagonal/>
    </border>
    <border>
      <left style="double">
        <color theme="3" tint="-0.24994659260841701"/>
      </left>
      <right style="double">
        <color theme="3" tint="-0.24994659260841701"/>
      </right>
      <top style="double">
        <color theme="3" tint="-0.24994659260841701"/>
      </top>
      <bottom style="double">
        <color theme="3" tint="-0.24994659260841701"/>
      </bottom>
      <diagonal/>
    </border>
    <border>
      <left/>
      <right style="double">
        <color theme="3" tint="-0.24994659260841701"/>
      </right>
      <top/>
      <bottom/>
      <diagonal/>
    </border>
    <border>
      <left/>
      <right style="thin">
        <color theme="1"/>
      </right>
      <top/>
      <bottom/>
      <diagonal/>
    </border>
    <border>
      <left style="thin">
        <color theme="4" tint="0.39994506668294322"/>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right style="thin">
        <color theme="3" tint="0.39994506668294322"/>
      </right>
      <top/>
      <bottom style="double">
        <color auto="1"/>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double">
        <color theme="1"/>
      </left>
      <right/>
      <top style="double">
        <color theme="1"/>
      </top>
      <bottom style="double">
        <color theme="1"/>
      </bottom>
      <diagonal/>
    </border>
    <border>
      <left/>
      <right/>
      <top style="double">
        <color theme="1"/>
      </top>
      <bottom style="double">
        <color theme="1"/>
      </bottom>
      <diagonal/>
    </border>
    <border>
      <left/>
      <right style="double">
        <color theme="1"/>
      </right>
      <top style="double">
        <color theme="1"/>
      </top>
      <bottom style="double">
        <color theme="1"/>
      </bottom>
      <diagonal/>
    </border>
    <border>
      <left/>
      <right/>
      <top style="double">
        <color theme="1"/>
      </top>
      <bottom/>
      <diagonal/>
    </border>
    <border>
      <left style="thick">
        <color theme="1"/>
      </left>
      <right/>
      <top style="thick">
        <color auto="1"/>
      </top>
      <bottom style="dashed">
        <color indexed="64"/>
      </bottom>
      <diagonal/>
    </border>
    <border>
      <left/>
      <right style="thick">
        <color auto="1"/>
      </right>
      <top style="thick">
        <color auto="1"/>
      </top>
      <bottom style="dashed">
        <color indexed="64"/>
      </bottom>
      <diagonal/>
    </border>
    <border>
      <left style="thick">
        <color theme="1"/>
      </left>
      <right/>
      <top style="dashed">
        <color indexed="64"/>
      </top>
      <bottom style="thick">
        <color auto="1"/>
      </bottom>
      <diagonal/>
    </border>
    <border>
      <left/>
      <right style="thick">
        <color auto="1"/>
      </right>
      <top style="dashed">
        <color indexed="64"/>
      </top>
      <bottom style="thick">
        <color auto="1"/>
      </bottom>
      <diagonal/>
    </border>
    <border>
      <left style="thick">
        <color auto="1"/>
      </left>
      <right/>
      <top style="thick">
        <color auto="1"/>
      </top>
      <bottom style="dashed">
        <color indexed="64"/>
      </bottom>
      <diagonal/>
    </border>
    <border>
      <left style="thick">
        <color auto="1"/>
      </left>
      <right/>
      <top style="dashed">
        <color indexed="64"/>
      </top>
      <bottom style="thick">
        <color auto="1"/>
      </bottom>
      <diagonal/>
    </border>
    <border>
      <left style="thick">
        <color auto="1"/>
      </left>
      <right style="thick">
        <color auto="1"/>
      </right>
      <top style="dashed">
        <color indexed="64"/>
      </top>
      <bottom style="thick">
        <color auto="1"/>
      </bottom>
      <diagonal/>
    </border>
    <border>
      <left style="thin">
        <color theme="3" tint="0.39994506668294322"/>
      </left>
      <right/>
      <top style="thin">
        <color theme="3" tint="0.39994506668294322"/>
      </top>
      <bottom/>
      <diagonal/>
    </border>
    <border>
      <left/>
      <right style="thin">
        <color theme="3" tint="0.39991454817346722"/>
      </right>
      <top style="thin">
        <color theme="3" tint="0.39991454817346722"/>
      </top>
      <bottom/>
      <diagonal/>
    </border>
    <border>
      <left/>
      <right style="thin">
        <color theme="3" tint="0.39991454817346722"/>
      </right>
      <top/>
      <bottom/>
      <diagonal/>
    </border>
    <border>
      <left style="thick">
        <color theme="3" tint="0.39994506668294322"/>
      </left>
      <right/>
      <top style="thick">
        <color theme="3" tint="0.39994506668294322"/>
      </top>
      <bottom style="thick">
        <color theme="3" tint="0.39991454817346722"/>
      </bottom>
      <diagonal/>
    </border>
    <border>
      <left/>
      <right/>
      <top style="thick">
        <color theme="3" tint="0.39994506668294322"/>
      </top>
      <bottom style="thick">
        <color theme="3" tint="0.39991454817346722"/>
      </bottom>
      <diagonal/>
    </border>
    <border>
      <left/>
      <right style="thick">
        <color theme="3" tint="0.39994506668294322"/>
      </right>
      <top style="thick">
        <color theme="3" tint="0.39994506668294322"/>
      </top>
      <bottom style="thick">
        <color theme="3" tint="0.39991454817346722"/>
      </bottom>
      <diagonal/>
    </border>
    <border>
      <left/>
      <right/>
      <top/>
      <bottom style="thin">
        <color theme="3" tint="0.39994506668294322"/>
      </bottom>
      <diagonal/>
    </border>
    <border>
      <left style="thin">
        <color rgb="FFFC1026"/>
      </left>
      <right style="thin">
        <color rgb="FFFC1026"/>
      </right>
      <top/>
      <bottom style="thin">
        <color rgb="FFFC1026"/>
      </bottom>
      <diagonal/>
    </border>
    <border>
      <left style="thin">
        <color rgb="FFFF0000"/>
      </left>
      <right/>
      <top/>
      <bottom/>
      <diagonal/>
    </border>
    <border>
      <left style="medium">
        <color indexed="8"/>
      </left>
      <right style="medium">
        <color indexed="8"/>
      </right>
      <top/>
      <bottom/>
      <diagonal/>
    </border>
    <border>
      <left/>
      <right/>
      <top style="thin">
        <color theme="3" tint="0.39994506668294322"/>
      </top>
      <bottom/>
      <diagonal/>
    </border>
    <border>
      <left style="thin">
        <color theme="3" tint="0.39994506668294322"/>
      </left>
      <right/>
      <top/>
      <bottom style="thick">
        <color auto="1"/>
      </bottom>
      <diagonal/>
    </border>
    <border>
      <left/>
      <right style="thin">
        <color theme="3" tint="0.39994506668294322"/>
      </right>
      <top/>
      <bottom style="thick">
        <color auto="1"/>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style="thin">
        <color rgb="FFFF0000"/>
      </bottom>
      <diagonal/>
    </border>
    <border>
      <left/>
      <right style="thin">
        <color rgb="FFFF0000"/>
      </right>
      <top/>
      <bottom style="thin">
        <color rgb="FFFF0000"/>
      </bottom>
      <diagonal/>
    </border>
    <border>
      <left style="double">
        <color rgb="FFFF0000"/>
      </left>
      <right/>
      <top style="thin">
        <color rgb="FFFF0000"/>
      </top>
      <bottom style="thin">
        <color rgb="FFFF0000"/>
      </bottom>
      <diagonal/>
    </border>
    <border>
      <left style="thin">
        <color rgb="FFFF0000"/>
      </left>
      <right style="medium">
        <color theme="3" tint="0.39994506668294322"/>
      </right>
      <top style="thin">
        <color theme="3" tint="0.39994506668294322"/>
      </top>
      <bottom style="thin">
        <color theme="3" tint="0.39994506668294322"/>
      </bottom>
      <diagonal/>
    </border>
    <border>
      <left/>
      <right/>
      <top style="thick">
        <color auto="1"/>
      </top>
      <bottom/>
      <diagonal/>
    </border>
    <border>
      <left/>
      <right style="thick">
        <color auto="1"/>
      </right>
      <top style="thick">
        <color auto="1"/>
      </top>
      <bottom style="thick">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style="double">
        <color indexed="64"/>
      </left>
      <right style="double">
        <color indexed="64"/>
      </right>
      <top style="double">
        <color indexed="64"/>
      </top>
      <bottom/>
      <diagonal/>
    </border>
    <border>
      <left/>
      <right/>
      <top style="thick">
        <color indexed="8"/>
      </top>
      <bottom/>
      <diagonal/>
    </border>
    <border>
      <left/>
      <right style="thin">
        <color rgb="FFFF0000"/>
      </right>
      <top/>
      <bottom/>
      <diagonal/>
    </border>
    <border>
      <left/>
      <right/>
      <top/>
      <bottom style="medium">
        <color theme="3" tint="0.39994506668294322"/>
      </bottom>
      <diagonal/>
    </border>
    <border>
      <left style="thin">
        <color rgb="FFFC1026"/>
      </left>
      <right style="thin">
        <color rgb="FFFF0000"/>
      </right>
      <top style="thin">
        <color rgb="FFFC1026"/>
      </top>
      <bottom style="thin">
        <color rgb="FFFC1026"/>
      </bottom>
      <diagonal/>
    </border>
    <border>
      <left style="medium">
        <color theme="3" tint="0.39994506668294322"/>
      </left>
      <right style="medium">
        <color theme="3" tint="0.39994506668294322"/>
      </right>
      <top style="thin">
        <color theme="3" tint="0.39991454817346722"/>
      </top>
      <bottom style="thin">
        <color theme="3" tint="0.39991454817346722"/>
      </bottom>
      <diagonal/>
    </border>
    <border>
      <left style="medium">
        <color theme="3" tint="0.39991454817346722"/>
      </left>
      <right/>
      <top style="medium">
        <color theme="3" tint="0.39991454817346722"/>
      </top>
      <bottom style="medium">
        <color theme="3" tint="0.39991454817346722"/>
      </bottom>
      <diagonal/>
    </border>
    <border>
      <left/>
      <right/>
      <top/>
      <bottom style="dashed">
        <color indexed="8"/>
      </bottom>
      <diagonal/>
    </border>
    <border>
      <left style="double">
        <color indexed="64"/>
      </left>
      <right style="double">
        <color indexed="64"/>
      </right>
      <top/>
      <bottom style="double">
        <color indexed="64"/>
      </bottom>
      <diagonal/>
    </border>
    <border>
      <left/>
      <right style="thin">
        <color rgb="FFFF0000"/>
      </right>
      <top style="dashed">
        <color indexed="8"/>
      </top>
      <bottom style="dashed">
        <color indexed="8"/>
      </bottom>
      <diagonal/>
    </border>
    <border>
      <left style="medium">
        <color theme="3" tint="0.39991454817346722"/>
      </left>
      <right style="medium">
        <color theme="3" tint="0.39991454817346722"/>
      </right>
      <top style="medium">
        <color theme="3" tint="0.39991454817346722"/>
      </top>
      <bottom style="medium">
        <color theme="3" tint="0.39991454817346722"/>
      </bottom>
      <diagonal/>
    </border>
    <border>
      <left style="medium">
        <color theme="3" tint="0.39994506668294322"/>
      </left>
      <right style="medium">
        <color theme="3" tint="0.39994506668294322"/>
      </right>
      <top/>
      <bottom style="thin">
        <color theme="3" tint="0.39991454817346722"/>
      </bottom>
      <diagonal/>
    </border>
    <border>
      <left style="medium">
        <color theme="3" tint="0.39994506668294322"/>
      </left>
      <right style="medium">
        <color theme="3" tint="0.39994506668294322"/>
      </right>
      <top/>
      <bottom style="medium">
        <color theme="3" tint="0.39994506668294322"/>
      </bottom>
      <diagonal/>
    </border>
    <border>
      <left style="thin">
        <color rgb="FFFF0000"/>
      </left>
      <right style="thin">
        <color auto="1"/>
      </right>
      <top style="thin">
        <color auto="1"/>
      </top>
      <bottom style="thin">
        <color auto="1"/>
      </bottom>
      <diagonal/>
    </border>
    <border>
      <left/>
      <right style="thin">
        <color theme="3" tint="0.39994506668294322"/>
      </right>
      <top style="dashed">
        <color indexed="8"/>
      </top>
      <bottom style="thin">
        <color theme="3" tint="0.39994506668294322"/>
      </bottom>
      <diagonal/>
    </border>
  </borders>
  <cellStyleXfs count="14">
    <xf numFmtId="0" fontId="0" fillId="0" borderId="0"/>
    <xf numFmtId="0" fontId="5" fillId="0" borderId="0" applyNumberFormat="0" applyFill="0" applyBorder="0" applyAlignment="0" applyProtection="0">
      <alignment vertical="top"/>
      <protection locked="0"/>
    </xf>
    <xf numFmtId="0" fontId="4" fillId="0" borderId="0"/>
    <xf numFmtId="0" fontId="3" fillId="0" borderId="0"/>
    <xf numFmtId="0" fontId="3" fillId="0" borderId="0"/>
    <xf numFmtId="0" fontId="12" fillId="0" borderId="0"/>
    <xf numFmtId="0" fontId="32" fillId="0" borderId="0" applyNumberFormat="0" applyFont="0" applyBorder="0" applyProtection="0"/>
    <xf numFmtId="0" fontId="79" fillId="0" borderId="0"/>
    <xf numFmtId="0" fontId="97" fillId="0" borderId="0"/>
    <xf numFmtId="0" fontId="79" fillId="0" borderId="0"/>
    <xf numFmtId="0" fontId="131" fillId="0" borderId="0"/>
    <xf numFmtId="0" fontId="2" fillId="0" borderId="0"/>
    <xf numFmtId="0" fontId="131" fillId="0" borderId="0"/>
    <xf numFmtId="0" fontId="1" fillId="0" borderId="0"/>
  </cellStyleXfs>
  <cellXfs count="1334">
    <xf numFmtId="0" fontId="0" fillId="0" borderId="0" xfId="0"/>
    <xf numFmtId="0" fontId="14" fillId="3" borderId="0" xfId="0" applyFont="1" applyFill="1" applyAlignment="1">
      <alignment horizontal="left"/>
    </xf>
    <xf numFmtId="0" fontId="14" fillId="3" borderId="0" xfId="0" quotePrefix="1" applyFont="1" applyFill="1" applyAlignment="1">
      <alignment horizontal="left"/>
    </xf>
    <xf numFmtId="0" fontId="0" fillId="0" borderId="0" xfId="0"/>
    <xf numFmtId="0" fontId="0" fillId="5" borderId="0" xfId="0" applyFill="1"/>
    <xf numFmtId="0" fontId="18" fillId="0" borderId="0" xfId="0" applyFont="1" applyProtection="1">
      <protection locked="0"/>
    </xf>
    <xf numFmtId="0" fontId="0" fillId="0" borderId="0" xfId="0"/>
    <xf numFmtId="0" fontId="15" fillId="6" borderId="0" xfId="0" applyFont="1" applyFill="1"/>
    <xf numFmtId="0" fontId="14" fillId="6" borderId="0" xfId="0" quotePrefix="1" applyFont="1" applyFill="1" applyAlignment="1">
      <alignment horizontal="left"/>
    </xf>
    <xf numFmtId="0" fontId="20" fillId="6" borderId="0" xfId="0" applyFont="1" applyFill="1"/>
    <xf numFmtId="0" fontId="19" fillId="6" borderId="0" xfId="0" applyFont="1" applyFill="1" applyAlignment="1">
      <alignment horizontal="center"/>
    </xf>
    <xf numFmtId="0" fontId="0" fillId="0" borderId="0" xfId="0"/>
    <xf numFmtId="0" fontId="14" fillId="9" borderId="0" xfId="0" quotePrefix="1" applyFont="1" applyFill="1" applyAlignment="1">
      <alignment horizontal="left"/>
    </xf>
    <xf numFmtId="0" fontId="14" fillId="10" borderId="0" xfId="0" quotePrefix="1" applyFont="1" applyFill="1" applyAlignment="1" applyProtection="1">
      <alignment horizontal="left"/>
    </xf>
    <xf numFmtId="0" fontId="14" fillId="10" borderId="0" xfId="0" quotePrefix="1" applyFont="1" applyFill="1" applyAlignment="1">
      <alignment horizontal="left"/>
    </xf>
    <xf numFmtId="0" fontId="23" fillId="10" borderId="0" xfId="0" applyFont="1" applyFill="1" applyAlignment="1">
      <alignment horizontal="left"/>
    </xf>
    <xf numFmtId="0" fontId="23" fillId="10" borderId="0" xfId="0" quotePrefix="1" applyFont="1" applyFill="1" applyAlignment="1">
      <alignment horizontal="left"/>
    </xf>
    <xf numFmtId="3" fontId="14" fillId="10" borderId="0" xfId="0" quotePrefix="1" applyNumberFormat="1" applyFont="1" applyFill="1" applyAlignment="1">
      <alignment horizontal="justify"/>
    </xf>
    <xf numFmtId="165" fontId="14" fillId="10" borderId="0" xfId="0" quotePrefix="1" applyNumberFormat="1" applyFont="1" applyFill="1" applyAlignment="1">
      <alignment horizontal="left"/>
    </xf>
    <xf numFmtId="0" fontId="24" fillId="10" borderId="0" xfId="0" quotePrefix="1" applyFont="1" applyFill="1" applyAlignment="1">
      <alignment horizontal="left"/>
    </xf>
    <xf numFmtId="0" fontId="0" fillId="0" borderId="0" xfId="0"/>
    <xf numFmtId="0" fontId="14" fillId="10" borderId="0" xfId="0" applyFont="1" applyFill="1" applyAlignment="1">
      <alignment horizontal="left"/>
    </xf>
    <xf numFmtId="0" fontId="25" fillId="10" borderId="0" xfId="0" applyFont="1" applyFill="1" applyAlignment="1">
      <alignment horizontal="left"/>
    </xf>
    <xf numFmtId="22" fontId="14" fillId="10" borderId="0" xfId="0" quotePrefix="1" applyNumberFormat="1" applyFont="1" applyFill="1" applyAlignment="1">
      <alignment horizontal="left" vertical="top"/>
    </xf>
    <xf numFmtId="0" fontId="19" fillId="10" borderId="0" xfId="0" quotePrefix="1" applyFont="1" applyFill="1" applyAlignment="1">
      <alignment horizontal="left"/>
    </xf>
    <xf numFmtId="0" fontId="0" fillId="0" borderId="0" xfId="0"/>
    <xf numFmtId="0" fontId="0" fillId="0" borderId="0" xfId="0"/>
    <xf numFmtId="0" fontId="25" fillId="10" borderId="0" xfId="0" applyFont="1" applyFill="1" applyAlignment="1" applyProtection="1">
      <alignment horizontal="left"/>
    </xf>
    <xf numFmtId="0" fontId="23" fillId="10" borderId="0" xfId="0" quotePrefix="1" applyFont="1" applyFill="1" applyBorder="1" applyAlignment="1">
      <alignment horizontal="center" vertical="top"/>
    </xf>
    <xf numFmtId="0" fontId="0" fillId="0" borderId="0" xfId="0" applyAlignment="1"/>
    <xf numFmtId="0" fontId="23" fillId="10" borderId="0" xfId="0" quotePrefix="1" applyFont="1" applyFill="1" applyBorder="1" applyAlignment="1">
      <alignment horizontal="center" vertical="top"/>
    </xf>
    <xf numFmtId="0" fontId="0" fillId="0" borderId="0" xfId="0" applyAlignment="1"/>
    <xf numFmtId="0" fontId="0" fillId="0" borderId="0" xfId="0"/>
    <xf numFmtId="0" fontId="0" fillId="0" borderId="0" xfId="0"/>
    <xf numFmtId="0" fontId="0" fillId="0" borderId="0" xfId="0"/>
    <xf numFmtId="0" fontId="0" fillId="0" borderId="0" xfId="0"/>
    <xf numFmtId="0" fontId="33" fillId="6" borderId="0" xfId="0" quotePrefix="1" applyFont="1" applyFill="1" applyAlignment="1">
      <alignment horizontal="center"/>
    </xf>
    <xf numFmtId="0" fontId="36" fillId="4" borderId="0" xfId="0" applyFont="1" applyFill="1" applyBorder="1" applyAlignment="1" applyProtection="1">
      <alignment horizontal="left"/>
    </xf>
    <xf numFmtId="0" fontId="0" fillId="0" borderId="0" xfId="0" applyProtection="1"/>
    <xf numFmtId="0" fontId="0" fillId="0" borderId="0" xfId="0" applyBorder="1" applyProtection="1"/>
    <xf numFmtId="0" fontId="0" fillId="11" borderId="0" xfId="0" applyFill="1" applyProtection="1"/>
    <xf numFmtId="0" fontId="0" fillId="0" borderId="0" xfId="0"/>
    <xf numFmtId="0" fontId="18" fillId="12" borderId="0" xfId="0" applyFont="1" applyFill="1"/>
    <xf numFmtId="0" fontId="30" fillId="12" borderId="0" xfId="0" applyFont="1" applyFill="1"/>
    <xf numFmtId="0" fontId="30" fillId="12" borderId="0" xfId="0" applyFont="1" applyFill="1" applyAlignment="1">
      <alignment horizontal="left"/>
    </xf>
    <xf numFmtId="0" fontId="18" fillId="12" borderId="0" xfId="0" applyFont="1" applyFill="1" applyBorder="1"/>
    <xf numFmtId="0" fontId="30" fillId="12" borderId="0" xfId="0" applyFont="1" applyFill="1" applyBorder="1"/>
    <xf numFmtId="0" fontId="9" fillId="4" borderId="0" xfId="0" applyFont="1" applyFill="1" applyBorder="1" applyAlignment="1" applyProtection="1">
      <alignment horizontal="left"/>
    </xf>
    <xf numFmtId="0" fontId="0" fillId="0" borderId="0" xfId="0"/>
    <xf numFmtId="0" fontId="18" fillId="13" borderId="0" xfId="0" applyFont="1" applyFill="1" applyProtection="1">
      <protection locked="0"/>
    </xf>
    <xf numFmtId="0" fontId="18" fillId="13" borderId="0" xfId="0" applyFont="1" applyFill="1"/>
    <xf numFmtId="0" fontId="0" fillId="12" borderId="0" xfId="0" applyFill="1" applyBorder="1"/>
    <xf numFmtId="0" fontId="0" fillId="12" borderId="0" xfId="0" quotePrefix="1" applyFill="1" applyBorder="1" applyAlignment="1">
      <alignment horizontal="left"/>
    </xf>
    <xf numFmtId="0" fontId="0" fillId="12" borderId="2" xfId="0" applyFill="1" applyBorder="1"/>
    <xf numFmtId="0" fontId="38" fillId="12" borderId="0" xfId="0" applyFont="1" applyFill="1" applyBorder="1"/>
    <xf numFmtId="0" fontId="38" fillId="12" borderId="0" xfId="0" quotePrefix="1" applyFont="1" applyFill="1" applyBorder="1" applyAlignment="1">
      <alignment horizontal="left"/>
    </xf>
    <xf numFmtId="0" fontId="30" fillId="12" borderId="0" xfId="0" quotePrefix="1" applyFont="1" applyFill="1" applyAlignment="1" applyProtection="1">
      <alignment horizontal="left"/>
      <protection locked="0"/>
    </xf>
    <xf numFmtId="0" fontId="30" fillId="12" borderId="0" xfId="0" applyFont="1" applyFill="1" applyProtection="1">
      <protection locked="0"/>
    </xf>
    <xf numFmtId="0" fontId="18" fillId="12" borderId="0" xfId="0" applyFont="1" applyFill="1" applyProtection="1">
      <protection locked="0"/>
    </xf>
    <xf numFmtId="0" fontId="30" fillId="12" borderId="0" xfId="0" applyFont="1" applyFill="1" applyBorder="1" applyProtection="1">
      <protection locked="0"/>
    </xf>
    <xf numFmtId="0" fontId="30" fillId="12" borderId="0" xfId="0" quotePrefix="1" applyFont="1" applyFill="1" applyBorder="1" applyAlignment="1" applyProtection="1">
      <alignment horizontal="left"/>
      <protection locked="0"/>
    </xf>
    <xf numFmtId="0" fontId="30" fillId="12" borderId="0" xfId="0" applyFont="1" applyFill="1" applyBorder="1" applyAlignment="1" applyProtection="1">
      <alignment horizontal="left"/>
      <protection locked="0"/>
    </xf>
    <xf numFmtId="0" fontId="38" fillId="12" borderId="0" xfId="0" applyFont="1" applyFill="1" applyBorder="1" applyProtection="1">
      <protection locked="0"/>
    </xf>
    <xf numFmtId="0" fontId="30" fillId="12" borderId="25" xfId="0" applyFont="1" applyFill="1" applyBorder="1"/>
    <xf numFmtId="0" fontId="30" fillId="12" borderId="26" xfId="0" applyFont="1" applyFill="1" applyBorder="1"/>
    <xf numFmtId="0" fontId="30" fillId="12" borderId="27" xfId="0" applyFont="1" applyFill="1" applyBorder="1"/>
    <xf numFmtId="0" fontId="18" fillId="0" borderId="0" xfId="0" applyFont="1" applyProtection="1"/>
    <xf numFmtId="0" fontId="30" fillId="12" borderId="0" xfId="0" applyFont="1" applyFill="1" applyAlignment="1">
      <alignment horizontal="center"/>
    </xf>
    <xf numFmtId="0" fontId="0" fillId="0" borderId="0" xfId="0" quotePrefix="1" applyAlignment="1">
      <alignment horizontal="left"/>
    </xf>
    <xf numFmtId="0" fontId="41" fillId="12" borderId="5" xfId="0" quotePrefix="1" applyFont="1" applyFill="1" applyBorder="1" applyAlignment="1">
      <alignment horizontal="left"/>
    </xf>
    <xf numFmtId="0" fontId="41" fillId="12" borderId="0" xfId="0" quotePrefix="1" applyFont="1" applyFill="1" applyAlignment="1">
      <alignment horizontal="left"/>
    </xf>
    <xf numFmtId="0" fontId="0" fillId="14" borderId="11" xfId="0" applyFill="1" applyBorder="1"/>
    <xf numFmtId="0" fontId="5" fillId="14" borderId="12" xfId="1" applyFill="1" applyBorder="1" applyAlignment="1" applyProtection="1"/>
    <xf numFmtId="0" fontId="5" fillId="14" borderId="13" xfId="1" applyFill="1" applyBorder="1" applyAlignment="1" applyProtection="1"/>
    <xf numFmtId="0" fontId="0" fillId="14" borderId="15" xfId="0" applyFill="1" applyBorder="1"/>
    <xf numFmtId="0" fontId="0" fillId="14" borderId="0" xfId="0" applyFill="1" applyBorder="1"/>
    <xf numFmtId="0" fontId="0" fillId="14" borderId="28" xfId="0" applyFill="1" applyBorder="1"/>
    <xf numFmtId="0" fontId="5" fillId="14" borderId="16" xfId="1" applyFill="1" applyBorder="1" applyAlignment="1" applyProtection="1"/>
    <xf numFmtId="0" fontId="0" fillId="14" borderId="17" xfId="0" applyFill="1" applyBorder="1"/>
    <xf numFmtId="0" fontId="0" fillId="14" borderId="29" xfId="0" applyFill="1" applyBorder="1"/>
    <xf numFmtId="0" fontId="38" fillId="12" borderId="5" xfId="0" quotePrefix="1" applyFont="1" applyFill="1" applyBorder="1" applyAlignment="1">
      <alignment horizontal="left"/>
    </xf>
    <xf numFmtId="14" fontId="19" fillId="10" borderId="0" xfId="0" applyNumberFormat="1" applyFont="1" applyFill="1" applyAlignment="1" applyProtection="1">
      <alignment horizontal="left"/>
    </xf>
    <xf numFmtId="0" fontId="0" fillId="0" borderId="0" xfId="0" applyProtection="1"/>
    <xf numFmtId="0" fontId="30" fillId="12" borderId="0" xfId="0" quotePrefix="1" applyFont="1" applyFill="1" applyAlignment="1">
      <alignment horizontal="left"/>
    </xf>
    <xf numFmtId="0" fontId="30" fillId="12" borderId="0" xfId="0" applyFont="1" applyFill="1" applyBorder="1"/>
    <xf numFmtId="0" fontId="30" fillId="12" borderId="0" xfId="0" quotePrefix="1" applyFont="1" applyFill="1" applyBorder="1" applyAlignment="1">
      <alignment horizontal="left"/>
    </xf>
    <xf numFmtId="0" fontId="30" fillId="12" borderId="0" xfId="0" applyFont="1" applyFill="1" applyBorder="1" applyAlignment="1">
      <alignment horizontal="left"/>
    </xf>
    <xf numFmtId="0" fontId="40" fillId="12" borderId="0" xfId="0" quotePrefix="1" applyFont="1" applyFill="1" applyBorder="1" applyAlignment="1">
      <alignment horizontal="left"/>
    </xf>
    <xf numFmtId="0" fontId="39" fillId="12" borderId="0" xfId="0" quotePrefix="1" applyFont="1" applyFill="1" applyBorder="1" applyAlignment="1">
      <alignment horizontal="left"/>
    </xf>
    <xf numFmtId="0" fontId="39" fillId="12" borderId="0" xfId="0" applyFont="1" applyFill="1" applyBorder="1"/>
    <xf numFmtId="0" fontId="30" fillId="12" borderId="0" xfId="0" applyFont="1" applyFill="1" applyBorder="1" applyAlignment="1">
      <alignment horizontal="right"/>
    </xf>
    <xf numFmtId="0" fontId="30" fillId="12" borderId="0" xfId="0" applyFont="1" applyFill="1" applyBorder="1" applyAlignment="1">
      <alignment horizontal="right" vertical="top"/>
    </xf>
    <xf numFmtId="0" fontId="30" fillId="12" borderId="0" xfId="0" quotePrefix="1" applyFont="1" applyFill="1" applyBorder="1" applyAlignment="1">
      <alignment horizontal="left" vertical="top"/>
    </xf>
    <xf numFmtId="0" fontId="30" fillId="12" borderId="0" xfId="0" quotePrefix="1" applyFont="1" applyFill="1" applyBorder="1" applyAlignment="1">
      <alignment horizontal="right"/>
    </xf>
    <xf numFmtId="0" fontId="14" fillId="10" borderId="0" xfId="0" quotePrefix="1" applyFont="1" applyFill="1" applyAlignment="1" applyProtection="1">
      <alignment horizontal="left"/>
    </xf>
    <xf numFmtId="0" fontId="14" fillId="10" borderId="0" xfId="0" applyFont="1" applyFill="1" applyBorder="1" applyAlignment="1" applyProtection="1">
      <alignment horizontal="left"/>
    </xf>
    <xf numFmtId="3" fontId="14" fillId="10" borderId="0" xfId="0" quotePrefix="1" applyNumberFormat="1" applyFont="1" applyFill="1" applyBorder="1" applyAlignment="1" applyProtection="1">
      <alignment horizontal="right"/>
    </xf>
    <xf numFmtId="0" fontId="14" fillId="10" borderId="0" xfId="0" quotePrefix="1" applyFont="1" applyFill="1" applyBorder="1" applyAlignment="1" applyProtection="1">
      <alignment horizontal="left"/>
    </xf>
    <xf numFmtId="0" fontId="45" fillId="10" borderId="0" xfId="0" applyFont="1" applyFill="1" applyBorder="1" applyAlignment="1" applyProtection="1">
      <alignment horizontal="left"/>
    </xf>
    <xf numFmtId="0" fontId="0" fillId="0" borderId="0" xfId="0" applyProtection="1"/>
    <xf numFmtId="0" fontId="9" fillId="4" borderId="0" xfId="0" applyFont="1" applyFill="1" applyBorder="1" applyAlignment="1" applyProtection="1">
      <alignment horizontal="left"/>
    </xf>
    <xf numFmtId="0" fontId="0" fillId="0" borderId="0" xfId="0"/>
    <xf numFmtId="165" fontId="28" fillId="10" borderId="0" xfId="0" applyNumberFormat="1" applyFont="1" applyFill="1" applyAlignment="1" applyProtection="1">
      <alignment horizontal="left"/>
    </xf>
    <xf numFmtId="0" fontId="0" fillId="0" borderId="0" xfId="0" applyAlignment="1">
      <alignment horizontal="center"/>
    </xf>
    <xf numFmtId="0" fontId="55" fillId="0" borderId="0" xfId="0" applyFont="1" applyBorder="1" applyAlignment="1">
      <alignment horizontal="left"/>
    </xf>
    <xf numFmtId="0" fontId="56" fillId="10" borderId="0" xfId="0" applyFont="1" applyFill="1" applyBorder="1" applyAlignment="1">
      <alignment horizontal="left"/>
    </xf>
    <xf numFmtId="0" fontId="14" fillId="10" borderId="39" xfId="0" quotePrefix="1" applyFont="1" applyFill="1" applyBorder="1" applyAlignment="1">
      <alignment horizontal="left"/>
    </xf>
    <xf numFmtId="0" fontId="14" fillId="10" borderId="42" xfId="0" quotePrefix="1" applyFont="1" applyFill="1" applyBorder="1" applyAlignment="1">
      <alignment horizontal="left"/>
    </xf>
    <xf numFmtId="0" fontId="9" fillId="15" borderId="43" xfId="0" applyFont="1" applyFill="1" applyBorder="1" applyAlignment="1" applyProtection="1">
      <alignment horizontal="left" vertical="top"/>
    </xf>
    <xf numFmtId="0" fontId="14" fillId="10" borderId="48" xfId="0" quotePrefix="1" applyFont="1" applyFill="1" applyBorder="1" applyAlignment="1">
      <alignment horizontal="left"/>
    </xf>
    <xf numFmtId="169" fontId="0" fillId="0" borderId="0" xfId="0" applyNumberFormat="1"/>
    <xf numFmtId="0" fontId="6" fillId="0" borderId="0" xfId="0" quotePrefix="1" applyFont="1" applyAlignment="1">
      <alignment horizontal="left" wrapText="1" shrinkToFit="1"/>
    </xf>
    <xf numFmtId="0" fontId="6" fillId="0" borderId="0" xfId="0" quotePrefix="1" applyFont="1" applyAlignment="1">
      <alignment horizontal="left"/>
    </xf>
    <xf numFmtId="0" fontId="6" fillId="0" borderId="0" xfId="0" applyFont="1" applyAlignment="1">
      <alignment horizontal="left"/>
    </xf>
    <xf numFmtId="0" fontId="6" fillId="0" borderId="0" xfId="0" applyFont="1" applyAlignment="1">
      <alignment horizontal="left" vertical="center" wrapText="1"/>
    </xf>
    <xf numFmtId="169" fontId="0" fillId="0" borderId="0" xfId="0" applyNumberFormat="1" applyAlignment="1">
      <alignment horizontal="center"/>
    </xf>
    <xf numFmtId="0" fontId="58" fillId="0" borderId="34" xfId="0" applyNumberFormat="1" applyFont="1" applyBorder="1" applyAlignment="1" applyProtection="1">
      <alignment horizontal="center"/>
    </xf>
    <xf numFmtId="0" fontId="0" fillId="0" borderId="0" xfId="0" quotePrefix="1" applyFill="1" applyBorder="1" applyAlignment="1">
      <alignment horizontal="left"/>
    </xf>
    <xf numFmtId="20" fontId="9" fillId="4" borderId="0" xfId="0" applyNumberFormat="1" applyFont="1" applyFill="1" applyBorder="1" applyAlignment="1" applyProtection="1">
      <alignment horizontal="left"/>
    </xf>
    <xf numFmtId="0" fontId="59" fillId="0" borderId="32" xfId="0" applyFont="1" applyBorder="1" applyAlignment="1" applyProtection="1">
      <alignment horizontal="left" vertical="center" wrapText="1"/>
    </xf>
    <xf numFmtId="167" fontId="0" fillId="0" borderId="0" xfId="0" applyNumberFormat="1"/>
    <xf numFmtId="0" fontId="0" fillId="0" borderId="52" xfId="0" applyBorder="1"/>
    <xf numFmtId="0" fontId="14" fillId="10" borderId="53" xfId="0" quotePrefix="1" applyFont="1" applyFill="1" applyBorder="1" applyAlignment="1">
      <alignment horizontal="left"/>
    </xf>
    <xf numFmtId="0" fontId="47" fillId="0" borderId="0" xfId="0" applyNumberFormat="1" applyFont="1" applyAlignment="1" applyProtection="1">
      <alignment horizontal="center"/>
      <protection locked="0"/>
    </xf>
    <xf numFmtId="0" fontId="14" fillId="10" borderId="59" xfId="0" quotePrefix="1" applyFont="1" applyFill="1" applyBorder="1" applyAlignment="1">
      <alignment horizontal="left"/>
    </xf>
    <xf numFmtId="0" fontId="14" fillId="10" borderId="60" xfId="0" quotePrefix="1" applyFont="1" applyFill="1" applyBorder="1" applyAlignment="1">
      <alignment horizontal="left"/>
    </xf>
    <xf numFmtId="0" fontId="14" fillId="10" borderId="62" xfId="0" quotePrefix="1" applyFont="1" applyFill="1" applyBorder="1" applyAlignment="1">
      <alignment horizontal="left"/>
    </xf>
    <xf numFmtId="0" fontId="14" fillId="10" borderId="63" xfId="0" quotePrefix="1" applyFont="1" applyFill="1" applyBorder="1" applyAlignment="1">
      <alignment horizontal="left"/>
    </xf>
    <xf numFmtId="0" fontId="64" fillId="10" borderId="58" xfId="0" applyFont="1" applyFill="1" applyBorder="1" applyAlignment="1">
      <alignment horizontal="left"/>
    </xf>
    <xf numFmtId="0" fontId="0" fillId="0" borderId="0" xfId="0" quotePrefix="1" applyAlignment="1">
      <alignment horizontal="right"/>
    </xf>
    <xf numFmtId="0" fontId="0" fillId="0" borderId="0" xfId="0" applyAlignment="1"/>
    <xf numFmtId="0" fontId="0" fillId="0" borderId="0" xfId="0" applyAlignment="1">
      <alignment wrapText="1"/>
    </xf>
    <xf numFmtId="0" fontId="67" fillId="0" borderId="0" xfId="0" applyFont="1"/>
    <xf numFmtId="0" fontId="0" fillId="0" borderId="0" xfId="0" applyAlignment="1">
      <alignment horizontal="right" wrapText="1"/>
    </xf>
    <xf numFmtId="0" fontId="68" fillId="0" borderId="14" xfId="0" applyFont="1" applyBorder="1"/>
    <xf numFmtId="0" fontId="69" fillId="0" borderId="64" xfId="0" applyFont="1" applyBorder="1" applyAlignment="1"/>
    <xf numFmtId="0" fontId="69" fillId="0" borderId="65" xfId="0" applyFont="1" applyBorder="1" applyAlignment="1"/>
    <xf numFmtId="0" fontId="69" fillId="0" borderId="66" xfId="0" applyFont="1" applyBorder="1"/>
    <xf numFmtId="0" fontId="68" fillId="0" borderId="67" xfId="0" applyFont="1" applyBorder="1"/>
    <xf numFmtId="0" fontId="68" fillId="0" borderId="21" xfId="0" applyFont="1" applyBorder="1"/>
    <xf numFmtId="0" fontId="9" fillId="4" borderId="0" xfId="0" applyFont="1" applyFill="1" applyBorder="1" applyAlignment="1" applyProtection="1">
      <alignment horizontal="left" vertical="center"/>
    </xf>
    <xf numFmtId="169" fontId="0" fillId="0" borderId="0" xfId="0" quotePrefix="1" applyNumberFormat="1" applyAlignment="1">
      <alignment horizontal="center"/>
    </xf>
    <xf numFmtId="0" fontId="6" fillId="0" borderId="0" xfId="0" applyFont="1"/>
    <xf numFmtId="18" fontId="6" fillId="0" borderId="0" xfId="0" applyNumberFormat="1" applyFont="1"/>
    <xf numFmtId="171" fontId="6" fillId="0" borderId="0" xfId="0" applyNumberFormat="1" applyFont="1"/>
    <xf numFmtId="0" fontId="0" fillId="2" borderId="0" xfId="0" applyFill="1"/>
    <xf numFmtId="18" fontId="0" fillId="0" borderId="0" xfId="0" applyNumberFormat="1"/>
    <xf numFmtId="0" fontId="13" fillId="0" borderId="0" xfId="0" quotePrefix="1" applyFont="1" applyAlignment="1">
      <alignment horizontal="left"/>
    </xf>
    <xf numFmtId="0" fontId="13" fillId="0" borderId="0" xfId="0" applyFont="1" applyAlignment="1">
      <alignment horizontal="left"/>
    </xf>
    <xf numFmtId="0" fontId="0" fillId="0" borderId="10" xfId="0" applyBorder="1"/>
    <xf numFmtId="0" fontId="0" fillId="0" borderId="23" xfId="0" applyBorder="1"/>
    <xf numFmtId="18" fontId="0" fillId="0" borderId="24" xfId="0" applyNumberFormat="1" applyBorder="1"/>
    <xf numFmtId="0" fontId="0" fillId="0" borderId="30" xfId="0" applyBorder="1"/>
    <xf numFmtId="18" fontId="0" fillId="0" borderId="2" xfId="0" applyNumberFormat="1" applyBorder="1"/>
    <xf numFmtId="0" fontId="0" fillId="0" borderId="1" xfId="0" applyBorder="1"/>
    <xf numFmtId="18" fontId="0" fillId="0" borderId="22" xfId="0" applyNumberFormat="1" applyBorder="1"/>
    <xf numFmtId="0" fontId="0" fillId="0" borderId="0" xfId="0" applyBorder="1"/>
    <xf numFmtId="0" fontId="0" fillId="0" borderId="68" xfId="0" applyBorder="1"/>
    <xf numFmtId="172" fontId="0" fillId="0" borderId="0" xfId="0" applyNumberFormat="1"/>
    <xf numFmtId="0" fontId="6" fillId="0" borderId="0" xfId="0" quotePrefix="1" applyFont="1" applyAlignment="1">
      <alignment horizontal="right"/>
    </xf>
    <xf numFmtId="18" fontId="0" fillId="0" borderId="0" xfId="0" applyNumberFormat="1" applyBorder="1"/>
    <xf numFmtId="0" fontId="0" fillId="0" borderId="21" xfId="0" applyBorder="1"/>
    <xf numFmtId="0" fontId="20" fillId="16" borderId="70" xfId="0" quotePrefix="1" applyFont="1" applyFill="1" applyBorder="1" applyAlignment="1" applyProtection="1">
      <alignment horizontal="left"/>
    </xf>
    <xf numFmtId="0" fontId="21" fillId="7" borderId="71" xfId="0" applyFont="1" applyFill="1" applyBorder="1" applyAlignment="1" applyProtection="1">
      <alignment horizontal="left"/>
    </xf>
    <xf numFmtId="0" fontId="19" fillId="7" borderId="71" xfId="0" applyFont="1" applyFill="1" applyBorder="1" applyAlignment="1" applyProtection="1">
      <alignment horizontal="left"/>
    </xf>
    <xf numFmtId="0" fontId="22" fillId="7" borderId="71" xfId="0" applyFont="1" applyFill="1" applyBorder="1" applyProtection="1"/>
    <xf numFmtId="0" fontId="20" fillId="7" borderId="71" xfId="0" applyFont="1" applyFill="1" applyBorder="1" applyProtection="1"/>
    <xf numFmtId="0" fontId="0" fillId="0" borderId="22" xfId="0" applyBorder="1"/>
    <xf numFmtId="0" fontId="0" fillId="0" borderId="30" xfId="0" applyFill="1" applyBorder="1"/>
    <xf numFmtId="0" fontId="0" fillId="0" borderId="2" xfId="0" applyBorder="1"/>
    <xf numFmtId="0" fontId="0" fillId="0" borderId="72" xfId="0" applyBorder="1"/>
    <xf numFmtId="0" fontId="0" fillId="0" borderId="0" xfId="0" applyFill="1" applyBorder="1"/>
    <xf numFmtId="0" fontId="13" fillId="0" borderId="0" xfId="0" applyFont="1" applyAlignment="1">
      <alignment horizontal="left"/>
    </xf>
    <xf numFmtId="0" fontId="13" fillId="0" borderId="0" xfId="0" applyFont="1" applyBorder="1" applyAlignment="1">
      <alignment horizontal="left"/>
    </xf>
    <xf numFmtId="0" fontId="0" fillId="0" borderId="0" xfId="0"/>
    <xf numFmtId="0" fontId="9" fillId="4" borderId="0" xfId="0" applyFont="1" applyFill="1" applyBorder="1" applyAlignment="1" applyProtection="1">
      <alignment horizontal="left"/>
    </xf>
    <xf numFmtId="0" fontId="6" fillId="0" borderId="0" xfId="0" quotePrefix="1" applyFont="1" applyAlignment="1">
      <alignment horizontal="left"/>
    </xf>
    <xf numFmtId="0" fontId="6" fillId="0" borderId="0" xfId="0" applyFont="1" applyAlignment="1">
      <alignment horizontal="left"/>
    </xf>
    <xf numFmtId="18" fontId="0" fillId="0" borderId="0" xfId="0" applyNumberFormat="1"/>
    <xf numFmtId="0" fontId="0" fillId="0" borderId="10" xfId="0" applyBorder="1"/>
    <xf numFmtId="0" fontId="0" fillId="0" borderId="30" xfId="0" applyBorder="1"/>
    <xf numFmtId="0" fontId="0" fillId="0" borderId="1" xfId="0" applyBorder="1"/>
    <xf numFmtId="0" fontId="0" fillId="0" borderId="0" xfId="0" applyBorder="1"/>
    <xf numFmtId="0" fontId="6" fillId="0" borderId="68" xfId="0" applyFont="1" applyBorder="1" applyAlignment="1">
      <alignment horizontal="left"/>
    </xf>
    <xf numFmtId="0" fontId="6" fillId="0" borderId="0" xfId="0" applyFont="1" applyFill="1" applyBorder="1" applyAlignment="1">
      <alignment horizontal="left"/>
    </xf>
    <xf numFmtId="0" fontId="6" fillId="0" borderId="0" xfId="0" quotePrefix="1" applyFont="1" applyFill="1" applyBorder="1" applyAlignment="1">
      <alignment horizontal="left"/>
    </xf>
    <xf numFmtId="0" fontId="6" fillId="0" borderId="10" xfId="0" quotePrefix="1" applyFont="1" applyFill="1" applyBorder="1" applyAlignment="1">
      <alignment horizontal="left"/>
    </xf>
    <xf numFmtId="0" fontId="6" fillId="0" borderId="0" xfId="0" quotePrefix="1" applyFont="1" applyBorder="1" applyAlignment="1">
      <alignment horizontal="left"/>
    </xf>
    <xf numFmtId="0" fontId="6" fillId="0" borderId="10" xfId="0" applyFont="1" applyBorder="1" applyAlignment="1">
      <alignment horizontal="left" wrapText="1"/>
    </xf>
    <xf numFmtId="0" fontId="6" fillId="0" borderId="21" xfId="0" applyFont="1" applyBorder="1" applyAlignment="1">
      <alignment horizontal="left"/>
    </xf>
    <xf numFmtId="0" fontId="6" fillId="0" borderId="0" xfId="0" applyFont="1" applyBorder="1" applyAlignment="1">
      <alignment horizontal="left" wrapText="1"/>
    </xf>
    <xf numFmtId="167" fontId="0" fillId="0" borderId="0" xfId="0" applyNumberFormat="1" applyBorder="1"/>
    <xf numFmtId="166" fontId="0" fillId="0" borderId="0" xfId="0" applyNumberFormat="1" applyProtection="1"/>
    <xf numFmtId="0" fontId="0" fillId="0" borderId="10" xfId="0" quotePrefix="1" applyBorder="1" applyAlignment="1">
      <alignment horizontal="left"/>
    </xf>
    <xf numFmtId="0" fontId="0" fillId="0" borderId="0" xfId="0" applyFill="1" applyBorder="1" applyAlignment="1" applyProtection="1">
      <alignment vertical="top" wrapText="1"/>
    </xf>
    <xf numFmtId="0" fontId="6" fillId="0" borderId="0" xfId="0" quotePrefix="1" applyFont="1" applyFill="1" applyBorder="1" applyAlignment="1">
      <alignment horizontal="left" wrapText="1"/>
    </xf>
    <xf numFmtId="0" fontId="82" fillId="17" borderId="35" xfId="0" quotePrefix="1" applyFont="1" applyFill="1" applyBorder="1" applyAlignment="1">
      <alignment horizontal="left" vertical="top" wrapText="1"/>
    </xf>
    <xf numFmtId="0" fontId="13" fillId="0" borderId="0" xfId="0" quotePrefix="1" applyFont="1" applyBorder="1" applyAlignment="1">
      <alignment horizontal="left"/>
    </xf>
    <xf numFmtId="0" fontId="14" fillId="2" borderId="0" xfId="0" quotePrefix="1" applyFont="1" applyFill="1" applyAlignment="1">
      <alignment horizontal="left"/>
    </xf>
    <xf numFmtId="0" fontId="14" fillId="2" borderId="0" xfId="0" applyFont="1" applyFill="1" applyAlignment="1">
      <alignment horizontal="left"/>
    </xf>
    <xf numFmtId="0" fontId="69" fillId="4" borderId="0" xfId="0" applyFont="1" applyFill="1"/>
    <xf numFmtId="169" fontId="0" fillId="0" borderId="0" xfId="0" applyNumberFormat="1" applyProtection="1"/>
    <xf numFmtId="0" fontId="0" fillId="0" borderId="0" xfId="0"/>
    <xf numFmtId="175" fontId="0" fillId="0" borderId="0" xfId="0" applyNumberFormat="1"/>
    <xf numFmtId="0" fontId="0" fillId="0" borderId="74" xfId="0" applyBorder="1"/>
    <xf numFmtId="0" fontId="0" fillId="0" borderId="30" xfId="0" quotePrefix="1" applyFill="1" applyBorder="1" applyAlignment="1">
      <alignment horizontal="left"/>
    </xf>
    <xf numFmtId="0" fontId="76" fillId="0" borderId="0" xfId="0" applyFont="1" applyBorder="1" applyAlignment="1">
      <alignment horizontal="left"/>
    </xf>
    <xf numFmtId="0" fontId="6" fillId="0" borderId="0" xfId="0" quotePrefix="1" applyFont="1" applyAlignment="1">
      <alignment horizontal="left" wrapText="1"/>
    </xf>
    <xf numFmtId="1" fontId="46" fillId="0" borderId="0" xfId="0" applyNumberFormat="1" applyFont="1" applyBorder="1" applyAlignment="1">
      <alignment horizontal="center"/>
    </xf>
    <xf numFmtId="1" fontId="46" fillId="0" borderId="76" xfId="0" applyNumberFormat="1" applyFont="1" applyBorder="1" applyAlignment="1">
      <alignment horizontal="center"/>
    </xf>
    <xf numFmtId="175" fontId="86" fillId="0" borderId="0" xfId="0" applyNumberFormat="1" applyFont="1" applyBorder="1" applyAlignment="1">
      <alignment horizontal="center"/>
    </xf>
    <xf numFmtId="0" fontId="87" fillId="0" borderId="0" xfId="0" applyFont="1" applyBorder="1" applyAlignment="1">
      <alignment horizontal="left"/>
    </xf>
    <xf numFmtId="177" fontId="0" fillId="0" borderId="0" xfId="0" applyNumberFormat="1"/>
    <xf numFmtId="177" fontId="70" fillId="0" borderId="0" xfId="0" applyNumberFormat="1" applyFont="1"/>
    <xf numFmtId="177" fontId="0" fillId="0" borderId="0" xfId="0" applyNumberFormat="1" applyAlignment="1">
      <alignment horizontal="left"/>
    </xf>
    <xf numFmtId="178" fontId="0" fillId="0" borderId="0" xfId="0" applyNumberFormat="1"/>
    <xf numFmtId="0" fontId="89" fillId="10" borderId="18" xfId="0" applyFont="1" applyFill="1" applyBorder="1" applyAlignment="1">
      <alignment horizontal="center" vertical="top" wrapText="1"/>
    </xf>
    <xf numFmtId="0" fontId="23" fillId="10" borderId="0" xfId="0" quotePrefix="1" applyFont="1" applyFill="1" applyAlignment="1">
      <alignment horizontal="left"/>
    </xf>
    <xf numFmtId="0" fontId="14" fillId="10" borderId="0" xfId="0" quotePrefix="1" applyFont="1" applyFill="1" applyBorder="1" applyAlignment="1">
      <alignment horizontal="left"/>
    </xf>
    <xf numFmtId="0" fontId="0" fillId="0" borderId="0" xfId="0" applyBorder="1"/>
    <xf numFmtId="0" fontId="14" fillId="10" borderId="0" xfId="0" applyFont="1" applyFill="1" applyBorder="1" applyAlignment="1">
      <alignment horizontal="left"/>
    </xf>
    <xf numFmtId="0" fontId="90" fillId="2" borderId="0" xfId="0" applyFont="1" applyFill="1"/>
    <xf numFmtId="14" fontId="0" fillId="0" borderId="0" xfId="0" applyNumberFormat="1"/>
    <xf numFmtId="0" fontId="91" fillId="10" borderId="79" xfId="0" quotePrefix="1" applyFont="1" applyFill="1" applyBorder="1" applyAlignment="1">
      <alignment horizontal="left"/>
    </xf>
    <xf numFmtId="0" fontId="92" fillId="10" borderId="80" xfId="0" quotePrefix="1" applyFont="1" applyFill="1" applyBorder="1" applyAlignment="1">
      <alignment horizontal="left"/>
    </xf>
    <xf numFmtId="0" fontId="93" fillId="0" borderId="81" xfId="0" applyFont="1" applyBorder="1"/>
    <xf numFmtId="0" fontId="91" fillId="10" borderId="82" xfId="0" quotePrefix="1" applyFont="1" applyFill="1" applyBorder="1" applyAlignment="1">
      <alignment horizontal="left"/>
    </xf>
    <xf numFmtId="0" fontId="92" fillId="10" borderId="0" xfId="0" quotePrefix="1" applyFont="1" applyFill="1" applyBorder="1" applyAlignment="1">
      <alignment horizontal="left"/>
    </xf>
    <xf numFmtId="0" fontId="93" fillId="0" borderId="83" xfId="0" applyFont="1" applyBorder="1"/>
    <xf numFmtId="0" fontId="92" fillId="10" borderId="82" xfId="0" applyFont="1" applyFill="1" applyBorder="1" applyAlignment="1">
      <alignment horizontal="left"/>
    </xf>
    <xf numFmtId="0" fontId="92" fillId="10" borderId="0" xfId="0" applyFont="1" applyFill="1" applyBorder="1" applyAlignment="1">
      <alignment horizontal="left"/>
    </xf>
    <xf numFmtId="0" fontId="18" fillId="0" borderId="0" xfId="0" quotePrefix="1" applyFont="1" applyAlignment="1">
      <alignment horizontal="left"/>
    </xf>
    <xf numFmtId="0" fontId="0" fillId="0" borderId="0" xfId="0"/>
    <xf numFmtId="0" fontId="25" fillId="10" borderId="0" xfId="0" applyFont="1" applyFill="1" applyAlignment="1" applyProtection="1">
      <alignment horizontal="left"/>
    </xf>
    <xf numFmtId="0" fontId="0" fillId="0" borderId="0" xfId="0" applyProtection="1"/>
    <xf numFmtId="0" fontId="62" fillId="10" borderId="54" xfId="0" applyFont="1" applyFill="1" applyBorder="1" applyAlignment="1" applyProtection="1">
      <alignment horizontal="left"/>
    </xf>
    <xf numFmtId="1" fontId="46" fillId="0" borderId="76" xfId="0" quotePrefix="1" applyNumberFormat="1" applyFont="1" applyBorder="1" applyAlignment="1">
      <alignment horizontal="center"/>
    </xf>
    <xf numFmtId="0" fontId="0" fillId="0" borderId="8" xfId="0" applyBorder="1"/>
    <xf numFmtId="0" fontId="0" fillId="0" borderId="8" xfId="0" applyBorder="1" applyProtection="1"/>
    <xf numFmtId="49" fontId="11" fillId="0" borderId="8" xfId="0" applyNumberFormat="1" applyFont="1" applyBorder="1" applyAlignment="1">
      <alignment horizontal="center"/>
    </xf>
    <xf numFmtId="0" fontId="0" fillId="0" borderId="8" xfId="0" applyBorder="1" applyAlignment="1">
      <alignment horizontal="center"/>
    </xf>
    <xf numFmtId="0" fontId="58" fillId="0" borderId="89" xfId="0" applyNumberFormat="1" applyFont="1" applyBorder="1" applyAlignment="1" applyProtection="1">
      <alignment horizontal="center"/>
    </xf>
    <xf numFmtId="0" fontId="47" fillId="0" borderId="8" xfId="0" applyNumberFormat="1" applyFont="1" applyBorder="1" applyAlignment="1" applyProtection="1">
      <alignment horizontal="center"/>
      <protection locked="0"/>
    </xf>
    <xf numFmtId="18" fontId="0" fillId="0" borderId="8" xfId="0" applyNumberFormat="1" applyBorder="1"/>
    <xf numFmtId="172" fontId="0" fillId="0" borderId="8" xfId="0" applyNumberFormat="1" applyBorder="1"/>
    <xf numFmtId="167" fontId="0" fillId="0" borderId="8" xfId="0" applyNumberFormat="1" applyBorder="1"/>
    <xf numFmtId="0" fontId="69" fillId="4" borderId="8" xfId="0" applyFont="1" applyFill="1" applyBorder="1"/>
    <xf numFmtId="177" fontId="0" fillId="0" borderId="8" xfId="0" applyNumberFormat="1" applyBorder="1"/>
    <xf numFmtId="0" fontId="98" fillId="0" borderId="0" xfId="0" applyFont="1"/>
    <xf numFmtId="164" fontId="20" fillId="6" borderId="3" xfId="0" quotePrefix="1" applyNumberFormat="1" applyFont="1" applyFill="1" applyBorder="1" applyAlignment="1">
      <alignment horizontal="left" shrinkToFit="1"/>
    </xf>
    <xf numFmtId="0" fontId="96" fillId="10" borderId="0" xfId="0" quotePrefix="1" applyFont="1" applyFill="1" applyAlignment="1">
      <alignment horizontal="left"/>
    </xf>
    <xf numFmtId="177" fontId="99" fillId="0" borderId="0" xfId="0" applyNumberFormat="1" applyFont="1"/>
    <xf numFmtId="0" fontId="100" fillId="10" borderId="0" xfId="0" quotePrefix="1" applyFont="1" applyFill="1" applyAlignment="1">
      <alignment horizontal="left"/>
    </xf>
    <xf numFmtId="0" fontId="71" fillId="0" borderId="8" xfId="0" applyFont="1" applyBorder="1"/>
    <xf numFmtId="0" fontId="103" fillId="6" borderId="0" xfId="0" applyFont="1" applyFill="1" applyAlignment="1">
      <alignment horizontal="left"/>
    </xf>
    <xf numFmtId="0" fontId="19" fillId="6" borderId="91" xfId="0" quotePrefix="1" applyFont="1" applyFill="1" applyBorder="1" applyAlignment="1">
      <alignment horizontal="left"/>
    </xf>
    <xf numFmtId="0" fontId="14" fillId="6" borderId="92" xfId="0" quotePrefix="1" applyFont="1" applyFill="1" applyBorder="1" applyAlignment="1">
      <alignment horizontal="left"/>
    </xf>
    <xf numFmtId="0" fontId="14" fillId="6" borderId="93" xfId="0" quotePrefix="1" applyFont="1" applyFill="1" applyBorder="1" applyAlignment="1">
      <alignment horizontal="left"/>
    </xf>
    <xf numFmtId="0" fontId="19" fillId="6" borderId="94" xfId="0" quotePrefix="1" applyFont="1" applyFill="1" applyBorder="1" applyAlignment="1">
      <alignment horizontal="left"/>
    </xf>
    <xf numFmtId="0" fontId="14" fillId="6" borderId="0" xfId="0" quotePrefix="1" applyFont="1" applyFill="1" applyBorder="1" applyAlignment="1">
      <alignment horizontal="left"/>
    </xf>
    <xf numFmtId="0" fontId="14" fillId="6" borderId="95" xfId="0" quotePrefix="1" applyFont="1" applyFill="1" applyBorder="1" applyAlignment="1">
      <alignment horizontal="left"/>
    </xf>
    <xf numFmtId="0" fontId="14" fillId="6" borderId="94" xfId="0" quotePrefix="1" applyFont="1" applyFill="1" applyBorder="1" applyAlignment="1">
      <alignment horizontal="left"/>
    </xf>
    <xf numFmtId="0" fontId="14" fillId="6" borderId="96" xfId="0" quotePrefix="1" applyFont="1" applyFill="1" applyBorder="1" applyAlignment="1">
      <alignment horizontal="left"/>
    </xf>
    <xf numFmtId="0" fontId="14" fillId="6" borderId="97" xfId="0" quotePrefix="1" applyFont="1" applyFill="1" applyBorder="1" applyAlignment="1">
      <alignment horizontal="left"/>
    </xf>
    <xf numFmtId="0" fontId="19" fillId="6" borderId="0" xfId="0" quotePrefix="1" applyFont="1" applyFill="1" applyBorder="1" applyAlignment="1">
      <alignment horizontal="left"/>
    </xf>
    <xf numFmtId="0" fontId="14" fillId="10" borderId="44" xfId="0" quotePrefix="1" applyFont="1" applyFill="1" applyBorder="1" applyAlignment="1">
      <alignment horizontal="right"/>
    </xf>
    <xf numFmtId="0" fontId="14" fillId="10" borderId="45" xfId="0" quotePrefix="1" applyFont="1" applyFill="1" applyBorder="1" applyAlignment="1" applyProtection="1">
      <alignment horizontal="left"/>
    </xf>
    <xf numFmtId="0" fontId="104" fillId="10" borderId="45" xfId="0" quotePrefix="1" applyFont="1" applyFill="1" applyBorder="1" applyAlignment="1">
      <alignment horizontal="left"/>
    </xf>
    <xf numFmtId="0" fontId="14" fillId="10" borderId="45" xfId="0" quotePrefix="1" applyFont="1" applyFill="1" applyBorder="1" applyAlignment="1">
      <alignment horizontal="left"/>
    </xf>
    <xf numFmtId="0" fontId="0" fillId="0" borderId="46" xfId="0" applyBorder="1"/>
    <xf numFmtId="0" fontId="14" fillId="10" borderId="98" xfId="0" quotePrefix="1" applyFont="1" applyFill="1" applyBorder="1" applyAlignment="1">
      <alignment horizontal="right"/>
    </xf>
    <xf numFmtId="0" fontId="104" fillId="10" borderId="0" xfId="0" quotePrefix="1" applyFont="1" applyFill="1" applyBorder="1" applyAlignment="1">
      <alignment horizontal="left"/>
    </xf>
    <xf numFmtId="0" fontId="0" fillId="0" borderId="99" xfId="0" applyBorder="1"/>
    <xf numFmtId="0" fontId="14" fillId="10" borderId="100" xfId="0" quotePrefix="1" applyFont="1" applyFill="1" applyBorder="1" applyAlignment="1">
      <alignment horizontal="right"/>
    </xf>
    <xf numFmtId="0" fontId="14" fillId="10" borderId="101" xfId="0" quotePrefix="1" applyFont="1" applyFill="1" applyBorder="1" applyAlignment="1" applyProtection="1">
      <alignment horizontal="left"/>
    </xf>
    <xf numFmtId="0" fontId="104" fillId="10" borderId="101" xfId="0" quotePrefix="1" applyFont="1" applyFill="1" applyBorder="1" applyAlignment="1">
      <alignment horizontal="left"/>
    </xf>
    <xf numFmtId="0" fontId="14" fillId="10" borderId="101" xfId="0" quotePrefix="1" applyFont="1" applyFill="1" applyBorder="1" applyAlignment="1">
      <alignment horizontal="left"/>
    </xf>
    <xf numFmtId="0" fontId="0" fillId="0" borderId="102" xfId="0" applyBorder="1"/>
    <xf numFmtId="0" fontId="0" fillId="0" borderId="45" xfId="0" applyBorder="1"/>
    <xf numFmtId="0" fontId="0" fillId="0" borderId="101" xfId="0" applyBorder="1"/>
    <xf numFmtId="0" fontId="0" fillId="0" borderId="0" xfId="0" applyAlignment="1"/>
    <xf numFmtId="0" fontId="23" fillId="10" borderId="0" xfId="0" quotePrefix="1" applyFont="1" applyFill="1" applyBorder="1" applyAlignment="1">
      <alignment horizontal="center" vertical="top"/>
    </xf>
    <xf numFmtId="0" fontId="105" fillId="10" borderId="0" xfId="0" quotePrefix="1" applyFont="1" applyFill="1" applyAlignment="1">
      <alignment horizontal="left" indent="3"/>
    </xf>
    <xf numFmtId="167" fontId="66" fillId="0" borderId="0" xfId="0" quotePrefix="1" applyNumberFormat="1" applyFont="1" applyAlignment="1">
      <alignment horizontal="left"/>
    </xf>
    <xf numFmtId="14" fontId="9" fillId="4" borderId="0" xfId="0" applyNumberFormat="1" applyFont="1" applyFill="1" applyBorder="1" applyAlignment="1" applyProtection="1">
      <alignment horizontal="left"/>
    </xf>
    <xf numFmtId="0" fontId="0" fillId="0" borderId="0" xfId="0" applyNumberFormat="1" applyAlignment="1">
      <alignment horizontal="right"/>
    </xf>
    <xf numFmtId="0" fontId="23" fillId="10" borderId="0" xfId="0" quotePrefix="1" applyFont="1" applyFill="1" applyAlignment="1" applyProtection="1">
      <alignment horizontal="left"/>
    </xf>
    <xf numFmtId="175" fontId="107" fillId="0" borderId="0" xfId="0" quotePrefix="1" applyNumberFormat="1" applyFont="1" applyBorder="1" applyAlignment="1">
      <alignment horizontal="center"/>
    </xf>
    <xf numFmtId="175" fontId="63" fillId="0" borderId="0" xfId="0" quotePrefix="1" applyNumberFormat="1" applyFont="1" applyAlignment="1">
      <alignment horizontal="left"/>
    </xf>
    <xf numFmtId="0" fontId="14" fillId="10" borderId="104" xfId="0" quotePrefix="1" applyFont="1" applyFill="1" applyBorder="1" applyAlignment="1">
      <alignment horizontal="left"/>
    </xf>
    <xf numFmtId="3" fontId="14" fillId="10" borderId="0" xfId="0" quotePrefix="1" applyNumberFormat="1" applyFont="1" applyFill="1" applyAlignment="1">
      <alignment horizontal="right"/>
    </xf>
    <xf numFmtId="3" fontId="14" fillId="10" borderId="0" xfId="0" quotePrefix="1" applyNumberFormat="1" applyFont="1" applyFill="1" applyAlignment="1">
      <alignment horizontal="left"/>
    </xf>
    <xf numFmtId="0" fontId="105" fillId="10" borderId="0" xfId="0" applyFont="1" applyFill="1" applyAlignment="1">
      <alignment horizontal="left"/>
    </xf>
    <xf numFmtId="180" fontId="66" fillId="0" borderId="105" xfId="0" applyNumberFormat="1" applyFont="1" applyBorder="1" applyAlignment="1">
      <alignment horizontal="left"/>
    </xf>
    <xf numFmtId="0" fontId="0" fillId="0" borderId="107" xfId="0" applyBorder="1"/>
    <xf numFmtId="0" fontId="14" fillId="10" borderId="107" xfId="0" quotePrefix="1" applyFont="1" applyFill="1" applyBorder="1" applyAlignment="1">
      <alignment horizontal="left"/>
    </xf>
    <xf numFmtId="0" fontId="25" fillId="10" borderId="107" xfId="0" applyFont="1" applyFill="1" applyBorder="1" applyAlignment="1" applyProtection="1">
      <alignment horizontal="left"/>
    </xf>
    <xf numFmtId="0" fontId="0" fillId="0" borderId="107" xfId="0" applyBorder="1" applyAlignment="1"/>
    <xf numFmtId="0" fontId="0" fillId="0" borderId="106" xfId="0" applyBorder="1" applyAlignment="1"/>
    <xf numFmtId="0" fontId="14" fillId="10" borderId="109" xfId="0" quotePrefix="1" applyFont="1" applyFill="1" applyBorder="1" applyAlignment="1">
      <alignment horizontal="left"/>
    </xf>
    <xf numFmtId="0" fontId="25" fillId="10" borderId="109" xfId="0" applyFont="1" applyFill="1" applyBorder="1" applyAlignment="1" applyProtection="1">
      <alignment horizontal="left"/>
    </xf>
    <xf numFmtId="0" fontId="14" fillId="10" borderId="108" xfId="0" quotePrefix="1" applyFont="1" applyFill="1" applyBorder="1" applyAlignment="1">
      <alignment horizontal="left"/>
    </xf>
    <xf numFmtId="0" fontId="14" fillId="10" borderId="110" xfId="0" quotePrefix="1" applyFont="1" applyFill="1" applyBorder="1" applyAlignment="1">
      <alignment horizontal="left"/>
    </xf>
    <xf numFmtId="174" fontId="0" fillId="0" borderId="0" xfId="0" applyNumberFormat="1"/>
    <xf numFmtId="0" fontId="0" fillId="0" borderId="0" xfId="0"/>
    <xf numFmtId="172" fontId="0" fillId="0" borderId="0" xfId="0" applyNumberFormat="1"/>
    <xf numFmtId="0" fontId="14" fillId="3" borderId="9" xfId="0" quotePrefix="1" applyFont="1" applyFill="1" applyBorder="1" applyAlignment="1">
      <alignment horizontal="left"/>
    </xf>
    <xf numFmtId="0" fontId="14" fillId="3" borderId="8" xfId="0" quotePrefix="1" applyFont="1" applyFill="1" applyBorder="1" applyAlignment="1">
      <alignment horizontal="left"/>
    </xf>
    <xf numFmtId="176" fontId="14" fillId="3" borderId="8" xfId="0" quotePrefix="1" applyNumberFormat="1" applyFont="1" applyFill="1" applyBorder="1" applyAlignment="1">
      <alignment horizontal="left"/>
    </xf>
    <xf numFmtId="11" fontId="108" fillId="3" borderId="8" xfId="0" quotePrefix="1" applyNumberFormat="1" applyFont="1" applyFill="1" applyBorder="1" applyAlignment="1">
      <alignment horizontal="left"/>
    </xf>
    <xf numFmtId="0" fontId="14" fillId="3" borderId="50" xfId="0" quotePrefix="1" applyFont="1" applyFill="1" applyBorder="1" applyAlignment="1">
      <alignment horizontal="left"/>
    </xf>
    <xf numFmtId="0" fontId="14" fillId="3" borderId="21" xfId="0" quotePrefix="1" applyFont="1" applyFill="1" applyBorder="1" applyAlignment="1">
      <alignment horizontal="left"/>
    </xf>
    <xf numFmtId="0" fontId="14" fillId="3" borderId="0" xfId="0" quotePrefix="1" applyFont="1" applyFill="1" applyBorder="1" applyAlignment="1">
      <alignment horizontal="left"/>
    </xf>
    <xf numFmtId="22" fontId="14" fillId="3" borderId="0" xfId="0" quotePrefix="1" applyNumberFormat="1" applyFont="1" applyFill="1" applyBorder="1" applyAlignment="1">
      <alignment horizontal="left"/>
    </xf>
    <xf numFmtId="176" fontId="14" fillId="3" borderId="0" xfId="0" quotePrefix="1" applyNumberFormat="1" applyFont="1" applyFill="1" applyBorder="1" applyAlignment="1">
      <alignment horizontal="left"/>
    </xf>
    <xf numFmtId="0" fontId="14" fillId="3" borderId="10" xfId="0" quotePrefix="1" applyFont="1" applyFill="1" applyBorder="1" applyAlignment="1">
      <alignment horizontal="left"/>
    </xf>
    <xf numFmtId="181" fontId="14" fillId="3" borderId="0" xfId="0" quotePrefix="1" applyNumberFormat="1" applyFont="1" applyFill="1" applyBorder="1" applyAlignment="1">
      <alignment horizontal="left"/>
    </xf>
    <xf numFmtId="0" fontId="14" fillId="3" borderId="0" xfId="0" quotePrefix="1" applyNumberFormat="1" applyFont="1" applyFill="1" applyBorder="1" applyAlignment="1">
      <alignment horizontal="left"/>
    </xf>
    <xf numFmtId="11" fontId="14" fillId="3" borderId="0" xfId="0" quotePrefix="1" applyNumberFormat="1" applyFont="1" applyFill="1" applyBorder="1" applyAlignment="1">
      <alignment horizontal="left"/>
    </xf>
    <xf numFmtId="0" fontId="14" fillId="3" borderId="111" xfId="0" quotePrefix="1" applyFont="1" applyFill="1" applyBorder="1" applyAlignment="1">
      <alignment horizontal="left"/>
    </xf>
    <xf numFmtId="0" fontId="14" fillId="3" borderId="112" xfId="0" quotePrefix="1" applyFont="1" applyFill="1" applyBorder="1" applyAlignment="1">
      <alignment horizontal="left"/>
    </xf>
    <xf numFmtId="0" fontId="14" fillId="3" borderId="113" xfId="0" quotePrefix="1" applyFont="1" applyFill="1" applyBorder="1" applyAlignment="1">
      <alignment horizontal="left"/>
    </xf>
    <xf numFmtId="0" fontId="105" fillId="10" borderId="0" xfId="0" applyFont="1" applyFill="1" applyAlignment="1">
      <alignment horizontal="left" indent="3"/>
    </xf>
    <xf numFmtId="0" fontId="14" fillId="3" borderId="5" xfId="0" quotePrefix="1" applyFont="1" applyFill="1" applyBorder="1" applyAlignment="1">
      <alignment horizontal="left"/>
    </xf>
    <xf numFmtId="0" fontId="0" fillId="0" borderId="0" xfId="0"/>
    <xf numFmtId="22" fontId="18" fillId="0" borderId="99" xfId="0" applyNumberFormat="1" applyFont="1" applyBorder="1"/>
    <xf numFmtId="22" fontId="18" fillId="0" borderId="102" xfId="0" applyNumberFormat="1" applyFont="1" applyBorder="1"/>
    <xf numFmtId="0" fontId="92" fillId="10" borderId="99" xfId="0" quotePrefix="1" applyFont="1" applyFill="1" applyBorder="1" applyAlignment="1">
      <alignment horizontal="left"/>
    </xf>
    <xf numFmtId="22" fontId="109" fillId="0" borderId="99" xfId="0" applyNumberFormat="1" applyFont="1" applyBorder="1"/>
    <xf numFmtId="0" fontId="110" fillId="0" borderId="0" xfId="0" applyFont="1"/>
    <xf numFmtId="0" fontId="36" fillId="4" borderId="70" xfId="0" applyFont="1" applyFill="1" applyBorder="1" applyAlignment="1" applyProtection="1">
      <alignment horizontal="left"/>
    </xf>
    <xf numFmtId="0" fontId="36" fillId="4" borderId="72" xfId="0" applyFont="1" applyFill="1" applyBorder="1" applyAlignment="1" applyProtection="1">
      <alignment horizontal="left"/>
    </xf>
    <xf numFmtId="0" fontId="36" fillId="4" borderId="30" xfId="0" applyFont="1" applyFill="1" applyBorder="1" applyAlignment="1" applyProtection="1">
      <alignment horizontal="left"/>
    </xf>
    <xf numFmtId="0" fontId="36" fillId="4" borderId="2" xfId="0" applyFont="1" applyFill="1" applyBorder="1" applyAlignment="1" applyProtection="1">
      <alignment horizontal="left"/>
    </xf>
    <xf numFmtId="0" fontId="36" fillId="4" borderId="1" xfId="0" applyFont="1" applyFill="1" applyBorder="1" applyAlignment="1" applyProtection="1">
      <alignment horizontal="left"/>
    </xf>
    <xf numFmtId="0" fontId="36" fillId="4" borderId="22" xfId="0" applyFont="1" applyFill="1" applyBorder="1" applyAlignment="1" applyProtection="1">
      <alignment horizontal="left"/>
    </xf>
    <xf numFmtId="0" fontId="76" fillId="0" borderId="0" xfId="0" quotePrefix="1" applyFont="1" applyBorder="1" applyAlignment="1">
      <alignment horizontal="left"/>
    </xf>
    <xf numFmtId="0" fontId="0" fillId="0" borderId="0" xfId="0"/>
    <xf numFmtId="0" fontId="0" fillId="0" borderId="0" xfId="0"/>
    <xf numFmtId="0" fontId="0" fillId="0" borderId="0" xfId="0" applyProtection="1"/>
    <xf numFmtId="0" fontId="78" fillId="0" borderId="0" xfId="0" applyFont="1"/>
    <xf numFmtId="0" fontId="81" fillId="10" borderId="0" xfId="0" applyFont="1" applyFill="1" applyAlignment="1">
      <alignment horizontal="left"/>
    </xf>
    <xf numFmtId="0" fontId="0" fillId="2" borderId="0" xfId="0" applyFill="1" applyBorder="1"/>
    <xf numFmtId="0" fontId="0" fillId="0" borderId="49" xfId="0" applyBorder="1"/>
    <xf numFmtId="182" fontId="0" fillId="0" borderId="0" xfId="0" applyNumberFormat="1"/>
    <xf numFmtId="183" fontId="0" fillId="0" borderId="0" xfId="0" applyNumberFormat="1"/>
    <xf numFmtId="0" fontId="0" fillId="0" borderId="0" xfId="0" quotePrefix="1" applyBorder="1" applyAlignment="1">
      <alignment horizontal="left"/>
    </xf>
    <xf numFmtId="0" fontId="111" fillId="2" borderId="0" xfId="0" quotePrefix="1" applyFont="1" applyFill="1" applyAlignment="1">
      <alignment horizontal="left"/>
    </xf>
    <xf numFmtId="176" fontId="0" fillId="0" borderId="0" xfId="0" applyNumberFormat="1"/>
    <xf numFmtId="0" fontId="0" fillId="0" borderId="0" xfId="0"/>
    <xf numFmtId="0" fontId="0" fillId="0" borderId="0" xfId="0" applyProtection="1"/>
    <xf numFmtId="0" fontId="14" fillId="2" borderId="0" xfId="0" quotePrefix="1" applyFont="1" applyFill="1" applyAlignment="1" applyProtection="1">
      <alignment horizontal="left"/>
    </xf>
    <xf numFmtId="0" fontId="14" fillId="6" borderId="0" xfId="0" quotePrefix="1" applyFont="1" applyFill="1" applyAlignment="1" applyProtection="1">
      <alignment horizontal="left"/>
    </xf>
    <xf numFmtId="0" fontId="14" fillId="3" borderId="0" xfId="0" quotePrefix="1" applyFont="1" applyFill="1" applyAlignment="1" applyProtection="1">
      <alignment horizontal="left"/>
    </xf>
    <xf numFmtId="0" fontId="14" fillId="10" borderId="0" xfId="0" quotePrefix="1" applyFont="1" applyFill="1" applyAlignment="1">
      <alignment horizontal="right"/>
    </xf>
    <xf numFmtId="0" fontId="0" fillId="2" borderId="0" xfId="0" applyFont="1" applyFill="1"/>
    <xf numFmtId="0" fontId="0" fillId="0" borderId="9" xfId="0" applyBorder="1"/>
    <xf numFmtId="0" fontId="0" fillId="0" borderId="50" xfId="0" applyBorder="1"/>
    <xf numFmtId="0" fontId="78" fillId="0" borderId="21" xfId="0" applyFont="1" applyBorder="1" applyAlignment="1">
      <alignment horizontal="left"/>
    </xf>
    <xf numFmtId="0" fontId="0" fillId="0" borderId="0" xfId="0"/>
    <xf numFmtId="175" fontId="0" fillId="0" borderId="0" xfId="0" applyNumberFormat="1"/>
    <xf numFmtId="0" fontId="30" fillId="12" borderId="0" xfId="0" applyFont="1" applyFill="1" applyAlignment="1">
      <alignment wrapText="1"/>
    </xf>
    <xf numFmtId="0" fontId="30" fillId="12" borderId="0" xfId="0" quotePrefix="1" applyFont="1" applyFill="1" applyAlignment="1">
      <alignment wrapText="1"/>
    </xf>
    <xf numFmtId="0" fontId="30" fillId="12" borderId="0" xfId="0" applyFont="1" applyFill="1" applyBorder="1" applyAlignment="1">
      <alignment vertical="top" wrapText="1"/>
    </xf>
    <xf numFmtId="0" fontId="30" fillId="24" borderId="0" xfId="0" applyFont="1" applyFill="1" applyBorder="1"/>
    <xf numFmtId="0" fontId="18" fillId="24" borderId="0" xfId="0" applyFont="1" applyFill="1" applyBorder="1"/>
    <xf numFmtId="0" fontId="30" fillId="24" borderId="0" xfId="0" quotePrefix="1" applyFont="1" applyFill="1" applyBorder="1" applyAlignment="1">
      <alignment horizontal="left"/>
    </xf>
    <xf numFmtId="0" fontId="30" fillId="24" borderId="0" xfId="0" applyFont="1" applyFill="1"/>
    <xf numFmtId="0" fontId="37" fillId="24" borderId="0" xfId="1" quotePrefix="1" applyFont="1" applyFill="1" applyAlignment="1" applyProtection="1">
      <alignment horizontal="left"/>
      <protection locked="0"/>
    </xf>
    <xf numFmtId="0" fontId="30" fillId="24" borderId="0" xfId="0" applyFont="1" applyFill="1" applyBorder="1" applyAlignment="1">
      <alignment horizontal="left"/>
    </xf>
    <xf numFmtId="0" fontId="18" fillId="24" borderId="0" xfId="0" applyFont="1" applyFill="1"/>
    <xf numFmtId="0" fontId="30" fillId="24" borderId="0" xfId="0" quotePrefix="1" applyFont="1" applyFill="1" applyAlignment="1">
      <alignment horizontal="left"/>
    </xf>
    <xf numFmtId="0" fontId="0" fillId="0" borderId="0" xfId="0"/>
    <xf numFmtId="0" fontId="9" fillId="4" borderId="0" xfId="0" applyFont="1" applyFill="1" applyBorder="1" applyAlignment="1" applyProtection="1">
      <alignment horizontal="left"/>
    </xf>
    <xf numFmtId="0" fontId="30" fillId="12" borderId="0" xfId="0" applyFont="1" applyFill="1" applyBorder="1" applyAlignment="1">
      <alignment horizontal="left" vertical="top"/>
    </xf>
    <xf numFmtId="0" fontId="30" fillId="12" borderId="0" xfId="0" applyFont="1" applyFill="1" applyBorder="1" applyAlignment="1" applyProtection="1">
      <alignment horizontal="left" vertical="center"/>
      <protection locked="0"/>
    </xf>
    <xf numFmtId="0" fontId="46" fillId="26" borderId="0" xfId="0" applyFont="1" applyFill="1" applyBorder="1"/>
    <xf numFmtId="0" fontId="46" fillId="26" borderId="0" xfId="0" quotePrefix="1" applyFont="1" applyFill="1" applyBorder="1" applyAlignment="1">
      <alignment horizontal="left"/>
    </xf>
    <xf numFmtId="0" fontId="46" fillId="26" borderId="0" xfId="0" applyFont="1" applyFill="1" applyBorder="1" applyAlignment="1">
      <alignment horizontal="left"/>
    </xf>
    <xf numFmtId="0" fontId="112" fillId="25" borderId="0" xfId="0" quotePrefix="1" applyFont="1" applyFill="1" applyBorder="1" applyAlignment="1">
      <alignment horizontal="left"/>
    </xf>
    <xf numFmtId="0" fontId="83" fillId="25" borderId="0" xfId="0" quotePrefix="1" applyFont="1" applyFill="1" applyBorder="1" applyAlignment="1">
      <alignment horizontal="left"/>
    </xf>
    <xf numFmtId="0" fontId="38" fillId="12" borderId="0" xfId="0" applyFont="1" applyFill="1" applyBorder="1" applyAlignment="1">
      <alignment horizontal="left"/>
    </xf>
    <xf numFmtId="0" fontId="38" fillId="12" borderId="0" xfId="0" applyFont="1" applyFill="1"/>
    <xf numFmtId="0" fontId="38" fillId="12" borderId="0" xfId="0" applyFont="1" applyFill="1" applyAlignment="1">
      <alignment horizontal="left"/>
    </xf>
    <xf numFmtId="0" fontId="38" fillId="12" borderId="0" xfId="0" quotePrefix="1" applyFont="1" applyFill="1" applyAlignment="1">
      <alignment horizontal="left"/>
    </xf>
    <xf numFmtId="0" fontId="113" fillId="25" borderId="0" xfId="0" quotePrefix="1" applyFont="1" applyFill="1" applyBorder="1" applyAlignment="1">
      <alignment horizontal="left"/>
    </xf>
    <xf numFmtId="0" fontId="113" fillId="25" borderId="0" xfId="0" applyFont="1" applyFill="1" applyBorder="1" applyAlignment="1">
      <alignment horizontal="left"/>
    </xf>
    <xf numFmtId="0" fontId="113" fillId="25" borderId="0" xfId="0" applyFont="1" applyFill="1" applyAlignment="1">
      <alignment horizontal="left"/>
    </xf>
    <xf numFmtId="0" fontId="85" fillId="27" borderId="0" xfId="0" quotePrefix="1" applyFont="1" applyFill="1" applyBorder="1" applyAlignment="1">
      <alignment horizontal="left"/>
    </xf>
    <xf numFmtId="0" fontId="85" fillId="27" borderId="0" xfId="0" applyFont="1" applyFill="1"/>
    <xf numFmtId="0" fontId="115" fillId="27" borderId="0" xfId="1" quotePrefix="1" applyFont="1" applyFill="1" applyAlignment="1" applyProtection="1">
      <alignment horizontal="left"/>
      <protection locked="0"/>
    </xf>
    <xf numFmtId="0" fontId="85" fillId="27" borderId="0" xfId="0" applyFont="1" applyFill="1" applyBorder="1" applyAlignment="1">
      <alignment horizontal="left"/>
    </xf>
    <xf numFmtId="0" fontId="85" fillId="27" borderId="0" xfId="0" applyFont="1" applyFill="1" applyBorder="1"/>
    <xf numFmtId="0" fontId="61" fillId="12" borderId="0" xfId="0" applyFont="1" applyFill="1" applyAlignment="1">
      <alignment horizontal="center"/>
    </xf>
    <xf numFmtId="0" fontId="114" fillId="25" borderId="6" xfId="0" applyFont="1" applyFill="1" applyBorder="1"/>
    <xf numFmtId="0" fontId="18" fillId="25" borderId="7" xfId="0" applyFont="1" applyFill="1" applyBorder="1"/>
    <xf numFmtId="0" fontId="114" fillId="28" borderId="6" xfId="0" applyFont="1" applyFill="1" applyBorder="1"/>
    <xf numFmtId="0" fontId="18" fillId="28" borderId="7" xfId="0" applyFont="1" applyFill="1" applyBorder="1"/>
    <xf numFmtId="0" fontId="43" fillId="12" borderId="0" xfId="0" applyFont="1" applyFill="1"/>
    <xf numFmtId="0" fontId="114" fillId="28" borderId="6" xfId="0" quotePrefix="1" applyFont="1" applyFill="1" applyBorder="1" applyAlignment="1">
      <alignment horizontal="left"/>
    </xf>
    <xf numFmtId="0" fontId="114" fillId="28" borderId="6" xfId="0" applyFont="1" applyFill="1" applyBorder="1" applyAlignment="1">
      <alignment horizontal="left"/>
    </xf>
    <xf numFmtId="0" fontId="113" fillId="25" borderId="0" xfId="0" applyFont="1" applyFill="1" applyBorder="1" applyAlignment="1"/>
    <xf numFmtId="0" fontId="61" fillId="12" borderId="0" xfId="0" quotePrefix="1" applyFont="1" applyFill="1" applyAlignment="1" applyProtection="1">
      <alignment horizontal="center"/>
      <protection locked="0"/>
    </xf>
    <xf numFmtId="0" fontId="0" fillId="12" borderId="0" xfId="0" applyFill="1" applyBorder="1" applyProtection="1">
      <protection locked="0"/>
    </xf>
    <xf numFmtId="0" fontId="30" fillId="12" borderId="0" xfId="1" quotePrefix="1" applyFont="1" applyFill="1" applyAlignment="1" applyProtection="1">
      <alignment horizontal="left"/>
    </xf>
    <xf numFmtId="0" fontId="30" fillId="12" borderId="0" xfId="0" quotePrefix="1" applyFont="1" applyFill="1" applyAlignment="1" applyProtection="1">
      <alignment horizontal="left"/>
    </xf>
    <xf numFmtId="0" fontId="37" fillId="12" borderId="0" xfId="1" applyFont="1" applyFill="1" applyAlignment="1" applyProtection="1"/>
    <xf numFmtId="0" fontId="37" fillId="12" borderId="0" xfId="1" quotePrefix="1" applyFont="1" applyFill="1" applyAlignment="1" applyProtection="1">
      <alignment horizontal="left"/>
    </xf>
    <xf numFmtId="0" fontId="30" fillId="12" borderId="0" xfId="0" applyFont="1" applyFill="1" applyProtection="1"/>
    <xf numFmtId="0" fontId="30" fillId="12" borderId="0" xfId="0" applyFont="1" applyFill="1" applyAlignment="1" applyProtection="1">
      <alignment horizontal="center"/>
    </xf>
    <xf numFmtId="0" fontId="18" fillId="12" borderId="0" xfId="0" applyFont="1" applyFill="1" applyProtection="1"/>
    <xf numFmtId="0" fontId="38" fillId="12" borderId="0" xfId="0" applyFont="1" applyFill="1" applyBorder="1" applyProtection="1"/>
    <xf numFmtId="0" fontId="30" fillId="12" borderId="0" xfId="0" quotePrefix="1" applyFont="1" applyFill="1" applyAlignment="1" applyProtection="1">
      <alignment horizontal="left"/>
    </xf>
    <xf numFmtId="184" fontId="14" fillId="10" borderId="0" xfId="0" quotePrefix="1" applyNumberFormat="1" applyFont="1" applyFill="1" applyAlignment="1">
      <alignment horizontal="left"/>
    </xf>
    <xf numFmtId="0" fontId="10" fillId="0" borderId="0" xfId="0" applyFont="1" applyAlignment="1">
      <alignment vertical="center"/>
    </xf>
    <xf numFmtId="14" fontId="80" fillId="0" borderId="0" xfId="0" applyNumberFormat="1" applyFont="1" applyBorder="1" applyAlignment="1">
      <alignment horizontal="left"/>
    </xf>
    <xf numFmtId="16" fontId="118" fillId="0" borderId="0" xfId="0" quotePrefix="1" applyNumberFormat="1" applyFont="1" applyAlignment="1" applyProtection="1">
      <alignment horizontal="left"/>
    </xf>
    <xf numFmtId="0" fontId="0" fillId="0" borderId="5" xfId="0" applyBorder="1"/>
    <xf numFmtId="0" fontId="0" fillId="0" borderId="18" xfId="0" quotePrefix="1" applyBorder="1" applyAlignment="1">
      <alignment horizontal="left"/>
    </xf>
    <xf numFmtId="0" fontId="0" fillId="0" borderId="20" xfId="0" quotePrefix="1" applyBorder="1" applyAlignment="1">
      <alignment horizontal="left"/>
    </xf>
    <xf numFmtId="0" fontId="101" fillId="6" borderId="0" xfId="0" applyFont="1" applyFill="1" applyBorder="1" applyAlignment="1">
      <alignment horizontal="left"/>
    </xf>
    <xf numFmtId="0" fontId="119" fillId="6" borderId="0" xfId="0" quotePrefix="1" applyFont="1" applyFill="1" applyAlignment="1">
      <alignment horizontal="left" wrapText="1"/>
    </xf>
    <xf numFmtId="0" fontId="14" fillId="10" borderId="0" xfId="0" quotePrefix="1" applyFont="1" applyFill="1" applyAlignment="1" applyProtection="1">
      <alignment horizontal="left"/>
    </xf>
    <xf numFmtId="0" fontId="25" fillId="10" borderId="0" xfId="0" applyFont="1" applyFill="1" applyAlignment="1" applyProtection="1">
      <alignment horizontal="left"/>
    </xf>
    <xf numFmtId="176" fontId="14" fillId="3" borderId="8" xfId="0" applyNumberFormat="1" applyFont="1" applyFill="1" applyBorder="1" applyAlignment="1">
      <alignment horizontal="left"/>
    </xf>
    <xf numFmtId="0" fontId="14" fillId="3" borderId="0" xfId="0" applyFont="1" applyFill="1" applyBorder="1" applyAlignment="1">
      <alignment horizontal="left"/>
    </xf>
    <xf numFmtId="0" fontId="108" fillId="3" borderId="0" xfId="0" applyFont="1" applyFill="1" applyBorder="1" applyAlignment="1">
      <alignment horizontal="left"/>
    </xf>
    <xf numFmtId="22" fontId="0" fillId="0" borderId="0" xfId="0" applyNumberFormat="1"/>
    <xf numFmtId="179" fontId="76" fillId="0" borderId="0" xfId="0" applyNumberFormat="1" applyFont="1" applyBorder="1" applyAlignment="1" applyProtection="1">
      <alignment horizontal="left"/>
      <protection locked="0"/>
    </xf>
    <xf numFmtId="17" fontId="46" fillId="0" borderId="0" xfId="0" applyNumberFormat="1" applyFont="1" applyBorder="1" applyAlignment="1" applyProtection="1">
      <alignment horizontal="center"/>
    </xf>
    <xf numFmtId="1" fontId="46" fillId="0" borderId="118" xfId="0" quotePrefix="1" applyNumberFormat="1" applyFont="1" applyBorder="1" applyAlignment="1">
      <alignment horizontal="center"/>
    </xf>
    <xf numFmtId="1" fontId="46" fillId="0" borderId="118" xfId="0" applyNumberFormat="1" applyFont="1" applyBorder="1" applyAlignment="1">
      <alignment horizontal="center"/>
    </xf>
    <xf numFmtId="164" fontId="20" fillId="6" borderId="71" xfId="0" quotePrefix="1" applyNumberFormat="1" applyFont="1" applyFill="1" applyBorder="1" applyAlignment="1">
      <alignment horizontal="left" shrinkToFit="1"/>
    </xf>
    <xf numFmtId="164" fontId="20" fillId="6" borderId="0" xfId="0" quotePrefix="1" applyNumberFormat="1" applyFont="1" applyFill="1" applyBorder="1" applyAlignment="1">
      <alignment horizontal="left" shrinkToFit="1"/>
    </xf>
    <xf numFmtId="0" fontId="19" fillId="6" borderId="0" xfId="0" applyFont="1" applyFill="1" applyBorder="1" applyAlignment="1">
      <alignment horizontal="center"/>
    </xf>
    <xf numFmtId="0" fontId="65" fillId="6" borderId="0" xfId="0" applyFont="1" applyFill="1" applyBorder="1" applyAlignment="1">
      <alignment horizontal="left"/>
    </xf>
    <xf numFmtId="0" fontId="14" fillId="22" borderId="0" xfId="0" quotePrefix="1" applyFont="1" applyFill="1" applyAlignment="1">
      <alignment horizontal="left"/>
    </xf>
    <xf numFmtId="0" fontId="24" fillId="22" borderId="0" xfId="0" quotePrefix="1" applyFont="1" applyFill="1" applyAlignment="1">
      <alignment horizontal="left"/>
    </xf>
    <xf numFmtId="0" fontId="20" fillId="6" borderId="0" xfId="0" applyFont="1" applyFill="1" applyBorder="1"/>
    <xf numFmtId="0" fontId="20" fillId="6" borderId="101" xfId="0" applyFont="1" applyFill="1" applyBorder="1"/>
    <xf numFmtId="0" fontId="15" fillId="0" borderId="0" xfId="0" applyFont="1"/>
    <xf numFmtId="0" fontId="14" fillId="10" borderId="38" xfId="0" quotePrefix="1" applyFont="1" applyFill="1" applyBorder="1" applyAlignment="1">
      <alignment horizontal="left"/>
    </xf>
    <xf numFmtId="0" fontId="14" fillId="10" borderId="40" xfId="0" quotePrefix="1" applyFont="1" applyFill="1" applyBorder="1" applyAlignment="1">
      <alignment horizontal="left"/>
    </xf>
    <xf numFmtId="0" fontId="14" fillId="10" borderId="40" xfId="0" applyFont="1" applyFill="1" applyBorder="1" applyAlignment="1">
      <alignment horizontal="left"/>
    </xf>
    <xf numFmtId="0" fontId="14" fillId="10" borderId="41" xfId="0" quotePrefix="1" applyFont="1" applyFill="1" applyBorder="1" applyAlignment="1">
      <alignment horizontal="left"/>
    </xf>
    <xf numFmtId="0" fontId="94" fillId="10" borderId="116" xfId="0" quotePrefix="1" applyFont="1" applyFill="1" applyBorder="1" applyAlignment="1">
      <alignment horizontal="left"/>
    </xf>
    <xf numFmtId="0" fontId="55" fillId="0" borderId="121" xfId="0" applyFont="1" applyBorder="1" applyAlignment="1">
      <alignment horizontal="left"/>
    </xf>
    <xf numFmtId="0" fontId="55" fillId="0" borderId="122" xfId="0" applyFont="1" applyBorder="1" applyAlignment="1">
      <alignment horizontal="left"/>
    </xf>
    <xf numFmtId="0" fontId="14" fillId="10" borderId="52" xfId="0" quotePrefix="1" applyFont="1" applyFill="1" applyBorder="1" applyAlignment="1">
      <alignment horizontal="left"/>
    </xf>
    <xf numFmtId="0" fontId="95" fillId="10" borderId="123" xfId="0" applyFont="1" applyFill="1" applyBorder="1" applyAlignment="1" applyProtection="1">
      <alignment horizontal="left"/>
    </xf>
    <xf numFmtId="165" fontId="14" fillId="10" borderId="0" xfId="0" quotePrefix="1" applyNumberFormat="1" applyFont="1" applyFill="1" applyBorder="1" applyAlignment="1">
      <alignment horizontal="left"/>
    </xf>
    <xf numFmtId="0" fontId="14" fillId="10" borderId="124" xfId="0" quotePrefix="1" applyFont="1" applyFill="1" applyBorder="1" applyAlignment="1">
      <alignment horizontal="left"/>
    </xf>
    <xf numFmtId="0" fontId="106" fillId="10" borderId="47" xfId="0" applyFont="1" applyFill="1" applyBorder="1" applyAlignment="1">
      <alignment horizontal="left"/>
    </xf>
    <xf numFmtId="0" fontId="44" fillId="2" borderId="125" xfId="0" applyFont="1" applyFill="1" applyBorder="1"/>
    <xf numFmtId="0" fontId="0" fillId="2" borderId="125" xfId="0" applyFill="1" applyBorder="1"/>
    <xf numFmtId="0" fontId="31" fillId="2" borderId="125" xfId="0" quotePrefix="1" applyFont="1" applyFill="1" applyBorder="1" applyAlignment="1">
      <alignment horizontal="left"/>
    </xf>
    <xf numFmtId="0" fontId="0" fillId="0" borderId="125" xfId="0" applyBorder="1"/>
    <xf numFmtId="0" fontId="63" fillId="2" borderId="125" xfId="0" applyFont="1" applyFill="1" applyBorder="1" applyAlignment="1">
      <alignment horizontal="left"/>
    </xf>
    <xf numFmtId="0" fontId="63" fillId="2" borderId="125" xfId="0" applyFont="1" applyFill="1" applyBorder="1"/>
    <xf numFmtId="0" fontId="14" fillId="2" borderId="125" xfId="0" quotePrefix="1" applyFont="1" applyFill="1" applyBorder="1" applyAlignment="1" applyProtection="1">
      <alignment horizontal="left"/>
    </xf>
    <xf numFmtId="0" fontId="14" fillId="10" borderId="125" xfId="0" quotePrefix="1" applyFont="1" applyFill="1" applyBorder="1" applyAlignment="1">
      <alignment horizontal="left"/>
    </xf>
    <xf numFmtId="0" fontId="63" fillId="2" borderId="125" xfId="0" applyFont="1" applyFill="1" applyBorder="1" applyAlignment="1">
      <alignment horizontal="center" vertical="center"/>
    </xf>
    <xf numFmtId="0" fontId="24" fillId="10" borderId="125" xfId="0" quotePrefix="1" applyFont="1" applyFill="1" applyBorder="1" applyAlignment="1">
      <alignment horizontal="left"/>
    </xf>
    <xf numFmtId="0" fontId="116" fillId="10" borderId="125" xfId="0" quotePrefix="1" applyFont="1" applyFill="1" applyBorder="1" applyAlignment="1">
      <alignment horizontal="left"/>
    </xf>
    <xf numFmtId="0" fontId="0" fillId="0" borderId="125" xfId="0" applyFont="1" applyBorder="1"/>
    <xf numFmtId="177" fontId="96" fillId="10" borderId="125" xfId="0" quotePrefix="1" applyNumberFormat="1" applyFont="1" applyFill="1" applyBorder="1" applyAlignment="1">
      <alignment horizontal="left"/>
    </xf>
    <xf numFmtId="14" fontId="124" fillId="6" borderId="0" xfId="0" applyNumberFormat="1" applyFont="1" applyFill="1" applyBorder="1"/>
    <xf numFmtId="0" fontId="0" fillId="31" borderId="0" xfId="0" applyFill="1" applyBorder="1" applyAlignment="1" applyProtection="1"/>
    <xf numFmtId="0" fontId="0" fillId="31" borderId="0" xfId="0" applyFill="1" applyBorder="1" applyAlignment="1" applyProtection="1">
      <alignment horizontal="left"/>
    </xf>
    <xf numFmtId="0" fontId="9" fillId="31" borderId="0" xfId="0" applyFont="1" applyFill="1" applyBorder="1" applyAlignment="1" applyProtection="1">
      <alignment horizontal="left"/>
    </xf>
    <xf numFmtId="0" fontId="8" fillId="2" borderId="0" xfId="0" quotePrefix="1" applyFont="1" applyFill="1" applyAlignment="1">
      <alignment horizontal="left" vertical="top"/>
    </xf>
    <xf numFmtId="0" fontId="8" fillId="2" borderId="0" xfId="0" quotePrefix="1" applyFont="1" applyFill="1" applyAlignment="1">
      <alignment horizontal="center" vertical="top"/>
    </xf>
    <xf numFmtId="0" fontId="7" fillId="2" borderId="0" xfId="0" quotePrefix="1" applyFont="1" applyFill="1" applyAlignment="1">
      <alignment horizontal="left"/>
    </xf>
    <xf numFmtId="0" fontId="7" fillId="2" borderId="0" xfId="0" quotePrefix="1" applyFont="1" applyFill="1" applyAlignment="1">
      <alignment horizontal="left" vertical="top"/>
    </xf>
    <xf numFmtId="0" fontId="28" fillId="32" borderId="0" xfId="0" applyFont="1" applyFill="1" applyAlignment="1">
      <alignment horizontal="left"/>
    </xf>
    <xf numFmtId="184" fontId="7" fillId="32" borderId="131" xfId="0" applyNumberFormat="1" applyFont="1" applyFill="1" applyBorder="1" applyAlignment="1" applyProtection="1">
      <alignment horizontal="left"/>
    </xf>
    <xf numFmtId="184" fontId="7" fillId="32" borderId="132" xfId="0" applyNumberFormat="1" applyFont="1" applyFill="1" applyBorder="1" applyAlignment="1" applyProtection="1">
      <alignment horizontal="left"/>
    </xf>
    <xf numFmtId="184" fontId="7" fillId="32" borderId="133" xfId="0" applyNumberFormat="1" applyFont="1" applyFill="1" applyBorder="1" applyAlignment="1" applyProtection="1">
      <alignment horizontal="left"/>
    </xf>
    <xf numFmtId="0" fontId="122" fillId="22" borderId="134" xfId="0" applyFont="1" applyFill="1" applyBorder="1" applyAlignment="1" applyProtection="1">
      <alignment horizontal="left"/>
    </xf>
    <xf numFmtId="0" fontId="122" fillId="22" borderId="135" xfId="0" applyFont="1" applyFill="1" applyBorder="1" applyAlignment="1" applyProtection="1">
      <alignment horizontal="left"/>
    </xf>
    <xf numFmtId="0" fontId="122" fillId="22" borderId="136" xfId="0" applyFont="1" applyFill="1" applyBorder="1" applyAlignment="1" applyProtection="1">
      <alignment horizontal="left"/>
    </xf>
    <xf numFmtId="0" fontId="125" fillId="2" borderId="0" xfId="0" quotePrefix="1" applyFont="1" applyFill="1" applyAlignment="1">
      <alignment horizontal="left"/>
    </xf>
    <xf numFmtId="0" fontId="126" fillId="2" borderId="0" xfId="0" quotePrefix="1" applyFont="1" applyFill="1" applyAlignment="1">
      <alignment horizontal="right"/>
    </xf>
    <xf numFmtId="0" fontId="126" fillId="2" borderId="0" xfId="0" applyFont="1" applyFill="1" applyAlignment="1">
      <alignment horizontal="right"/>
    </xf>
    <xf numFmtId="0" fontId="126" fillId="2" borderId="0" xfId="0" applyFont="1" applyFill="1" applyAlignment="1">
      <alignment horizontal="center"/>
    </xf>
    <xf numFmtId="0" fontId="0" fillId="2" borderId="0" xfId="0" applyFill="1" applyAlignment="1">
      <alignment horizontal="center"/>
    </xf>
    <xf numFmtId="0" fontId="127" fillId="2" borderId="0" xfId="0" applyFont="1" applyFill="1" applyAlignment="1">
      <alignment horizontal="left"/>
    </xf>
    <xf numFmtId="0" fontId="127" fillId="2" borderId="0" xfId="0" applyFont="1" applyFill="1"/>
    <xf numFmtId="0" fontId="14" fillId="3" borderId="22" xfId="0" quotePrefix="1" applyFont="1" applyFill="1" applyBorder="1" applyAlignment="1">
      <alignment horizontal="left"/>
    </xf>
    <xf numFmtId="0" fontId="14" fillId="3" borderId="4" xfId="0" quotePrefix="1" applyFont="1" applyFill="1" applyBorder="1" applyAlignment="1">
      <alignment horizontal="left"/>
    </xf>
    <xf numFmtId="11" fontId="14" fillId="3" borderId="1" xfId="0" quotePrefix="1" applyNumberFormat="1" applyFont="1" applyFill="1" applyBorder="1" applyAlignment="1">
      <alignment horizontal="left"/>
    </xf>
    <xf numFmtId="0" fontId="14" fillId="3" borderId="2" xfId="0" quotePrefix="1" applyFont="1" applyFill="1" applyBorder="1" applyAlignment="1">
      <alignment horizontal="left"/>
    </xf>
    <xf numFmtId="164" fontId="14" fillId="3" borderId="137" xfId="0" quotePrefix="1" applyNumberFormat="1" applyFont="1" applyFill="1" applyBorder="1" applyAlignment="1">
      <alignment horizontal="left"/>
    </xf>
    <xf numFmtId="0" fontId="14" fillId="3" borderId="140" xfId="0" quotePrefix="1" applyFont="1" applyFill="1" applyBorder="1" applyAlignment="1">
      <alignment horizontal="left"/>
    </xf>
    <xf numFmtId="0" fontId="14" fillId="3" borderId="139" xfId="0" quotePrefix="1" applyFont="1" applyFill="1" applyBorder="1" applyAlignment="1">
      <alignment horizontal="left"/>
    </xf>
    <xf numFmtId="0" fontId="14" fillId="3" borderId="138" xfId="0" quotePrefix="1" applyFont="1" applyFill="1" applyBorder="1" applyAlignment="1">
      <alignment horizontal="left"/>
    </xf>
    <xf numFmtId="0" fontId="14" fillId="3" borderId="0" xfId="0" quotePrefix="1" applyFont="1" applyFill="1" applyBorder="1" applyAlignment="1">
      <alignment horizontal="left"/>
    </xf>
    <xf numFmtId="0" fontId="0" fillId="0" borderId="0" xfId="0"/>
    <xf numFmtId="0" fontId="0" fillId="0" borderId="0" xfId="0" quotePrefix="1" applyAlignment="1">
      <alignment horizontal="left"/>
    </xf>
    <xf numFmtId="0" fontId="0" fillId="0" borderId="0" xfId="0" applyAlignment="1">
      <alignment horizontal="left"/>
    </xf>
    <xf numFmtId="164" fontId="14" fillId="3" borderId="0" xfId="0" quotePrefix="1" applyNumberFormat="1" applyFont="1" applyFill="1" applyBorder="1" applyAlignment="1">
      <alignment horizontal="left"/>
    </xf>
    <xf numFmtId="164" fontId="20" fillId="6" borderId="0" xfId="0" applyNumberFormat="1" applyFont="1" applyFill="1" applyBorder="1" applyAlignment="1">
      <alignment horizontal="left" shrinkToFit="1"/>
    </xf>
    <xf numFmtId="0" fontId="132" fillId="2" borderId="0" xfId="0" applyFont="1" applyFill="1"/>
    <xf numFmtId="0" fontId="132" fillId="2" borderId="0" xfId="0" quotePrefix="1" applyFont="1" applyFill="1" applyAlignment="1">
      <alignment horizontal="left"/>
    </xf>
    <xf numFmtId="0" fontId="133" fillId="4" borderId="0" xfId="0" applyFont="1" applyFill="1"/>
    <xf numFmtId="0" fontId="30" fillId="4" borderId="0" xfId="0" applyFont="1" applyFill="1"/>
    <xf numFmtId="0" fontId="134" fillId="22" borderId="0" xfId="0" applyFont="1" applyFill="1"/>
    <xf numFmtId="0" fontId="92" fillId="10" borderId="0" xfId="0" quotePrefix="1" applyFont="1" applyFill="1" applyAlignment="1">
      <alignment horizontal="left"/>
    </xf>
    <xf numFmtId="0" fontId="92" fillId="10" borderId="0" xfId="0" applyFont="1" applyFill="1" applyAlignment="1">
      <alignment horizontal="left"/>
    </xf>
    <xf numFmtId="185" fontId="0" fillId="0" borderId="0" xfId="0" applyNumberFormat="1" applyAlignment="1">
      <alignment horizontal="left"/>
    </xf>
    <xf numFmtId="0" fontId="0" fillId="0" borderId="0" xfId="0"/>
    <xf numFmtId="0" fontId="0" fillId="0" borderId="0" xfId="0" applyProtection="1"/>
    <xf numFmtId="0" fontId="77" fillId="0" borderId="0" xfId="0" applyFont="1" applyBorder="1" applyAlignment="1"/>
    <xf numFmtId="175" fontId="77" fillId="0" borderId="0" xfId="0" applyNumberFormat="1" applyFont="1" applyBorder="1" applyAlignment="1">
      <alignment horizontal="center"/>
    </xf>
    <xf numFmtId="0" fontId="9" fillId="34" borderId="0" xfId="0" applyFont="1" applyFill="1" applyBorder="1" applyAlignment="1" applyProtection="1">
      <alignment horizontal="left"/>
    </xf>
    <xf numFmtId="0" fontId="0" fillId="34" borderId="0" xfId="0" applyFill="1"/>
    <xf numFmtId="0" fontId="0" fillId="34" borderId="0" xfId="0" applyFill="1" applyAlignment="1"/>
    <xf numFmtId="0" fontId="135" fillId="34" borderId="0" xfId="0" applyFont="1" applyFill="1" applyBorder="1" applyAlignment="1" applyProtection="1">
      <alignment horizontal="left"/>
      <protection locked="0"/>
    </xf>
    <xf numFmtId="0" fontId="135" fillId="34" borderId="0" xfId="0" applyFont="1" applyFill="1" applyBorder="1" applyAlignment="1" applyProtection="1">
      <alignment horizontal="left"/>
    </xf>
    <xf numFmtId="0" fontId="0" fillId="0" borderId="4" xfId="0" applyFill="1" applyBorder="1"/>
    <xf numFmtId="186" fontId="0" fillId="0" borderId="0" xfId="0" applyNumberFormat="1"/>
    <xf numFmtId="0" fontId="130" fillId="2" borderId="143" xfId="0" applyFont="1" applyFill="1" applyBorder="1"/>
    <xf numFmtId="0" fontId="130" fillId="2" borderId="144" xfId="0" applyFont="1" applyFill="1" applyBorder="1"/>
    <xf numFmtId="0" fontId="128" fillId="2" borderId="143" xfId="0" quotePrefix="1" applyFont="1" applyFill="1" applyBorder="1" applyAlignment="1">
      <alignment horizontal="center" vertical="top"/>
    </xf>
    <xf numFmtId="0" fontId="129" fillId="2" borderId="144" xfId="0" quotePrefix="1" applyFont="1" applyFill="1" applyBorder="1" applyAlignment="1">
      <alignment horizontal="center" vertical="center"/>
    </xf>
    <xf numFmtId="20" fontId="9" fillId="4" borderId="0" xfId="0" applyNumberFormat="1" applyFont="1" applyFill="1" applyBorder="1" applyAlignment="1" applyProtection="1">
      <alignment horizontal="left" vertical="center"/>
    </xf>
    <xf numFmtId="166" fontId="9" fillId="4" borderId="0" xfId="0" applyNumberFormat="1" applyFont="1" applyFill="1" applyBorder="1" applyAlignment="1" applyProtection="1">
      <alignment horizontal="left" vertical="center"/>
    </xf>
    <xf numFmtId="14" fontId="9" fillId="4" borderId="0" xfId="0" applyNumberFormat="1" applyFont="1" applyFill="1" applyBorder="1" applyAlignment="1" applyProtection="1">
      <alignment horizontal="left" vertical="center"/>
    </xf>
    <xf numFmtId="17" fontId="9" fillId="4" borderId="0" xfId="0" applyNumberFormat="1" applyFont="1" applyFill="1" applyBorder="1" applyAlignment="1" applyProtection="1">
      <alignment horizontal="left" vertical="center"/>
    </xf>
    <xf numFmtId="0" fontId="0" fillId="0" borderId="0" xfId="0" applyAlignment="1" applyProtection="1">
      <alignment vertical="center"/>
    </xf>
    <xf numFmtId="14" fontId="137" fillId="6" borderId="0" xfId="0" quotePrefix="1" applyNumberFormat="1" applyFont="1" applyFill="1" applyAlignment="1">
      <alignment horizontal="left"/>
    </xf>
    <xf numFmtId="0" fontId="30" fillId="12" borderId="0" xfId="0" quotePrefix="1" applyFont="1" applyFill="1" applyAlignment="1" applyProtection="1">
      <alignment horizontal="left"/>
    </xf>
    <xf numFmtId="0" fontId="30" fillId="12" borderId="0" xfId="0" quotePrefix="1" applyFont="1" applyFill="1" applyAlignment="1" applyProtection="1">
      <alignment horizontal="left"/>
    </xf>
    <xf numFmtId="0" fontId="30" fillId="12" borderId="0" xfId="0" quotePrefix="1" applyFont="1" applyFill="1" applyBorder="1" applyAlignment="1">
      <alignment horizontal="left" vertical="top" wrapText="1"/>
    </xf>
    <xf numFmtId="0" fontId="138" fillId="0" borderId="115" xfId="0" applyFont="1" applyBorder="1" applyProtection="1"/>
    <xf numFmtId="0" fontId="139" fillId="0" borderId="0" xfId="0" applyFont="1" applyProtection="1"/>
    <xf numFmtId="0" fontId="138" fillId="0" borderId="146" xfId="0" applyFont="1" applyBorder="1" applyProtection="1"/>
    <xf numFmtId="0" fontId="18" fillId="2" borderId="0" xfId="0" applyFont="1" applyFill="1"/>
    <xf numFmtId="0" fontId="105" fillId="10" borderId="0" xfId="0" applyFont="1" applyFill="1" applyAlignment="1"/>
    <xf numFmtId="0" fontId="140" fillId="10" borderId="0" xfId="0" applyFont="1" applyFill="1" applyAlignment="1">
      <alignment horizontal="left"/>
    </xf>
    <xf numFmtId="0" fontId="140" fillId="10" borderId="0" xfId="0" quotePrefix="1" applyFont="1" applyFill="1" applyAlignment="1">
      <alignment horizontal="left"/>
    </xf>
    <xf numFmtId="164" fontId="20" fillId="22" borderId="147" xfId="0" quotePrefix="1" applyNumberFormat="1" applyFont="1" applyFill="1" applyBorder="1" applyAlignment="1">
      <alignment horizontal="left" shrinkToFit="1"/>
    </xf>
    <xf numFmtId="0" fontId="14" fillId="22" borderId="147" xfId="0" quotePrefix="1" applyFont="1" applyFill="1" applyBorder="1" applyAlignment="1">
      <alignment horizontal="left"/>
    </xf>
    <xf numFmtId="0" fontId="63" fillId="2" borderId="147" xfId="0" applyFont="1" applyFill="1" applyBorder="1" applyAlignment="1">
      <alignment horizontal="center" vertical="center"/>
    </xf>
    <xf numFmtId="0" fontId="24" fillId="22" borderId="147" xfId="0" quotePrefix="1" applyFont="1" applyFill="1" applyBorder="1" applyAlignment="1">
      <alignment horizontal="left"/>
    </xf>
    <xf numFmtId="0" fontId="140" fillId="10" borderId="147" xfId="0" quotePrefix="1" applyFont="1" applyFill="1" applyBorder="1" applyAlignment="1">
      <alignment horizontal="left"/>
    </xf>
    <xf numFmtId="165" fontId="141" fillId="10" borderId="147" xfId="0" applyNumberFormat="1" applyFont="1" applyFill="1" applyBorder="1" applyAlignment="1">
      <alignment horizontal="left"/>
    </xf>
    <xf numFmtId="0" fontId="87" fillId="22" borderId="0" xfId="0" quotePrefix="1" applyFont="1" applyFill="1" applyAlignment="1">
      <alignment horizontal="left"/>
    </xf>
    <xf numFmtId="0" fontId="87" fillId="10" borderId="0" xfId="0" quotePrefix="1" applyFont="1" applyFill="1" applyAlignment="1">
      <alignment horizontal="left"/>
    </xf>
    <xf numFmtId="0" fontId="142" fillId="3" borderId="0" xfId="0" quotePrefix="1" applyFont="1" applyFill="1" applyAlignment="1">
      <alignment horizontal="left"/>
    </xf>
    <xf numFmtId="0" fontId="0" fillId="0" borderId="0" xfId="0"/>
    <xf numFmtId="0" fontId="0" fillId="0" borderId="0" xfId="0" quotePrefix="1" applyAlignment="1">
      <alignment horizontal="left"/>
    </xf>
    <xf numFmtId="175" fontId="0" fillId="0" borderId="0" xfId="0" applyNumberFormat="1"/>
    <xf numFmtId="0" fontId="66" fillId="0" borderId="148" xfId="0" applyFont="1" applyBorder="1"/>
    <xf numFmtId="0" fontId="66" fillId="0" borderId="149" xfId="0" applyFont="1" applyBorder="1"/>
    <xf numFmtId="0" fontId="66" fillId="0" borderId="150" xfId="0" applyFont="1" applyBorder="1"/>
    <xf numFmtId="0" fontId="66" fillId="0" borderId="151" xfId="0" applyFont="1" applyBorder="1"/>
    <xf numFmtId="0" fontId="6" fillId="0" borderId="0" xfId="0" applyFont="1" applyFill="1" applyBorder="1" applyAlignment="1">
      <alignment horizontal="left" wrapText="1"/>
    </xf>
    <xf numFmtId="3" fontId="0" fillId="0" borderId="0" xfId="0" applyNumberFormat="1"/>
    <xf numFmtId="0" fontId="30" fillId="0" borderId="0" xfId="0" applyFont="1" applyBorder="1"/>
    <xf numFmtId="0" fontId="0" fillId="0" borderId="0" xfId="0"/>
    <xf numFmtId="175" fontId="0" fillId="0" borderId="0" xfId="0" applyNumberFormat="1"/>
    <xf numFmtId="176" fontId="0" fillId="0" borderId="0" xfId="0" applyNumberFormat="1"/>
    <xf numFmtId="0" fontId="0" fillId="0" borderId="30" xfId="0" quotePrefix="1" applyBorder="1" applyAlignment="1">
      <alignment horizontal="left"/>
    </xf>
    <xf numFmtId="0" fontId="138" fillId="0" borderId="153" xfId="0" applyFont="1" applyBorder="1" applyProtection="1"/>
    <xf numFmtId="0" fontId="0" fillId="0" borderId="154" xfId="0" applyBorder="1" applyProtection="1"/>
    <xf numFmtId="0" fontId="0" fillId="0" borderId="10" xfId="0" applyBorder="1"/>
    <xf numFmtId="0" fontId="0" fillId="0" borderId="155" xfId="0" applyBorder="1"/>
    <xf numFmtId="0" fontId="78" fillId="0" borderId="21" xfId="0" applyFont="1" applyBorder="1" applyAlignment="1">
      <alignment horizontal="left"/>
    </xf>
    <xf numFmtId="175" fontId="14" fillId="10" borderId="87" xfId="0" applyNumberFormat="1" applyFont="1" applyFill="1" applyBorder="1" applyAlignment="1" applyProtection="1">
      <alignment horizontal="left"/>
    </xf>
    <xf numFmtId="0" fontId="78" fillId="0" borderId="21" xfId="0" applyFont="1" applyBorder="1"/>
    <xf numFmtId="0" fontId="78" fillId="0" borderId="21" xfId="0" quotePrefix="1" applyFont="1" applyBorder="1" applyAlignment="1">
      <alignment horizontal="left"/>
    </xf>
    <xf numFmtId="0" fontId="78" fillId="0" borderId="152" xfId="0" applyFont="1" applyBorder="1"/>
    <xf numFmtId="0" fontId="81" fillId="10" borderId="0" xfId="0" quotePrefix="1" applyFont="1" applyFill="1" applyAlignment="1">
      <alignment horizontal="left"/>
    </xf>
    <xf numFmtId="0" fontId="0" fillId="0" borderId="152" xfId="0" applyBorder="1"/>
    <xf numFmtId="0" fontId="0" fillId="0" borderId="21" xfId="0" applyBorder="1"/>
    <xf numFmtId="0" fontId="77" fillId="0" borderId="0" xfId="0" applyFont="1" applyBorder="1" applyAlignment="1"/>
    <xf numFmtId="175" fontId="77" fillId="0" borderId="0" xfId="0" applyNumberFormat="1" applyFont="1" applyBorder="1" applyAlignment="1">
      <alignment horizontal="center"/>
    </xf>
    <xf numFmtId="0" fontId="0" fillId="0" borderId="9" xfId="0" applyBorder="1"/>
    <xf numFmtId="0" fontId="14" fillId="10" borderId="78" xfId="0" applyFont="1" applyFill="1" applyBorder="1" applyAlignment="1" applyProtection="1">
      <alignment horizontal="left"/>
    </xf>
    <xf numFmtId="0" fontId="54" fillId="10" borderId="0" xfId="0" applyFont="1" applyFill="1" applyAlignment="1" applyProtection="1">
      <alignment horizontal="left"/>
    </xf>
    <xf numFmtId="0" fontId="14" fillId="10" borderId="77" xfId="0" applyFont="1" applyFill="1" applyBorder="1" applyAlignment="1" applyProtection="1">
      <alignment horizontal="left"/>
    </xf>
    <xf numFmtId="175" fontId="14" fillId="10" borderId="77" xfId="0" applyNumberFormat="1" applyFont="1" applyFill="1" applyBorder="1" applyAlignment="1" applyProtection="1">
      <alignment horizontal="left"/>
    </xf>
    <xf numFmtId="0" fontId="14" fillId="10" borderId="85" xfId="0" applyFont="1" applyFill="1" applyBorder="1" applyAlignment="1" applyProtection="1">
      <alignment horizontal="left"/>
    </xf>
    <xf numFmtId="0" fontId="14" fillId="10" borderId="78" xfId="0" quotePrefix="1" applyFont="1" applyFill="1" applyBorder="1" applyAlignment="1" applyProtection="1">
      <alignment horizontal="left"/>
    </xf>
    <xf numFmtId="0" fontId="14" fillId="10" borderId="86" xfId="0" applyFont="1" applyFill="1" applyBorder="1" applyAlignment="1" applyProtection="1">
      <alignment horizontal="left"/>
    </xf>
    <xf numFmtId="0" fontId="14" fillId="10" borderId="87" xfId="0" quotePrefix="1" applyFont="1" applyFill="1" applyBorder="1" applyAlignment="1" applyProtection="1">
      <alignment horizontal="left"/>
    </xf>
    <xf numFmtId="0" fontId="53" fillId="0" borderId="0" xfId="0" applyFont="1" applyAlignment="1" applyProtection="1">
      <alignment horizontal="left"/>
    </xf>
    <xf numFmtId="0" fontId="64" fillId="10" borderId="61" xfId="0" applyFont="1" applyFill="1" applyBorder="1" applyAlignment="1" applyProtection="1">
      <alignment horizontal="center"/>
    </xf>
    <xf numFmtId="0" fontId="14" fillId="10" borderId="84" xfId="0" quotePrefix="1" applyFont="1" applyFill="1" applyBorder="1" applyAlignment="1" applyProtection="1">
      <alignment horizontal="left"/>
    </xf>
    <xf numFmtId="175" fontId="14" fillId="10" borderId="77" xfId="0" quotePrefix="1" applyNumberFormat="1" applyFont="1" applyFill="1" applyBorder="1" applyAlignment="1" applyProtection="1">
      <alignment horizontal="left"/>
    </xf>
    <xf numFmtId="0" fontId="121" fillId="8" borderId="0" xfId="0" applyFont="1" applyFill="1" applyAlignment="1" applyProtection="1">
      <alignment horizontal="left" vertical="center"/>
    </xf>
    <xf numFmtId="0" fontId="0" fillId="0" borderId="50" xfId="0" applyNumberFormat="1" applyBorder="1" applyAlignment="1">
      <alignment horizontal="center"/>
    </xf>
    <xf numFmtId="0" fontId="0" fillId="0" borderId="10" xfId="0" applyNumberFormat="1" applyBorder="1" applyAlignment="1">
      <alignment horizontal="center"/>
    </xf>
    <xf numFmtId="0" fontId="0" fillId="0" borderId="155" xfId="0" applyNumberFormat="1" applyBorder="1" applyAlignment="1">
      <alignment horizontal="center"/>
    </xf>
    <xf numFmtId="0" fontId="143" fillId="2" borderId="0" xfId="0" quotePrefix="1" applyFont="1" applyFill="1" applyAlignment="1">
      <alignment horizontal="left"/>
    </xf>
    <xf numFmtId="0" fontId="14" fillId="10" borderId="105" xfId="0" quotePrefix="1" applyFont="1" applyFill="1" applyBorder="1" applyAlignment="1">
      <alignment horizontal="left"/>
    </xf>
    <xf numFmtId="0" fontId="19" fillId="10" borderId="0" xfId="0" quotePrefix="1" applyFont="1" applyFill="1" applyAlignment="1" applyProtection="1">
      <alignment horizontal="left"/>
    </xf>
    <xf numFmtId="173" fontId="66" fillId="0" borderId="141" xfId="0" applyNumberFormat="1" applyFont="1" applyBorder="1" applyAlignment="1">
      <alignment horizontal="left"/>
    </xf>
    <xf numFmtId="0" fontId="14" fillId="10" borderId="0" xfId="0" quotePrefix="1" applyFont="1" applyFill="1" applyAlignment="1" applyProtection="1">
      <alignment horizontal="left"/>
    </xf>
    <xf numFmtId="0" fontId="0" fillId="31" borderId="0" xfId="0" applyFill="1" applyBorder="1" applyAlignment="1" applyProtection="1">
      <alignment horizontal="center"/>
    </xf>
    <xf numFmtId="0" fontId="0" fillId="30" borderId="0" xfId="0" applyFill="1" applyAlignment="1">
      <alignment horizontal="center"/>
    </xf>
    <xf numFmtId="0" fontId="0" fillId="30" borderId="0" xfId="0" applyFill="1" applyBorder="1" applyAlignment="1">
      <alignment horizontal="center"/>
    </xf>
    <xf numFmtId="0" fontId="75" fillId="31" borderId="2" xfId="0" applyFont="1" applyFill="1" applyBorder="1" applyAlignment="1" applyProtection="1"/>
    <xf numFmtId="0" fontId="9" fillId="30" borderId="0" xfId="0" applyFont="1" applyFill="1" applyBorder="1" applyAlignment="1" applyProtection="1">
      <alignment horizontal="left"/>
    </xf>
    <xf numFmtId="0" fontId="145" fillId="0" borderId="156" xfId="0" applyFont="1" applyBorder="1" applyAlignment="1">
      <alignment vertical="center" wrapText="1"/>
    </xf>
    <xf numFmtId="0" fontId="145" fillId="0" borderId="156" xfId="0" applyFont="1" applyBorder="1" applyAlignment="1">
      <alignment horizontal="center" vertical="center" wrapText="1"/>
    </xf>
    <xf numFmtId="0" fontId="145" fillId="0" borderId="156" xfId="0" applyFont="1" applyBorder="1" applyAlignment="1">
      <alignment horizontal="left" vertical="center" wrapText="1"/>
    </xf>
    <xf numFmtId="0" fontId="145" fillId="0" borderId="157" xfId="0" applyFont="1" applyBorder="1" applyAlignment="1">
      <alignment vertical="center" wrapText="1"/>
    </xf>
    <xf numFmtId="0" fontId="145" fillId="0" borderId="157" xfId="0" applyFont="1" applyBorder="1" applyAlignment="1">
      <alignment horizontal="center" vertical="center" wrapText="1"/>
    </xf>
    <xf numFmtId="0" fontId="145" fillId="0" borderId="158" xfId="0" applyFont="1" applyBorder="1" applyAlignment="1">
      <alignment vertical="center" wrapText="1"/>
    </xf>
    <xf numFmtId="0" fontId="145" fillId="0" borderId="158" xfId="0" applyFont="1" applyBorder="1" applyAlignment="1">
      <alignment horizontal="center" vertical="center" wrapText="1"/>
    </xf>
    <xf numFmtId="0" fontId="16" fillId="0" borderId="156" xfId="1" applyFont="1" applyBorder="1" applyAlignment="1" applyProtection="1">
      <alignment horizontal="center" vertical="center" wrapText="1"/>
    </xf>
    <xf numFmtId="0" fontId="16" fillId="0" borderId="158" xfId="1" applyFont="1" applyBorder="1" applyAlignment="1" applyProtection="1">
      <alignment horizontal="center" vertical="center" wrapText="1"/>
    </xf>
    <xf numFmtId="0" fontId="16" fillId="0" borderId="157" xfId="1" applyFont="1" applyBorder="1" applyAlignment="1" applyProtection="1">
      <alignment horizontal="center" vertical="center" wrapText="1"/>
    </xf>
    <xf numFmtId="0" fontId="63" fillId="0" borderId="0" xfId="0" applyFont="1" applyProtection="1"/>
    <xf numFmtId="0" fontId="16" fillId="0" borderId="156" xfId="1" quotePrefix="1" applyFont="1" applyBorder="1" applyAlignment="1" applyProtection="1">
      <alignment horizontal="center" vertical="center" wrapText="1"/>
    </xf>
    <xf numFmtId="0" fontId="147" fillId="0" borderId="157" xfId="0" quotePrefix="1" applyFont="1" applyBorder="1" applyAlignment="1">
      <alignment horizontal="center" vertical="center" wrapText="1"/>
    </xf>
    <xf numFmtId="0" fontId="147" fillId="0" borderId="156" xfId="0" quotePrefix="1" applyFont="1" applyBorder="1" applyAlignment="1">
      <alignment horizontal="center" vertical="center" wrapText="1"/>
    </xf>
    <xf numFmtId="0" fontId="21" fillId="7" borderId="159" xfId="0" applyFont="1" applyFill="1" applyBorder="1" applyAlignment="1" applyProtection="1">
      <alignment horizontal="left"/>
    </xf>
    <xf numFmtId="0" fontId="0" fillId="30" borderId="0" xfId="0" quotePrefix="1" applyFill="1" applyBorder="1" applyAlignment="1" applyProtection="1">
      <alignment horizontal="left" wrapText="1"/>
    </xf>
    <xf numFmtId="0" fontId="10" fillId="34" borderId="0" xfId="0" applyFont="1" applyFill="1" applyBorder="1" applyAlignment="1" applyProtection="1">
      <alignment horizontal="right"/>
    </xf>
    <xf numFmtId="22" fontId="148" fillId="34" borderId="115" xfId="1" applyNumberFormat="1" applyFont="1" applyFill="1" applyBorder="1" applyAlignment="1" applyProtection="1">
      <alignment horizontal="center" vertical="center"/>
    </xf>
    <xf numFmtId="173" fontId="0" fillId="34" borderId="8" xfId="0" applyNumberFormat="1" applyFill="1" applyBorder="1" applyAlignment="1" applyProtection="1">
      <alignment horizontal="right"/>
    </xf>
    <xf numFmtId="0" fontId="130" fillId="2" borderId="0" xfId="0" applyFont="1" applyFill="1" applyBorder="1"/>
    <xf numFmtId="0" fontId="130" fillId="2" borderId="160" xfId="0" applyFont="1" applyFill="1" applyBorder="1"/>
    <xf numFmtId="0" fontId="0" fillId="31" borderId="0" xfId="0" applyFill="1" applyBorder="1" applyAlignment="1" applyProtection="1">
      <alignment horizontal="center"/>
    </xf>
    <xf numFmtId="18" fontId="9" fillId="31" borderId="0" xfId="0" applyNumberFormat="1" applyFont="1" applyFill="1" applyBorder="1" applyAlignment="1" applyProtection="1">
      <alignment horizontal="left" vertical="top" wrapText="1"/>
    </xf>
    <xf numFmtId="0" fontId="9" fillId="30" borderId="0" xfId="0" applyFont="1" applyFill="1" applyBorder="1" applyAlignment="1" applyProtection="1">
      <alignment horizontal="left" wrapText="1"/>
    </xf>
    <xf numFmtId="0" fontId="0" fillId="30" borderId="0" xfId="0" applyFill="1" applyBorder="1" applyAlignment="1">
      <alignment horizontal="center" wrapText="1"/>
    </xf>
    <xf numFmtId="0" fontId="9" fillId="31" borderId="0" xfId="0" applyFont="1" applyFill="1" applyBorder="1" applyAlignment="1" applyProtection="1">
      <alignment shrinkToFit="1"/>
    </xf>
    <xf numFmtId="0" fontId="138" fillId="0" borderId="117" xfId="0" applyFont="1" applyBorder="1" applyProtection="1"/>
    <xf numFmtId="0" fontId="0" fillId="31" borderId="0" xfId="0" applyFont="1" applyFill="1" applyBorder="1" applyAlignment="1" applyProtection="1">
      <alignment horizontal="right"/>
    </xf>
    <xf numFmtId="0" fontId="0" fillId="31" borderId="0" xfId="0" applyFont="1" applyFill="1" applyBorder="1" applyAlignment="1" applyProtection="1">
      <alignment horizontal="center"/>
    </xf>
    <xf numFmtId="0" fontId="11" fillId="31" borderId="0" xfId="0" applyFont="1" applyFill="1" applyBorder="1" applyAlignment="1" applyProtection="1">
      <alignment horizontal="center"/>
    </xf>
    <xf numFmtId="0" fontId="0" fillId="0" borderId="0" xfId="0" applyAlignment="1">
      <alignment wrapText="1"/>
    </xf>
    <xf numFmtId="0" fontId="0" fillId="31" borderId="0" xfId="0" applyFill="1" applyBorder="1" applyAlignment="1" applyProtection="1">
      <alignment horizontal="center"/>
    </xf>
    <xf numFmtId="0" fontId="11" fillId="31" borderId="0" xfId="0" applyFont="1" applyFill="1" applyBorder="1" applyAlignment="1" applyProtection="1">
      <alignment horizontal="center"/>
    </xf>
    <xf numFmtId="0" fontId="0" fillId="31" borderId="0" xfId="0" applyFill="1" applyBorder="1" applyAlignment="1" applyProtection="1"/>
    <xf numFmtId="0" fontId="20" fillId="7" borderId="0" xfId="0" applyFont="1" applyFill="1" applyBorder="1" applyAlignment="1" applyProtection="1">
      <alignment horizontal="left"/>
    </xf>
    <xf numFmtId="18" fontId="9" fillId="34" borderId="0" xfId="0" applyNumberFormat="1" applyFont="1" applyFill="1" applyBorder="1" applyAlignment="1" applyProtection="1">
      <alignment horizontal="center" shrinkToFit="1"/>
    </xf>
    <xf numFmtId="0" fontId="73" fillId="20" borderId="0" xfId="0" applyFont="1" applyFill="1" applyBorder="1" applyAlignment="1" applyProtection="1">
      <alignment horizontal="left" vertical="center" wrapText="1"/>
    </xf>
    <xf numFmtId="0" fontId="73" fillId="20" borderId="0" xfId="0" quotePrefix="1" applyFont="1" applyFill="1" applyBorder="1" applyAlignment="1" applyProtection="1">
      <alignment horizontal="left" vertical="center" wrapText="1"/>
    </xf>
    <xf numFmtId="0" fontId="73" fillId="20" borderId="0" xfId="0" applyFont="1" applyFill="1" applyBorder="1" applyAlignment="1" applyProtection="1">
      <alignment vertical="center" wrapText="1"/>
    </xf>
    <xf numFmtId="0" fontId="38" fillId="20" borderId="0" xfId="0" applyFont="1" applyFill="1" applyBorder="1" applyAlignment="1" applyProtection="1">
      <alignment horizontal="left" vertical="center" wrapText="1"/>
    </xf>
    <xf numFmtId="18" fontId="9" fillId="34" borderId="145" xfId="0" applyNumberFormat="1" applyFont="1" applyFill="1" applyBorder="1" applyAlignment="1" applyProtection="1">
      <alignment horizontal="center" shrinkToFit="1"/>
    </xf>
    <xf numFmtId="0" fontId="0" fillId="30" borderId="0" xfId="0" applyFill="1" applyBorder="1" applyAlignment="1">
      <alignment horizontal="center"/>
    </xf>
    <xf numFmtId="0" fontId="135" fillId="34" borderId="2" xfId="0" applyFont="1" applyFill="1" applyBorder="1" applyAlignment="1" applyProtection="1">
      <alignment horizontal="left"/>
      <protection locked="0"/>
    </xf>
    <xf numFmtId="0" fontId="0" fillId="0" borderId="0" xfId="0" applyAlignment="1"/>
    <xf numFmtId="0" fontId="0" fillId="0" borderId="0" xfId="0" applyBorder="1" applyAlignment="1"/>
    <xf numFmtId="0" fontId="0" fillId="31" borderId="0" xfId="0" applyFill="1" applyBorder="1" applyAlignment="1" applyProtection="1"/>
    <xf numFmtId="0" fontId="0" fillId="34" borderId="8" xfId="0" applyFont="1" applyFill="1" applyBorder="1" applyAlignment="1" applyProtection="1">
      <alignment horizontal="left"/>
    </xf>
    <xf numFmtId="173" fontId="9" fillId="34" borderId="8" xfId="0" quotePrefix="1" applyNumberFormat="1" applyFont="1" applyFill="1" applyBorder="1" applyAlignment="1" applyProtection="1">
      <alignment horizontal="right"/>
    </xf>
    <xf numFmtId="0" fontId="0" fillId="0" borderId="0" xfId="0" applyAlignment="1">
      <alignment wrapText="1"/>
    </xf>
    <xf numFmtId="0" fontId="74" fillId="21" borderId="0" xfId="0" applyFont="1" applyFill="1" applyAlignment="1" applyProtection="1"/>
    <xf numFmtId="0" fontId="0" fillId="34" borderId="0" xfId="0" applyFill="1" applyBorder="1" applyAlignment="1" applyProtection="1">
      <alignment horizontal="right"/>
    </xf>
    <xf numFmtId="0" fontId="0" fillId="31" borderId="0" xfId="0" applyFill="1" applyBorder="1" applyAlignment="1" applyProtection="1">
      <alignment horizontal="right"/>
    </xf>
    <xf numFmtId="0" fontId="0" fillId="35" borderId="161" xfId="0" applyFill="1" applyBorder="1" applyAlignment="1" applyProtection="1"/>
    <xf numFmtId="0" fontId="9" fillId="35" borderId="0" xfId="0" applyFont="1" applyFill="1" applyBorder="1" applyAlignment="1" applyProtection="1">
      <alignment horizontal="left"/>
    </xf>
    <xf numFmtId="18" fontId="17" fillId="36" borderId="0" xfId="0" applyNumberFormat="1" applyFont="1" applyFill="1" applyBorder="1" applyAlignment="1" applyProtection="1">
      <alignment horizontal="center" shrinkToFit="1"/>
      <protection locked="0"/>
    </xf>
    <xf numFmtId="0" fontId="0" fillId="36" borderId="0" xfId="0" applyFill="1" applyBorder="1" applyAlignment="1" applyProtection="1">
      <alignment horizontal="center"/>
    </xf>
    <xf numFmtId="0" fontId="0" fillId="35" borderId="0" xfId="0" applyFill="1" applyBorder="1" applyAlignment="1">
      <alignment horizontal="center"/>
    </xf>
    <xf numFmtId="0" fontId="0" fillId="35" borderId="2" xfId="0" applyFill="1" applyBorder="1" applyAlignment="1">
      <alignment horizontal="center"/>
    </xf>
    <xf numFmtId="0" fontId="145" fillId="0" borderId="162" xfId="0" applyFont="1" applyBorder="1" applyAlignment="1">
      <alignment vertical="center" wrapText="1"/>
    </xf>
    <xf numFmtId="0" fontId="147" fillId="0" borderId="162" xfId="0" quotePrefix="1" applyFont="1" applyBorder="1" applyAlignment="1">
      <alignment horizontal="center" vertical="center" wrapText="1"/>
    </xf>
    <xf numFmtId="0" fontId="145" fillId="0" borderId="162" xfId="0" applyFont="1" applyBorder="1" applyAlignment="1">
      <alignment horizontal="center" vertical="center" wrapText="1"/>
    </xf>
    <xf numFmtId="0" fontId="149" fillId="31" borderId="0" xfId="0" applyFont="1" applyFill="1" applyBorder="1" applyAlignment="1" applyProtection="1">
      <alignment horizontal="center"/>
    </xf>
    <xf numFmtId="0" fontId="0" fillId="34" borderId="8" xfId="0" quotePrefix="1" applyFill="1" applyBorder="1" applyAlignment="1" applyProtection="1">
      <alignment horizontal="left"/>
    </xf>
    <xf numFmtId="0" fontId="0" fillId="34" borderId="0" xfId="0" applyFont="1" applyFill="1" applyBorder="1" applyAlignment="1" applyProtection="1">
      <alignment horizontal="left"/>
    </xf>
    <xf numFmtId="173" fontId="0" fillId="34" borderId="0" xfId="0" applyNumberFormat="1" applyFill="1" applyBorder="1" applyAlignment="1" applyProtection="1">
      <alignment horizontal="right"/>
    </xf>
    <xf numFmtId="18" fontId="9" fillId="34" borderId="2" xfId="0" applyNumberFormat="1" applyFont="1" applyFill="1" applyBorder="1" applyAlignment="1" applyProtection="1">
      <alignment horizontal="center" shrinkToFit="1"/>
    </xf>
    <xf numFmtId="0" fontId="18" fillId="31" borderId="0" xfId="0" applyFont="1" applyFill="1" applyBorder="1" applyAlignment="1" applyProtection="1"/>
    <xf numFmtId="1" fontId="153" fillId="34" borderId="0" xfId="0" quotePrefix="1" applyNumberFormat="1" applyFont="1" applyFill="1" applyBorder="1" applyAlignment="1" applyProtection="1">
      <alignment horizontal="center" shrinkToFit="1"/>
    </xf>
    <xf numFmtId="0" fontId="0" fillId="34" borderId="0" xfId="0" applyFill="1" applyBorder="1" applyAlignment="1" applyProtection="1">
      <alignment horizontal="right"/>
    </xf>
    <xf numFmtId="0" fontId="11" fillId="31" borderId="0" xfId="0" applyFont="1" applyFill="1" applyBorder="1" applyAlignment="1" applyProtection="1">
      <alignment horizontal="center"/>
    </xf>
    <xf numFmtId="0" fontId="0" fillId="31" borderId="0" xfId="0" applyFill="1" applyBorder="1" applyAlignment="1" applyProtection="1"/>
    <xf numFmtId="0" fontId="0" fillId="31" borderId="0" xfId="0" applyFill="1" applyBorder="1" applyAlignment="1" applyProtection="1">
      <alignment horizontal="center"/>
    </xf>
    <xf numFmtId="0" fontId="0" fillId="30" borderId="0" xfId="0" applyFill="1" applyBorder="1" applyAlignment="1">
      <alignment horizontal="center"/>
    </xf>
    <xf numFmtId="0" fontId="11" fillId="31" borderId="0" xfId="0" applyFont="1" applyFill="1" applyBorder="1" applyAlignment="1" applyProtection="1">
      <alignment horizontal="center"/>
    </xf>
    <xf numFmtId="0" fontId="0" fillId="0" borderId="0" xfId="0" applyAlignment="1">
      <alignment wrapText="1"/>
    </xf>
    <xf numFmtId="0" fontId="0" fillId="31" borderId="0" xfId="0" applyFill="1" applyBorder="1" applyAlignment="1" applyProtection="1">
      <alignment horizontal="center"/>
    </xf>
    <xf numFmtId="0" fontId="0" fillId="30" borderId="0" xfId="0" applyFill="1" applyBorder="1" applyAlignment="1">
      <alignment horizontal="center"/>
    </xf>
    <xf numFmtId="0" fontId="0" fillId="30" borderId="2" xfId="0" applyFill="1" applyBorder="1" applyAlignment="1">
      <alignment horizontal="center"/>
    </xf>
    <xf numFmtId="0" fontId="0" fillId="31" borderId="0" xfId="0" applyFill="1" applyBorder="1" applyAlignment="1" applyProtection="1"/>
    <xf numFmtId="0" fontId="0" fillId="31" borderId="159" xfId="0" applyFill="1" applyBorder="1" applyAlignment="1" applyProtection="1"/>
    <xf numFmtId="18" fontId="9" fillId="34" borderId="163" xfId="0" applyNumberFormat="1" applyFont="1" applyFill="1" applyBorder="1" applyAlignment="1" applyProtection="1">
      <alignment horizontal="left" shrinkToFit="1"/>
    </xf>
    <xf numFmtId="0" fontId="0" fillId="34" borderId="0" xfId="0" quotePrefix="1" applyFill="1" applyBorder="1" applyAlignment="1" applyProtection="1">
      <alignment horizontal="right"/>
    </xf>
    <xf numFmtId="0" fontId="0" fillId="34" borderId="0" xfId="0" applyFont="1" applyFill="1" applyBorder="1" applyAlignment="1" applyProtection="1">
      <alignment horizontal="right"/>
    </xf>
    <xf numFmtId="173" fontId="9" fillId="34" borderId="0" xfId="0" quotePrefix="1" applyNumberFormat="1" applyFont="1" applyFill="1" applyBorder="1" applyAlignment="1" applyProtection="1">
      <alignment horizontal="left"/>
    </xf>
    <xf numFmtId="173" fontId="0" fillId="34" borderId="0" xfId="0" applyNumberFormat="1" applyFill="1" applyBorder="1" applyAlignment="1" applyProtection="1">
      <alignment horizontal="left"/>
    </xf>
    <xf numFmtId="18" fontId="9" fillId="34" borderId="2" xfId="0" applyNumberFormat="1" applyFont="1" applyFill="1" applyBorder="1" applyAlignment="1" applyProtection="1">
      <alignment horizontal="left" shrinkToFit="1"/>
    </xf>
    <xf numFmtId="0" fontId="0" fillId="30" borderId="0" xfId="0" applyFill="1" applyBorder="1" applyAlignment="1" applyProtection="1"/>
    <xf numFmtId="0" fontId="0" fillId="31" borderId="0" xfId="0" quotePrefix="1" applyFill="1" applyBorder="1" applyAlignment="1" applyProtection="1">
      <alignment horizontal="left"/>
    </xf>
    <xf numFmtId="18" fontId="9" fillId="31" borderId="0" xfId="0" applyNumberFormat="1" applyFont="1" applyFill="1" applyBorder="1" applyAlignment="1" applyProtection="1">
      <alignment horizontal="left" vertical="top"/>
    </xf>
    <xf numFmtId="0" fontId="63" fillId="0" borderId="103" xfId="0" applyFont="1" applyBorder="1" applyProtection="1"/>
    <xf numFmtId="0" fontId="145" fillId="0" borderId="158" xfId="0" applyFont="1" applyBorder="1" applyAlignment="1" applyProtection="1">
      <alignment vertical="center" wrapText="1"/>
    </xf>
    <xf numFmtId="18" fontId="17" fillId="31" borderId="0" xfId="0" applyNumberFormat="1" applyFont="1" applyFill="1" applyBorder="1" applyAlignment="1" applyProtection="1">
      <alignment horizontal="center" shrinkToFit="1"/>
    </xf>
    <xf numFmtId="18" fontId="9" fillId="31" borderId="0" xfId="0" applyNumberFormat="1" applyFont="1" applyFill="1" applyBorder="1" applyAlignment="1" applyProtection="1">
      <alignment horizontal="center" shrinkToFit="1"/>
    </xf>
    <xf numFmtId="0" fontId="30" fillId="35" borderId="0" xfId="0" applyFont="1" applyFill="1" applyBorder="1" applyAlignment="1" applyProtection="1">
      <alignment horizontal="left"/>
    </xf>
    <xf numFmtId="0" fontId="138" fillId="0" borderId="0" xfId="0" applyFont="1" applyBorder="1" applyProtection="1"/>
    <xf numFmtId="0" fontId="9" fillId="30" borderId="115" xfId="0" applyFont="1" applyFill="1" applyBorder="1" applyAlignment="1" applyProtection="1">
      <alignment horizontal="left" vertical="center"/>
    </xf>
    <xf numFmtId="0" fontId="9" fillId="30" borderId="0" xfId="0" applyFont="1" applyFill="1" applyBorder="1" applyAlignment="1" applyProtection="1">
      <alignment horizontal="left" vertical="center"/>
    </xf>
    <xf numFmtId="0" fontId="0" fillId="30" borderId="0" xfId="0" applyFill="1" applyBorder="1" applyAlignment="1" applyProtection="1">
      <alignment horizontal="left" vertical="center"/>
    </xf>
    <xf numFmtId="0" fontId="0" fillId="31" borderId="0" xfId="0" applyFill="1" applyBorder="1" applyAlignment="1" applyProtection="1">
      <alignment horizontal="left" vertical="center"/>
    </xf>
    <xf numFmtId="18" fontId="17" fillId="31" borderId="0" xfId="0" applyNumberFormat="1" applyFont="1" applyFill="1" applyBorder="1" applyAlignment="1" applyProtection="1">
      <alignment horizontal="left" vertical="center" shrinkToFit="1"/>
    </xf>
    <xf numFmtId="0" fontId="0" fillId="30" borderId="0" xfId="0" applyFill="1" applyBorder="1" applyAlignment="1">
      <alignment horizontal="left" vertical="center"/>
    </xf>
    <xf numFmtId="18" fontId="9" fillId="31" borderId="0" xfId="0" applyNumberFormat="1" applyFont="1" applyFill="1" applyBorder="1" applyAlignment="1" applyProtection="1">
      <alignment horizontal="left" vertical="center" shrinkToFit="1"/>
    </xf>
    <xf numFmtId="0" fontId="7" fillId="30" borderId="0" xfId="0" applyFont="1" applyFill="1" applyBorder="1" applyAlignment="1" applyProtection="1">
      <alignment vertical="center"/>
    </xf>
    <xf numFmtId="0" fontId="0" fillId="30" borderId="0" xfId="0" applyFill="1" applyBorder="1" applyAlignment="1" applyProtection="1">
      <alignment wrapText="1"/>
    </xf>
    <xf numFmtId="0" fontId="0" fillId="30" borderId="0" xfId="0" quotePrefix="1" applyFill="1" applyBorder="1" applyAlignment="1" applyProtection="1">
      <alignment horizontal="left"/>
    </xf>
    <xf numFmtId="0" fontId="0" fillId="35" borderId="0" xfId="0" applyFill="1" applyBorder="1" applyAlignment="1" applyProtection="1"/>
    <xf numFmtId="0" fontId="6" fillId="30" borderId="0" xfId="0" applyFont="1" applyFill="1" applyBorder="1" applyAlignment="1" applyProtection="1"/>
    <xf numFmtId="0" fontId="0" fillId="30" borderId="0" xfId="0" applyFill="1" applyBorder="1" applyAlignment="1" applyProtection="1">
      <alignment vertical="center"/>
    </xf>
    <xf numFmtId="0" fontId="6" fillId="31" borderId="0" xfId="0" applyFont="1" applyFill="1" applyBorder="1" applyAlignment="1" applyProtection="1"/>
    <xf numFmtId="0" fontId="135" fillId="34" borderId="161" xfId="0" applyFont="1" applyFill="1" applyBorder="1" applyAlignment="1" applyProtection="1">
      <alignment horizontal="left"/>
    </xf>
    <xf numFmtId="0" fontId="9" fillId="34" borderId="161" xfId="0" applyFont="1" applyFill="1" applyBorder="1" applyAlignment="1" applyProtection="1">
      <alignment horizontal="left"/>
    </xf>
    <xf numFmtId="18" fontId="0" fillId="31" borderId="0" xfId="0" applyNumberFormat="1" applyFill="1" applyBorder="1" applyAlignment="1" applyProtection="1"/>
    <xf numFmtId="0" fontId="75" fillId="31" borderId="0" xfId="0" applyFont="1" applyFill="1" applyBorder="1" applyAlignment="1" applyProtection="1"/>
    <xf numFmtId="18" fontId="9" fillId="34" borderId="8" xfId="0" applyNumberFormat="1" applyFont="1" applyFill="1" applyBorder="1" applyAlignment="1" applyProtection="1">
      <alignment horizontal="center" shrinkToFit="1"/>
    </xf>
    <xf numFmtId="18" fontId="0" fillId="31" borderId="2" xfId="0" applyNumberFormat="1" applyFill="1" applyBorder="1" applyAlignment="1" applyProtection="1"/>
    <xf numFmtId="0" fontId="0" fillId="31" borderId="48" xfId="0" applyFill="1" applyBorder="1" applyAlignment="1" applyProtection="1">
      <alignment horizontal="left" vertical="center"/>
    </xf>
    <xf numFmtId="0" fontId="9" fillId="30" borderId="49" xfId="0" applyFont="1" applyFill="1" applyBorder="1" applyAlignment="1" applyProtection="1">
      <alignment horizontal="left" vertical="center"/>
    </xf>
    <xf numFmtId="0" fontId="19" fillId="7" borderId="159" xfId="0" applyFont="1" applyFill="1" applyBorder="1" applyAlignment="1" applyProtection="1">
      <alignment horizontal="left"/>
    </xf>
    <xf numFmtId="0" fontId="22" fillId="7" borderId="159" xfId="0" applyFont="1" applyFill="1" applyBorder="1" applyProtection="1"/>
    <xf numFmtId="0" fontId="20" fillId="7" borderId="159" xfId="0" applyFont="1" applyFill="1" applyBorder="1" applyProtection="1"/>
    <xf numFmtId="0" fontId="20" fillId="7" borderId="159" xfId="0" applyFont="1" applyFill="1" applyBorder="1" applyAlignment="1" applyProtection="1">
      <alignment horizontal="left"/>
    </xf>
    <xf numFmtId="175" fontId="88" fillId="31" borderId="0" xfId="0" applyNumberFormat="1" applyFont="1" applyFill="1" applyBorder="1" applyAlignment="1" applyProtection="1">
      <alignment horizontal="center"/>
    </xf>
    <xf numFmtId="175" fontId="154" fillId="31" borderId="0" xfId="0" applyNumberFormat="1" applyFont="1" applyFill="1" applyBorder="1" applyAlignment="1" applyProtection="1">
      <alignment horizontal="left"/>
    </xf>
    <xf numFmtId="0" fontId="49" fillId="30" borderId="0" xfId="0" applyFont="1" applyFill="1" applyBorder="1" applyAlignment="1" applyProtection="1">
      <alignment horizontal="center"/>
    </xf>
    <xf numFmtId="175" fontId="154" fillId="31" borderId="163" xfId="0" applyNumberFormat="1" applyFont="1" applyFill="1" applyBorder="1" applyAlignment="1" applyProtection="1">
      <alignment horizontal="left"/>
    </xf>
    <xf numFmtId="0" fontId="154" fillId="30" borderId="168" xfId="0" quotePrefix="1" applyFont="1" applyFill="1" applyBorder="1" applyAlignment="1" applyProtection="1">
      <alignment horizontal="left"/>
    </xf>
    <xf numFmtId="0" fontId="49" fillId="30" borderId="163" xfId="0" applyFont="1" applyFill="1" applyBorder="1" applyAlignment="1" applyProtection="1">
      <alignment horizontal="center" vertical="center"/>
    </xf>
    <xf numFmtId="0" fontId="0" fillId="30" borderId="0" xfId="0" applyFill="1" applyBorder="1" applyAlignment="1" applyProtection="1">
      <alignment horizontal="right"/>
    </xf>
    <xf numFmtId="0" fontId="49" fillId="34" borderId="163" xfId="0" applyFont="1" applyFill="1" applyBorder="1" applyAlignment="1" applyProtection="1">
      <alignment horizontal="left"/>
      <protection locked="0"/>
    </xf>
    <xf numFmtId="0" fontId="138" fillId="0" borderId="49" xfId="0" applyFont="1" applyBorder="1" applyProtection="1"/>
    <xf numFmtId="0" fontId="154" fillId="30" borderId="159" xfId="0" quotePrefix="1" applyFont="1" applyFill="1" applyBorder="1" applyAlignment="1" applyProtection="1">
      <alignment horizontal="left"/>
    </xf>
    <xf numFmtId="175" fontId="88" fillId="31" borderId="161" xfId="0" applyNumberFormat="1" applyFont="1" applyFill="1" applyBorder="1" applyAlignment="1" applyProtection="1">
      <alignment horizontal="center"/>
    </xf>
    <xf numFmtId="167" fontId="49" fillId="30" borderId="169" xfId="0" applyNumberFormat="1" applyFont="1" applyFill="1" applyBorder="1" applyAlignment="1" applyProtection="1">
      <alignment horizontal="left"/>
      <protection locked="0"/>
    </xf>
    <xf numFmtId="0" fontId="9" fillId="30" borderId="115" xfId="0" applyFont="1" applyFill="1" applyBorder="1" applyAlignment="1" applyProtection="1">
      <alignment horizontal="center"/>
    </xf>
    <xf numFmtId="17" fontId="49" fillId="30" borderId="0" xfId="0" applyNumberFormat="1" applyFont="1" applyFill="1" applyBorder="1" applyAlignment="1" applyProtection="1">
      <alignment horizontal="left"/>
    </xf>
    <xf numFmtId="0" fontId="49" fillId="30" borderId="0" xfId="0" applyFont="1" applyFill="1" applyBorder="1" applyAlignment="1" applyProtection="1">
      <alignment horizontal="left"/>
    </xf>
    <xf numFmtId="0" fontId="0" fillId="30" borderId="0" xfId="0" applyFill="1" applyBorder="1" applyAlignment="1" applyProtection="1">
      <alignment horizontal="center"/>
    </xf>
    <xf numFmtId="0" fontId="11" fillId="31" borderId="0" xfId="0" applyFont="1" applyFill="1" applyBorder="1" applyAlignment="1" applyProtection="1">
      <alignment horizontal="center"/>
    </xf>
    <xf numFmtId="0" fontId="0" fillId="31" borderId="0" xfId="0" applyFill="1" applyBorder="1" applyAlignment="1" applyProtection="1"/>
    <xf numFmtId="0" fontId="72" fillId="30" borderId="0" xfId="0" quotePrefix="1" applyFont="1" applyFill="1" applyBorder="1" applyAlignment="1" applyProtection="1">
      <alignment horizontal="left"/>
    </xf>
    <xf numFmtId="0" fontId="72" fillId="30" borderId="2" xfId="0" quotePrefix="1" applyFont="1" applyFill="1" applyBorder="1" applyAlignment="1" applyProtection="1">
      <alignment horizontal="left"/>
    </xf>
    <xf numFmtId="0" fontId="0" fillId="30" borderId="161" xfId="0" quotePrefix="1" applyFont="1" applyFill="1" applyBorder="1" applyAlignment="1" applyProtection="1">
      <alignment horizontal="left"/>
    </xf>
    <xf numFmtId="167" fontId="49" fillId="30" borderId="0" xfId="0" applyNumberFormat="1" applyFont="1" applyFill="1" applyBorder="1" applyAlignment="1" applyProtection="1">
      <alignment horizontal="left"/>
    </xf>
    <xf numFmtId="0" fontId="49" fillId="34" borderId="0" xfId="0" applyFont="1" applyFill="1" applyBorder="1" applyAlignment="1" applyProtection="1">
      <alignment horizontal="left"/>
    </xf>
    <xf numFmtId="0" fontId="0" fillId="31" borderId="0" xfId="0" applyFill="1" applyBorder="1" applyAlignment="1" applyProtection="1"/>
    <xf numFmtId="0" fontId="0" fillId="31" borderId="0" xfId="0" applyFont="1" applyFill="1" applyBorder="1" applyAlignment="1" applyProtection="1"/>
    <xf numFmtId="0" fontId="0" fillId="31" borderId="115" xfId="0" applyFont="1" applyFill="1" applyBorder="1" applyAlignment="1" applyProtection="1">
      <alignment horizontal="center"/>
    </xf>
    <xf numFmtId="0" fontId="9" fillId="31" borderId="115" xfId="0" applyFont="1" applyFill="1" applyBorder="1" applyAlignment="1" applyProtection="1">
      <alignment horizontal="center" vertical="center"/>
    </xf>
    <xf numFmtId="0" fontId="11" fillId="31" borderId="0" xfId="0" applyFont="1" applyFill="1" applyBorder="1" applyAlignment="1" applyProtection="1">
      <alignment horizontal="center"/>
    </xf>
    <xf numFmtId="0" fontId="0" fillId="31" borderId="0" xfId="0" applyFill="1" applyBorder="1" applyAlignment="1" applyProtection="1">
      <alignment horizontal="center"/>
    </xf>
    <xf numFmtId="0" fontId="0" fillId="31" borderId="0" xfId="0" applyFill="1" applyBorder="1" applyAlignment="1" applyProtection="1"/>
    <xf numFmtId="18" fontId="9" fillId="34" borderId="0" xfId="0" applyNumberFormat="1" applyFont="1" applyFill="1" applyBorder="1" applyAlignment="1" applyProtection="1">
      <alignment horizontal="right" shrinkToFit="1"/>
    </xf>
    <xf numFmtId="0" fontId="17" fillId="34" borderId="163" xfId="0" applyFont="1" applyFill="1" applyBorder="1" applyAlignment="1" applyProtection="1">
      <alignment horizontal="center"/>
    </xf>
    <xf numFmtId="0" fontId="0" fillId="31" borderId="76" xfId="0" applyFill="1" applyBorder="1" applyAlignment="1" applyProtection="1"/>
    <xf numFmtId="0" fontId="0" fillId="31" borderId="180" xfId="0" applyFill="1" applyBorder="1" applyAlignment="1" applyProtection="1"/>
    <xf numFmtId="0" fontId="7" fillId="30" borderId="161" xfId="0" applyFont="1" applyFill="1" applyBorder="1" applyAlignment="1" applyProtection="1">
      <alignment vertical="center"/>
    </xf>
    <xf numFmtId="0" fontId="0" fillId="30" borderId="161" xfId="0" applyFont="1" applyFill="1" applyBorder="1" applyAlignment="1" applyProtection="1">
      <alignment vertical="center"/>
    </xf>
    <xf numFmtId="0" fontId="0" fillId="31" borderId="0" xfId="0" applyFill="1" applyBorder="1" applyAlignment="1" applyProtection="1"/>
    <xf numFmtId="18" fontId="158" fillId="34" borderId="0" xfId="0" applyNumberFormat="1" applyFont="1" applyFill="1" applyBorder="1" applyAlignment="1" applyProtection="1">
      <alignment horizontal="center" shrinkToFit="1"/>
    </xf>
    <xf numFmtId="0" fontId="159" fillId="31" borderId="159" xfId="0" applyFont="1" applyFill="1" applyBorder="1" applyAlignment="1" applyProtection="1"/>
    <xf numFmtId="0" fontId="159" fillId="31" borderId="0" xfId="0" applyFont="1" applyFill="1" applyBorder="1" applyAlignment="1" applyProtection="1"/>
    <xf numFmtId="0" fontId="38" fillId="4" borderId="0" xfId="0" applyFont="1" applyFill="1"/>
    <xf numFmtId="14" fontId="48" fillId="19" borderId="33" xfId="0" applyNumberFormat="1" applyFont="1" applyFill="1" applyBorder="1" applyAlignment="1" applyProtection="1">
      <alignment horizontal="center" vertical="center"/>
    </xf>
    <xf numFmtId="0" fontId="48" fillId="19" borderId="33" xfId="0" applyFont="1" applyFill="1" applyBorder="1" applyAlignment="1" applyProtection="1">
      <alignment horizontal="center" vertical="center"/>
    </xf>
    <xf numFmtId="0" fontId="0" fillId="19" borderId="127" xfId="0" applyFill="1" applyBorder="1" applyAlignment="1" applyProtection="1"/>
    <xf numFmtId="167" fontId="48" fillId="19" borderId="55" xfId="0" applyNumberFormat="1" applyFont="1" applyFill="1" applyBorder="1" applyAlignment="1">
      <alignment horizontal="center" vertical="center" wrapText="1"/>
    </xf>
    <xf numFmtId="0" fontId="11" fillId="31" borderId="0" xfId="0" applyFont="1" applyFill="1" applyBorder="1" applyAlignment="1" applyProtection="1">
      <alignment horizontal="center"/>
    </xf>
    <xf numFmtId="0" fontId="157" fillId="31" borderId="0" xfId="0" applyFont="1" applyFill="1" applyBorder="1" applyAlignment="1" applyProtection="1">
      <alignment horizontal="left"/>
    </xf>
    <xf numFmtId="0" fontId="0" fillId="31" borderId="0" xfId="0" applyFill="1" applyBorder="1" applyAlignment="1" applyProtection="1">
      <protection locked="0"/>
    </xf>
    <xf numFmtId="0" fontId="0" fillId="31" borderId="76" xfId="0" applyFill="1" applyBorder="1" applyAlignment="1" applyProtection="1">
      <alignment horizontal="left"/>
    </xf>
    <xf numFmtId="0" fontId="0" fillId="0" borderId="183" xfId="0" applyBorder="1"/>
    <xf numFmtId="18" fontId="17" fillId="31" borderId="76" xfId="0" applyNumberFormat="1" applyFont="1" applyFill="1" applyBorder="1" applyAlignment="1" applyProtection="1">
      <alignment horizontal="center" vertical="center" shrinkToFit="1"/>
    </xf>
    <xf numFmtId="0" fontId="11" fillId="31" borderId="0" xfId="0" applyFont="1" applyFill="1" applyBorder="1" applyAlignment="1" applyProtection="1">
      <alignment horizontal="center"/>
    </xf>
    <xf numFmtId="0" fontId="0" fillId="31" borderId="0" xfId="0" applyFill="1" applyBorder="1" applyAlignment="1" applyProtection="1">
      <alignment horizontal="center"/>
    </xf>
    <xf numFmtId="0" fontId="17" fillId="34" borderId="161" xfId="0" applyFont="1" applyFill="1" applyBorder="1" applyAlignment="1" applyProtection="1">
      <alignment horizontal="center"/>
    </xf>
    <xf numFmtId="0" fontId="11" fillId="31" borderId="0" xfId="0" applyFont="1" applyFill="1" applyBorder="1" applyAlignment="1" applyProtection="1">
      <alignment horizontal="center"/>
    </xf>
    <xf numFmtId="0" fontId="0" fillId="31" borderId="0" xfId="0" applyFill="1" applyBorder="1" applyAlignment="1" applyProtection="1"/>
    <xf numFmtId="0" fontId="9" fillId="34" borderId="0" xfId="0" applyFont="1" applyFill="1" applyBorder="1" applyAlignment="1" applyProtection="1">
      <alignment horizontal="left"/>
      <protection locked="0"/>
    </xf>
    <xf numFmtId="0" fontId="0" fillId="31" borderId="161" xfId="0" applyFill="1" applyBorder="1" applyAlignment="1" applyProtection="1"/>
    <xf numFmtId="18" fontId="17" fillId="36" borderId="0" xfId="0" applyNumberFormat="1" applyFont="1" applyFill="1" applyBorder="1" applyAlignment="1" applyProtection="1">
      <alignment horizontal="center" shrinkToFit="1"/>
    </xf>
    <xf numFmtId="0" fontId="19" fillId="7" borderId="164" xfId="0" applyFont="1" applyFill="1" applyBorder="1" applyAlignment="1" applyProtection="1">
      <alignment horizontal="left"/>
    </xf>
    <xf numFmtId="0" fontId="0" fillId="0" borderId="0" xfId="0" applyProtection="1">
      <protection locked="0"/>
    </xf>
    <xf numFmtId="0" fontId="145" fillId="0" borderId="156" xfId="0" applyFont="1" applyBorder="1" applyAlignment="1" applyProtection="1">
      <alignment horizontal="center" vertical="center" wrapText="1"/>
      <protection locked="0"/>
    </xf>
    <xf numFmtId="0" fontId="6" fillId="31" borderId="0" xfId="0" quotePrefix="1" applyFont="1" applyFill="1" applyBorder="1" applyAlignment="1" applyProtection="1">
      <alignment horizontal="left"/>
    </xf>
    <xf numFmtId="18" fontId="9" fillId="34" borderId="0" xfId="0" quotePrefix="1" applyNumberFormat="1" applyFont="1" applyFill="1" applyBorder="1" applyAlignment="1" applyProtection="1">
      <alignment horizontal="center" shrinkToFit="1"/>
    </xf>
    <xf numFmtId="0" fontId="11" fillId="31" borderId="186" xfId="0" applyFont="1" applyFill="1" applyBorder="1" applyAlignment="1" applyProtection="1">
      <alignment horizontal="center"/>
    </xf>
    <xf numFmtId="0" fontId="161" fillId="30" borderId="161" xfId="0" quotePrefix="1" applyFont="1" applyFill="1" applyBorder="1" applyAlignment="1" applyProtection="1">
      <alignment horizontal="left"/>
    </xf>
    <xf numFmtId="0" fontId="57" fillId="3" borderId="50" xfId="0" applyFont="1" applyFill="1" applyBorder="1" applyAlignment="1" applyProtection="1">
      <alignment horizontal="left" vertical="top" wrapText="1"/>
      <protection locked="0"/>
    </xf>
    <xf numFmtId="0" fontId="17" fillId="34" borderId="0" xfId="0" applyNumberFormat="1" applyFont="1" applyFill="1" applyBorder="1" applyAlignment="1" applyProtection="1">
      <alignment horizontal="center" shrinkToFit="1"/>
    </xf>
    <xf numFmtId="0" fontId="0" fillId="0" borderId="173" xfId="0" applyBorder="1"/>
    <xf numFmtId="0" fontId="131" fillId="0" borderId="0" xfId="12" quotePrefix="1" applyAlignment="1">
      <alignment horizontal="left" vertical="top" wrapText="1"/>
    </xf>
    <xf numFmtId="0" fontId="131" fillId="0" borderId="0" xfId="12" applyAlignment="1">
      <alignment vertical="top"/>
    </xf>
    <xf numFmtId="0" fontId="131" fillId="0" borderId="0" xfId="12" applyAlignment="1">
      <alignment vertical="top" wrapText="1"/>
    </xf>
    <xf numFmtId="0" fontId="131" fillId="0" borderId="0" xfId="12" quotePrefix="1" applyAlignment="1">
      <alignment horizontal="left" vertical="top"/>
    </xf>
    <xf numFmtId="0" fontId="6" fillId="30" borderId="161" xfId="12" applyFont="1" applyFill="1" applyBorder="1" applyAlignment="1" applyProtection="1">
      <alignment vertical="top"/>
    </xf>
    <xf numFmtId="0" fontId="0" fillId="0" borderId="126" xfId="0" applyBorder="1"/>
    <xf numFmtId="0" fontId="0" fillId="0" borderId="189" xfId="0" applyBorder="1"/>
    <xf numFmtId="0" fontId="0" fillId="0" borderId="0" xfId="12" applyFont="1" applyAlignment="1">
      <alignment vertical="top"/>
    </xf>
    <xf numFmtId="0" fontId="0" fillId="30" borderId="76" xfId="0" applyFill="1" applyBorder="1" applyAlignment="1" applyProtection="1">
      <alignment horizontal="center"/>
      <protection locked="0"/>
    </xf>
    <xf numFmtId="0" fontId="6" fillId="31" borderId="0" xfId="0" applyFont="1" applyFill="1" applyBorder="1" applyAlignment="1" applyProtection="1">
      <alignment horizontal="center"/>
    </xf>
    <xf numFmtId="0" fontId="0" fillId="0" borderId="0" xfId="12" applyFont="1" applyAlignment="1">
      <alignment vertical="top" wrapText="1"/>
    </xf>
    <xf numFmtId="0" fontId="0" fillId="0" borderId="0" xfId="12" applyFont="1" applyFill="1" applyAlignment="1">
      <alignment vertical="top"/>
    </xf>
    <xf numFmtId="0" fontId="0" fillId="0" borderId="0" xfId="12" quotePrefix="1" applyFont="1" applyAlignment="1">
      <alignment horizontal="left" vertical="top" wrapText="1"/>
    </xf>
    <xf numFmtId="0" fontId="0" fillId="30" borderId="0" xfId="0" applyFill="1" applyBorder="1" applyAlignment="1" applyProtection="1">
      <alignment horizontal="left" wrapText="1"/>
    </xf>
    <xf numFmtId="0" fontId="0" fillId="31" borderId="0" xfId="0" quotePrefix="1" applyFill="1" applyBorder="1" applyAlignment="1" applyProtection="1">
      <alignment horizontal="right" vertical="top" wrapText="1"/>
    </xf>
    <xf numFmtId="0" fontId="0" fillId="31" borderId="165" xfId="0" applyFont="1" applyFill="1" applyBorder="1" applyAlignment="1" applyProtection="1">
      <alignment horizontal="left"/>
    </xf>
    <xf numFmtId="0" fontId="0" fillId="0" borderId="18" xfId="0" applyBorder="1" applyProtection="1"/>
    <xf numFmtId="0" fontId="0" fillId="0" borderId="19" xfId="0" applyBorder="1" applyProtection="1"/>
    <xf numFmtId="0" fontId="0" fillId="0" borderId="20" xfId="0" applyBorder="1" applyProtection="1"/>
    <xf numFmtId="14" fontId="49" fillId="31" borderId="163" xfId="0" applyNumberFormat="1" applyFont="1" applyFill="1" applyBorder="1" applyAlignment="1" applyProtection="1">
      <alignment horizontal="center"/>
    </xf>
    <xf numFmtId="0" fontId="9" fillId="31" borderId="163" xfId="0" applyFont="1" applyFill="1" applyBorder="1" applyAlignment="1" applyProtection="1">
      <alignment shrinkToFit="1"/>
      <protection locked="0"/>
    </xf>
    <xf numFmtId="0" fontId="6" fillId="35" borderId="0" xfId="0" applyFont="1" applyFill="1" applyBorder="1" applyAlignment="1" applyProtection="1"/>
    <xf numFmtId="187" fontId="0" fillId="0" borderId="0" xfId="0" applyNumberFormat="1" applyBorder="1"/>
    <xf numFmtId="187" fontId="6" fillId="0" borderId="0" xfId="0" applyNumberFormat="1" applyFont="1" applyBorder="1" applyAlignment="1">
      <alignment horizontal="left" wrapText="1"/>
    </xf>
    <xf numFmtId="187" fontId="0" fillId="0" borderId="8" xfId="0" applyNumberFormat="1" applyBorder="1"/>
    <xf numFmtId="187" fontId="0" fillId="0" borderId="0" xfId="0" applyNumberFormat="1"/>
    <xf numFmtId="177" fontId="18" fillId="0" borderId="0" xfId="0" applyNumberFormat="1" applyFont="1"/>
    <xf numFmtId="0" fontId="18" fillId="0" borderId="0" xfId="0" applyFont="1"/>
    <xf numFmtId="170" fontId="165" fillId="29" borderId="129" xfId="0" quotePrefix="1" applyNumberFormat="1" applyFont="1" applyFill="1" applyBorder="1" applyAlignment="1" applyProtection="1">
      <alignment horizontal="center" vertical="center" wrapText="1" shrinkToFit="1"/>
    </xf>
    <xf numFmtId="170" fontId="166" fillId="29" borderId="129" xfId="0" quotePrefix="1" applyNumberFormat="1" applyFont="1" applyFill="1" applyBorder="1" applyAlignment="1" applyProtection="1">
      <alignment horizontal="center" vertical="center" wrapText="1"/>
    </xf>
    <xf numFmtId="0" fontId="167" fillId="29" borderId="130" xfId="0" quotePrefix="1" applyFont="1" applyFill="1" applyBorder="1" applyAlignment="1" applyProtection="1">
      <alignment horizontal="center" vertical="center"/>
    </xf>
    <xf numFmtId="170" fontId="165" fillId="29" borderId="120" xfId="0" quotePrefix="1" applyNumberFormat="1" applyFont="1" applyFill="1" applyBorder="1" applyAlignment="1" applyProtection="1">
      <alignment horizontal="center" vertical="center" wrapText="1" shrinkToFit="1"/>
    </xf>
    <xf numFmtId="170" fontId="168" fillId="29" borderId="120" xfId="0" quotePrefix="1" applyNumberFormat="1" applyFont="1" applyFill="1" applyBorder="1" applyAlignment="1" applyProtection="1">
      <alignment horizontal="center" vertical="center" wrapText="1"/>
    </xf>
    <xf numFmtId="0" fontId="167" fillId="29" borderId="120" xfId="0" quotePrefix="1" applyFont="1" applyFill="1" applyBorder="1" applyAlignment="1" applyProtection="1">
      <alignment horizontal="center" vertical="center"/>
    </xf>
    <xf numFmtId="170" fontId="165" fillId="29" borderId="120" xfId="0" quotePrefix="1" applyNumberFormat="1" applyFont="1" applyFill="1" applyBorder="1" applyAlignment="1" applyProtection="1">
      <alignment horizontal="center" vertical="center" wrapText="1" shrinkToFit="1"/>
      <protection locked="0"/>
    </xf>
    <xf numFmtId="170" fontId="168" fillId="29" borderId="120" xfId="0" quotePrefix="1" applyNumberFormat="1" applyFont="1" applyFill="1" applyBorder="1" applyAlignment="1" applyProtection="1">
      <alignment horizontal="center" vertical="center" wrapText="1"/>
      <protection locked="0"/>
    </xf>
    <xf numFmtId="0" fontId="167" fillId="29" borderId="120" xfId="0" quotePrefix="1" applyFont="1" applyFill="1" applyBorder="1" applyAlignment="1" applyProtection="1">
      <alignment horizontal="center" vertical="center"/>
      <protection locked="0"/>
    </xf>
    <xf numFmtId="170" fontId="165" fillId="29" borderId="126" xfId="0" quotePrefix="1" applyNumberFormat="1" applyFont="1" applyFill="1" applyBorder="1" applyAlignment="1" applyProtection="1">
      <alignment horizontal="center" vertical="center" wrapText="1" shrinkToFit="1"/>
    </xf>
    <xf numFmtId="170" fontId="168" fillId="29" borderId="126" xfId="0" quotePrefix="1" applyNumberFormat="1" applyFont="1" applyFill="1" applyBorder="1" applyAlignment="1" applyProtection="1">
      <alignment horizontal="center" vertical="center" wrapText="1"/>
    </xf>
    <xf numFmtId="0" fontId="167" fillId="29" borderId="126" xfId="0" quotePrefix="1" applyFont="1" applyFill="1" applyBorder="1" applyAlignment="1" applyProtection="1">
      <alignment horizontal="center" vertical="center"/>
    </xf>
    <xf numFmtId="0" fontId="170" fillId="31" borderId="76" xfId="0" applyFont="1" applyFill="1" applyBorder="1" applyAlignment="1" applyProtection="1"/>
    <xf numFmtId="167" fontId="49" fillId="30" borderId="169" xfId="0" applyNumberFormat="1" applyFont="1" applyFill="1" applyBorder="1" applyAlignment="1" applyProtection="1">
      <alignment horizontal="left"/>
    </xf>
    <xf numFmtId="18" fontId="49" fillId="30" borderId="169" xfId="0" applyNumberFormat="1" applyFont="1" applyFill="1" applyBorder="1" applyAlignment="1" applyProtection="1">
      <alignment horizontal="left"/>
    </xf>
    <xf numFmtId="0" fontId="171" fillId="31" borderId="0" xfId="0" applyFont="1" applyFill="1" applyBorder="1" applyAlignment="1" applyProtection="1"/>
    <xf numFmtId="0" fontId="171" fillId="31" borderId="0" xfId="0" applyFont="1" applyFill="1" applyBorder="1" applyAlignment="1" applyProtection="1">
      <alignment shrinkToFit="1"/>
    </xf>
    <xf numFmtId="0" fontId="0" fillId="0" borderId="0" xfId="0" applyFill="1" applyBorder="1" applyProtection="1"/>
    <xf numFmtId="0" fontId="0" fillId="0" borderId="19" xfId="0" applyFill="1" applyBorder="1" applyProtection="1"/>
    <xf numFmtId="18" fontId="52" fillId="0" borderId="202" xfId="0" applyNumberFormat="1" applyFont="1" applyBorder="1" applyAlignment="1" applyProtection="1">
      <alignment horizontal="center"/>
      <protection locked="0"/>
    </xf>
    <xf numFmtId="169" fontId="144" fillId="0" borderId="75" xfId="0" applyNumberFormat="1" applyFont="1" applyBorder="1" applyAlignment="1">
      <alignment horizontal="center" vertical="center"/>
    </xf>
    <xf numFmtId="0" fontId="0" fillId="31" borderId="0" xfId="0" applyFill="1" applyBorder="1" applyAlignment="1" applyProtection="1"/>
    <xf numFmtId="0" fontId="0" fillId="0" borderId="0" xfId="0" applyAlignment="1">
      <alignment wrapText="1"/>
    </xf>
    <xf numFmtId="0" fontId="0" fillId="31" borderId="0" xfId="0" applyFill="1" applyBorder="1" applyAlignment="1" applyProtection="1"/>
    <xf numFmtId="0" fontId="172" fillId="38" borderId="0" xfId="0" applyFont="1" applyFill="1"/>
    <xf numFmtId="0" fontId="172" fillId="38" borderId="0" xfId="0" applyFont="1" applyFill="1" applyAlignment="1">
      <alignment wrapText="1"/>
    </xf>
    <xf numFmtId="0" fontId="172" fillId="38" borderId="0" xfId="0" quotePrefix="1" applyFont="1" applyFill="1" applyAlignment="1">
      <alignment horizontal="left" wrapText="1"/>
    </xf>
    <xf numFmtId="0" fontId="0" fillId="38" borderId="0" xfId="0" applyFill="1"/>
    <xf numFmtId="175" fontId="156" fillId="30" borderId="165" xfId="0" quotePrefix="1" applyNumberFormat="1" applyFont="1" applyFill="1" applyBorder="1" applyAlignment="1" applyProtection="1">
      <alignment horizontal="left"/>
    </xf>
    <xf numFmtId="0" fontId="0" fillId="30" borderId="185" xfId="0" quotePrefix="1" applyFont="1" applyFill="1" applyBorder="1" applyAlignment="1" applyProtection="1">
      <alignment horizontal="left"/>
    </xf>
    <xf numFmtId="0" fontId="0" fillId="30" borderId="185" xfId="0" applyFont="1" applyFill="1" applyBorder="1" applyAlignment="1" applyProtection="1"/>
    <xf numFmtId="0" fontId="69" fillId="4" borderId="0" xfId="0" applyFont="1" applyFill="1" applyProtection="1"/>
    <xf numFmtId="176" fontId="0" fillId="0" borderId="8" xfId="0" applyNumberFormat="1" applyBorder="1"/>
    <xf numFmtId="176" fontId="0" fillId="38" borderId="0" xfId="0" applyNumberFormat="1" applyFill="1"/>
    <xf numFmtId="176" fontId="172" fillId="38" borderId="0" xfId="0" applyNumberFormat="1" applyFont="1" applyFill="1" applyAlignment="1">
      <alignment wrapText="1"/>
    </xf>
    <xf numFmtId="0" fontId="14" fillId="10" borderId="0" xfId="0" quotePrefix="1" applyFont="1" applyFill="1" applyAlignment="1" applyProtection="1">
      <alignment horizontal="left"/>
    </xf>
    <xf numFmtId="0" fontId="25" fillId="10" borderId="0" xfId="0" applyFont="1" applyFill="1" applyAlignment="1" applyProtection="1">
      <alignment horizontal="left"/>
    </xf>
    <xf numFmtId="0" fontId="0" fillId="0" borderId="0" xfId="0" applyProtection="1"/>
    <xf numFmtId="0" fontId="14" fillId="10" borderId="0" xfId="0" applyFont="1" applyFill="1" applyBorder="1" applyAlignment="1" applyProtection="1">
      <alignment horizontal="left"/>
    </xf>
    <xf numFmtId="14" fontId="0" fillId="0" borderId="0" xfId="0" applyNumberFormat="1"/>
    <xf numFmtId="0" fontId="0" fillId="0" borderId="8" xfId="0" applyBorder="1" applyProtection="1"/>
    <xf numFmtId="176" fontId="0" fillId="0" borderId="0" xfId="0" applyNumberFormat="1"/>
    <xf numFmtId="22" fontId="0" fillId="0" borderId="0" xfId="0" applyNumberFormat="1"/>
    <xf numFmtId="0" fontId="9" fillId="18" borderId="35" xfId="0" quotePrefix="1" applyFont="1" applyFill="1" applyBorder="1" applyAlignment="1" applyProtection="1">
      <alignment horizontal="left" vertical="top"/>
      <protection locked="0"/>
    </xf>
    <xf numFmtId="164" fontId="14" fillId="10" borderId="0" xfId="0" quotePrefix="1" applyNumberFormat="1" applyFont="1" applyFill="1" applyAlignment="1" applyProtection="1">
      <alignment horizontal="left" vertical="top" shrinkToFit="1"/>
    </xf>
    <xf numFmtId="0" fontId="14" fillId="10" borderId="0" xfId="0" applyFont="1" applyFill="1" applyAlignment="1" applyProtection="1">
      <alignment horizontal="left"/>
    </xf>
    <xf numFmtId="168" fontId="19" fillId="6" borderId="0" xfId="0" quotePrefix="1" applyNumberFormat="1" applyFont="1" applyFill="1" applyAlignment="1" applyProtection="1">
      <alignment horizontal="left"/>
    </xf>
    <xf numFmtId="0" fontId="173" fillId="2" borderId="0" xfId="0" applyFont="1" applyFill="1"/>
    <xf numFmtId="0" fontId="0" fillId="31" borderId="47" xfId="0" applyFill="1" applyBorder="1" applyAlignment="1" applyProtection="1">
      <alignment horizontal="left"/>
    </xf>
    <xf numFmtId="0" fontId="9" fillId="31" borderId="48" xfId="0" applyFont="1" applyFill="1" applyBorder="1" applyAlignment="1" applyProtection="1">
      <alignment horizontal="left"/>
    </xf>
    <xf numFmtId="18" fontId="0" fillId="31" borderId="48" xfId="0" applyNumberFormat="1" applyFill="1" applyBorder="1" applyAlignment="1" applyProtection="1"/>
    <xf numFmtId="18" fontId="0" fillId="31" borderId="49" xfId="0" applyNumberFormat="1" applyFill="1" applyBorder="1" applyAlignment="1" applyProtection="1"/>
    <xf numFmtId="14" fontId="49" fillId="34" borderId="163" xfId="0" applyNumberFormat="1" applyFont="1" applyFill="1" applyBorder="1" applyAlignment="1" applyProtection="1">
      <alignment horizontal="left"/>
      <protection locked="0"/>
    </xf>
    <xf numFmtId="14" fontId="0" fillId="0" borderId="0" xfId="0" quotePrefix="1" applyNumberFormat="1" applyBorder="1" applyAlignment="1" applyProtection="1">
      <alignment horizontal="left"/>
    </xf>
    <xf numFmtId="14" fontId="0" fillId="0" borderId="0" xfId="0" applyNumberFormat="1" applyProtection="1"/>
    <xf numFmtId="176" fontId="0" fillId="0" borderId="0" xfId="0" applyNumberFormat="1" applyProtection="1"/>
    <xf numFmtId="0" fontId="9" fillId="4" borderId="0" xfId="0" applyNumberFormat="1" applyFont="1" applyFill="1" applyBorder="1" applyAlignment="1" applyProtection="1">
      <alignment horizontal="left"/>
    </xf>
    <xf numFmtId="0" fontId="84" fillId="10" borderId="206" xfId="0" applyFont="1" applyFill="1" applyBorder="1" applyAlignment="1" applyProtection="1">
      <alignment horizontal="left"/>
    </xf>
    <xf numFmtId="165" fontId="14" fillId="10" borderId="207" xfId="0" quotePrefix="1" applyNumberFormat="1" applyFont="1" applyFill="1" applyBorder="1" applyAlignment="1">
      <alignment horizontal="left"/>
    </xf>
    <xf numFmtId="0" fontId="14" fillId="10" borderId="208" xfId="0" quotePrefix="1" applyFont="1" applyFill="1" applyBorder="1" applyAlignment="1">
      <alignment horizontal="left"/>
    </xf>
    <xf numFmtId="0" fontId="23" fillId="10" borderId="0" xfId="0" quotePrefix="1" applyFont="1" applyFill="1" applyBorder="1" applyAlignment="1" applyProtection="1">
      <alignment horizontal="center" vertical="top"/>
    </xf>
    <xf numFmtId="0" fontId="104" fillId="10" borderId="0" xfId="0" quotePrefix="1" applyFont="1" applyFill="1" applyAlignment="1" applyProtection="1">
      <alignment horizontal="left"/>
    </xf>
    <xf numFmtId="0" fontId="174" fillId="33" borderId="203" xfId="0" applyFont="1" applyFill="1" applyBorder="1" applyAlignment="1" applyProtection="1">
      <alignment horizontal="left"/>
    </xf>
    <xf numFmtId="0" fontId="104" fillId="39" borderId="204" xfId="0" quotePrefix="1" applyFont="1" applyFill="1" applyBorder="1" applyAlignment="1" applyProtection="1">
      <alignment horizontal="left"/>
    </xf>
    <xf numFmtId="0" fontId="174" fillId="33" borderId="51" xfId="0" applyFont="1" applyFill="1" applyBorder="1" applyAlignment="1" applyProtection="1">
      <alignment horizontal="left"/>
    </xf>
    <xf numFmtId="0" fontId="104" fillId="39" borderId="205" xfId="0" quotePrefix="1" applyFont="1" applyFill="1" applyBorder="1" applyAlignment="1" applyProtection="1">
      <alignment horizontal="left"/>
    </xf>
    <xf numFmtId="0" fontId="104" fillId="39" borderId="205" xfId="0" quotePrefix="1" applyFont="1" applyFill="1" applyBorder="1" applyAlignment="1" applyProtection="1">
      <alignment horizontal="center" vertical="top"/>
    </xf>
    <xf numFmtId="0" fontId="175" fillId="39" borderId="205" xfId="0" applyFont="1" applyFill="1" applyBorder="1" applyAlignment="1" applyProtection="1"/>
    <xf numFmtId="0" fontId="176" fillId="10" borderId="0" xfId="0" quotePrefix="1" applyFont="1" applyFill="1" applyAlignment="1">
      <alignment horizontal="left"/>
    </xf>
    <xf numFmtId="0" fontId="177" fillId="33" borderId="134" xfId="0" applyFont="1" applyFill="1" applyBorder="1" applyAlignment="1" applyProtection="1">
      <alignment horizontal="left"/>
    </xf>
    <xf numFmtId="0" fontId="177" fillId="33" borderId="135" xfId="0" applyFont="1" applyFill="1" applyBorder="1" applyAlignment="1" applyProtection="1">
      <alignment horizontal="left"/>
    </xf>
    <xf numFmtId="0" fontId="55" fillId="0" borderId="209" xfId="0" applyFont="1" applyBorder="1" applyAlignment="1">
      <alignment horizontal="left"/>
    </xf>
    <xf numFmtId="0" fontId="0" fillId="31" borderId="0" xfId="0" applyFill="1" applyBorder="1" applyAlignment="1" applyProtection="1"/>
    <xf numFmtId="0" fontId="136" fillId="31" borderId="0" xfId="0" applyFont="1" applyFill="1" applyBorder="1" applyAlignment="1" applyProtection="1">
      <alignment horizontal="center"/>
    </xf>
    <xf numFmtId="0" fontId="9" fillId="31" borderId="0" xfId="0" applyFont="1" applyFill="1" applyBorder="1" applyAlignment="1" applyProtection="1">
      <alignment horizontal="center" shrinkToFit="1"/>
    </xf>
    <xf numFmtId="0" fontId="0" fillId="31" borderId="0" xfId="0" quotePrefix="1" applyFont="1" applyFill="1" applyBorder="1" applyAlignment="1" applyProtection="1">
      <alignment horizontal="left" shrinkToFit="1"/>
    </xf>
    <xf numFmtId="0" fontId="49" fillId="30" borderId="169" xfId="0" applyNumberFormat="1" applyFont="1" applyFill="1" applyBorder="1" applyAlignment="1" applyProtection="1">
      <alignment horizontal="left"/>
      <protection locked="0"/>
    </xf>
    <xf numFmtId="0" fontId="0" fillId="0" borderId="0" xfId="0" applyNumberFormat="1" applyAlignment="1">
      <alignment horizontal="left"/>
    </xf>
    <xf numFmtId="0" fontId="0" fillId="31" borderId="180" xfId="0" applyFont="1" applyFill="1" applyBorder="1" applyAlignment="1" applyProtection="1"/>
    <xf numFmtId="0" fontId="31" fillId="41" borderId="0" xfId="0" applyFont="1" applyFill="1" applyBorder="1" applyAlignment="1" applyProtection="1">
      <alignment horizontal="left"/>
    </xf>
    <xf numFmtId="0" fontId="0" fillId="41" borderId="0" xfId="0" applyFill="1"/>
    <xf numFmtId="0" fontId="18" fillId="41" borderId="0" xfId="0" applyFont="1" applyFill="1" applyAlignment="1">
      <alignment horizontal="center"/>
    </xf>
    <xf numFmtId="0" fontId="60" fillId="41" borderId="34" xfId="0" applyNumberFormat="1" applyFont="1" applyFill="1" applyBorder="1" applyAlignment="1" applyProtection="1">
      <alignment horizontal="center"/>
    </xf>
    <xf numFmtId="49" fontId="60" fillId="41" borderId="0" xfId="0" applyNumberFormat="1" applyFont="1" applyFill="1" applyAlignment="1" applyProtection="1">
      <alignment horizontal="center"/>
    </xf>
    <xf numFmtId="22" fontId="178" fillId="34" borderId="115" xfId="1" applyNumberFormat="1" applyFont="1" applyFill="1" applyBorder="1" applyAlignment="1" applyProtection="1">
      <alignment horizontal="center" vertical="center"/>
    </xf>
    <xf numFmtId="0" fontId="6" fillId="30" borderId="0" xfId="0" applyFont="1" applyFill="1" applyBorder="1" applyAlignment="1" applyProtection="1">
      <alignment horizontal="left"/>
    </xf>
    <xf numFmtId="18" fontId="160" fillId="31" borderId="184" xfId="0" applyNumberFormat="1" applyFont="1" applyFill="1" applyBorder="1" applyAlignment="1" applyProtection="1">
      <alignment horizontal="center" shrinkToFit="1"/>
      <protection locked="0"/>
    </xf>
    <xf numFmtId="167" fontId="5" fillId="34" borderId="115" xfId="1" applyNumberFormat="1" applyFill="1" applyBorder="1" applyAlignment="1" applyProtection="1">
      <alignment horizontal="center" vertical="center"/>
    </xf>
    <xf numFmtId="167" fontId="148" fillId="34" borderId="115" xfId="1" applyNumberFormat="1" applyFont="1" applyFill="1" applyBorder="1" applyAlignment="1" applyProtection="1">
      <alignment horizontal="center" vertical="center"/>
    </xf>
    <xf numFmtId="0" fontId="73" fillId="0" borderId="0" xfId="0" applyFont="1"/>
    <xf numFmtId="0" fontId="179" fillId="0" borderId="0" xfId="0" applyFont="1" applyAlignment="1" applyProtection="1"/>
    <xf numFmtId="0" fontId="104" fillId="10" borderId="0" xfId="0" applyFont="1" applyFill="1" applyAlignment="1" applyProtection="1">
      <alignment horizontal="left"/>
    </xf>
    <xf numFmtId="17" fontId="0" fillId="0" borderId="0" xfId="0" applyNumberFormat="1"/>
    <xf numFmtId="14" fontId="135" fillId="34" borderId="0" xfId="0" applyNumberFormat="1" applyFont="1" applyFill="1" applyBorder="1" applyAlignment="1" applyProtection="1">
      <alignment horizontal="left"/>
      <protection locked="0"/>
    </xf>
    <xf numFmtId="0" fontId="138" fillId="0" borderId="47" xfId="0" applyFont="1" applyBorder="1" applyProtection="1"/>
    <xf numFmtId="0" fontId="0" fillId="0" borderId="49" xfId="0" applyBorder="1" applyProtection="1"/>
    <xf numFmtId="0" fontId="138" fillId="0" borderId="211" xfId="0" applyFont="1" applyBorder="1" applyProtection="1"/>
    <xf numFmtId="14" fontId="180" fillId="31" borderId="0" xfId="0" applyNumberFormat="1" applyFont="1" applyFill="1" applyBorder="1" applyAlignment="1" applyProtection="1"/>
    <xf numFmtId="0" fontId="181" fillId="31" borderId="0" xfId="0" applyFont="1" applyFill="1" applyBorder="1" applyAlignment="1" applyProtection="1"/>
    <xf numFmtId="0" fontId="183" fillId="31" borderId="0" xfId="0" applyFont="1" applyFill="1" applyBorder="1" applyAlignment="1" applyProtection="1"/>
    <xf numFmtId="0" fontId="182" fillId="30" borderId="0" xfId="0" applyFont="1" applyFill="1" applyBorder="1" applyAlignment="1" applyProtection="1">
      <alignment horizontal="center"/>
    </xf>
    <xf numFmtId="0" fontId="183" fillId="30" borderId="0" xfId="0" applyFont="1" applyFill="1" applyBorder="1" applyAlignment="1">
      <alignment horizontal="left"/>
    </xf>
    <xf numFmtId="1" fontId="182" fillId="30" borderId="0" xfId="0" applyNumberFormat="1" applyFont="1" applyFill="1" applyBorder="1" applyAlignment="1" applyProtection="1">
      <alignment horizontal="right"/>
    </xf>
    <xf numFmtId="0" fontId="0" fillId="0" borderId="0" xfId="12" quotePrefix="1" applyFont="1" applyAlignment="1">
      <alignment horizontal="left" vertical="top"/>
    </xf>
    <xf numFmtId="0" fontId="182" fillId="30" borderId="0" xfId="0" applyFont="1" applyFill="1" applyBorder="1" applyAlignment="1" applyProtection="1"/>
    <xf numFmtId="167" fontId="49" fillId="30" borderId="170" xfId="0" applyNumberFormat="1" applyFont="1" applyFill="1" applyBorder="1" applyAlignment="1" applyProtection="1">
      <alignment horizontal="left"/>
      <protection locked="0"/>
    </xf>
    <xf numFmtId="0" fontId="183" fillId="37" borderId="0" xfId="0" applyFont="1" applyFill="1" applyBorder="1" applyAlignment="1" applyProtection="1">
      <alignment horizontal="left"/>
    </xf>
    <xf numFmtId="0" fontId="182" fillId="30" borderId="0" xfId="0" applyFont="1" applyFill="1" applyBorder="1" applyAlignment="1" applyProtection="1">
      <alignment horizontal="right"/>
    </xf>
    <xf numFmtId="0" fontId="49" fillId="30" borderId="163" xfId="0" applyFont="1" applyFill="1" applyBorder="1" applyAlignment="1" applyProtection="1">
      <alignment horizontal="center"/>
    </xf>
    <xf numFmtId="1" fontId="0" fillId="31" borderId="0" xfId="0" applyNumberFormat="1" applyFill="1" applyBorder="1" applyAlignment="1" applyProtection="1">
      <alignment horizontal="center"/>
    </xf>
    <xf numFmtId="0" fontId="0" fillId="2" borderId="0" xfId="0" applyFill="1" applyBorder="1" applyAlignment="1">
      <alignment horizontal="center"/>
    </xf>
    <xf numFmtId="0" fontId="0" fillId="2" borderId="0" xfId="0" applyFill="1" applyBorder="1" applyAlignment="1" applyProtection="1">
      <alignment horizontal="center"/>
    </xf>
    <xf numFmtId="0" fontId="0" fillId="2" borderId="2" xfId="0" applyFill="1" applyBorder="1" applyAlignment="1">
      <alignment horizontal="center"/>
    </xf>
    <xf numFmtId="0" fontId="185" fillId="14" borderId="128" xfId="0" applyFont="1" applyFill="1" applyBorder="1" applyAlignment="1" applyProtection="1">
      <alignment vertical="center" wrapText="1"/>
    </xf>
    <xf numFmtId="0" fontId="185" fillId="14" borderId="129" xfId="0" applyFont="1" applyFill="1" applyBorder="1" applyAlignment="1" applyProtection="1">
      <alignment vertical="center" wrapText="1"/>
    </xf>
    <xf numFmtId="175" fontId="186" fillId="14" borderId="142" xfId="0" applyNumberFormat="1" applyFont="1" applyFill="1" applyBorder="1" applyAlignment="1" applyProtection="1">
      <alignment horizontal="center" vertical="center"/>
    </xf>
    <xf numFmtId="0" fontId="185" fillId="14" borderId="36" xfId="0" applyFont="1" applyFill="1" applyBorder="1" applyAlignment="1" applyProtection="1">
      <alignment vertical="center" wrapText="1"/>
    </xf>
    <xf numFmtId="0" fontId="185" fillId="14" borderId="120" xfId="0" applyFont="1" applyFill="1" applyBorder="1" applyAlignment="1" applyProtection="1">
      <alignment vertical="center" wrapText="1"/>
    </xf>
    <xf numFmtId="0" fontId="185" fillId="14" borderId="36" xfId="0" quotePrefix="1" applyFont="1" applyFill="1" applyBorder="1" applyAlignment="1" applyProtection="1">
      <alignment horizontal="left" vertical="center" wrapText="1"/>
    </xf>
    <xf numFmtId="175" fontId="186" fillId="14" borderId="119" xfId="0" applyNumberFormat="1" applyFont="1" applyFill="1" applyBorder="1" applyAlignment="1" applyProtection="1">
      <alignment horizontal="center" vertical="center"/>
    </xf>
    <xf numFmtId="175" fontId="186" fillId="14" borderId="120" xfId="0" applyNumberFormat="1" applyFont="1" applyFill="1" applyBorder="1" applyAlignment="1" applyProtection="1">
      <alignment horizontal="center" vertical="center"/>
    </xf>
    <xf numFmtId="0" fontId="185" fillId="14" borderId="36" xfId="0" applyFont="1" applyFill="1" applyBorder="1" applyAlignment="1" applyProtection="1">
      <alignment vertical="center" wrapText="1"/>
      <protection locked="0"/>
    </xf>
    <xf numFmtId="0" fontId="185" fillId="14" borderId="120" xfId="0" applyFont="1" applyFill="1" applyBorder="1" applyAlignment="1" applyProtection="1">
      <alignment vertical="center" wrapText="1"/>
      <protection locked="0"/>
    </xf>
    <xf numFmtId="175" fontId="186" fillId="14" borderId="120" xfId="0" applyNumberFormat="1" applyFont="1" applyFill="1" applyBorder="1" applyAlignment="1" applyProtection="1">
      <alignment horizontal="center" vertical="center"/>
      <protection locked="0"/>
    </xf>
    <xf numFmtId="0" fontId="185" fillId="14" borderId="126" xfId="0" applyFont="1" applyFill="1" applyBorder="1" applyAlignment="1" applyProtection="1">
      <alignment vertical="center" wrapText="1"/>
    </xf>
    <xf numFmtId="175" fontId="186" fillId="14" borderId="126" xfId="0" applyNumberFormat="1" applyFont="1" applyFill="1" applyBorder="1" applyAlignment="1" applyProtection="1">
      <alignment horizontal="center" vertical="center"/>
    </xf>
    <xf numFmtId="0" fontId="188" fillId="18" borderId="56" xfId="0" quotePrefix="1" applyFont="1" applyFill="1" applyBorder="1" applyAlignment="1" applyProtection="1">
      <alignment horizontal="left" vertical="top"/>
      <protection locked="0"/>
    </xf>
    <xf numFmtId="0" fontId="188" fillId="18" borderId="56" xfId="0" applyFont="1" applyFill="1" applyBorder="1" applyAlignment="1" applyProtection="1">
      <alignment horizontal="center" vertical="top"/>
      <protection locked="0"/>
    </xf>
    <xf numFmtId="0" fontId="19" fillId="10" borderId="0" xfId="0" quotePrefix="1" applyFont="1" applyFill="1" applyBorder="1" applyAlignment="1" applyProtection="1">
      <alignment horizontal="left"/>
    </xf>
    <xf numFmtId="0" fontId="190" fillId="30" borderId="0" xfId="0" applyNumberFormat="1" applyFont="1" applyFill="1" applyBorder="1" applyAlignment="1">
      <alignment horizontal="center"/>
    </xf>
    <xf numFmtId="0" fontId="190" fillId="31" borderId="0" xfId="0" applyFont="1" applyFill="1" applyBorder="1" applyAlignment="1" applyProtection="1"/>
    <xf numFmtId="188" fontId="191" fillId="31" borderId="0" xfId="0" applyNumberFormat="1" applyFont="1" applyFill="1" applyBorder="1" applyAlignment="1" applyProtection="1">
      <alignment horizontal="center" shrinkToFit="1"/>
    </xf>
    <xf numFmtId="0" fontId="7" fillId="0" borderId="0" xfId="0" applyFont="1"/>
    <xf numFmtId="0" fontId="192" fillId="0" borderId="88" xfId="0" applyFont="1" applyBorder="1" applyAlignment="1">
      <alignment horizontal="center"/>
    </xf>
    <xf numFmtId="0" fontId="7" fillId="0" borderId="0" xfId="0" quotePrefix="1" applyFont="1" applyAlignment="1">
      <alignment horizontal="left"/>
    </xf>
    <xf numFmtId="0" fontId="7" fillId="0" borderId="0" xfId="0" applyFont="1" applyProtection="1"/>
    <xf numFmtId="0" fontId="193" fillId="0" borderId="0" xfId="0" applyFont="1"/>
    <xf numFmtId="0" fontId="194" fillId="0" borderId="0" xfId="0" quotePrefix="1" applyFont="1" applyAlignment="1">
      <alignment horizontal="left"/>
    </xf>
    <xf numFmtId="0" fontId="8" fillId="0" borderId="0" xfId="0" applyFont="1"/>
    <xf numFmtId="0" fontId="7" fillId="0" borderId="0" xfId="0" quotePrefix="1" applyFont="1" applyAlignment="1">
      <alignment horizontal="right"/>
    </xf>
    <xf numFmtId="0" fontId="7" fillId="0" borderId="4" xfId="0" applyFont="1" applyBorder="1"/>
    <xf numFmtId="0" fontId="8" fillId="0" borderId="4" xfId="0" applyFont="1" applyBorder="1"/>
    <xf numFmtId="0" fontId="7" fillId="0" borderId="4" xfId="0" quotePrefix="1" applyFont="1" applyBorder="1" applyAlignment="1">
      <alignment horizontal="left"/>
    </xf>
    <xf numFmtId="0" fontId="7" fillId="0" borderId="4" xfId="0" applyFont="1" applyBorder="1" applyProtection="1"/>
    <xf numFmtId="0" fontId="7" fillId="0" borderId="4" xfId="0" applyFont="1" applyBorder="1" applyAlignment="1">
      <alignment horizontal="left"/>
    </xf>
    <xf numFmtId="0" fontId="0" fillId="22" borderId="0" xfId="0" applyFill="1" applyBorder="1" applyAlignment="1">
      <alignment horizontal="center"/>
    </xf>
    <xf numFmtId="0" fontId="11" fillId="22" borderId="0" xfId="0" applyFont="1" applyFill="1" applyBorder="1" applyAlignment="1" applyProtection="1">
      <alignment horizontal="center"/>
    </xf>
    <xf numFmtId="0" fontId="0" fillId="22" borderId="0" xfId="0" applyFill="1" applyBorder="1" applyAlignment="1" applyProtection="1">
      <alignment horizontal="center"/>
    </xf>
    <xf numFmtId="0" fontId="0" fillId="22" borderId="2" xfId="0" applyFill="1" applyBorder="1" applyAlignment="1">
      <alignment horizontal="center"/>
    </xf>
    <xf numFmtId="0" fontId="164" fillId="0" borderId="0" xfId="0" applyFont="1" applyBorder="1" applyAlignment="1">
      <alignment horizontal="left" vertical="center"/>
    </xf>
    <xf numFmtId="0" fontId="14" fillId="2" borderId="195" xfId="0" quotePrefix="1" applyFont="1" applyFill="1" applyBorder="1" applyAlignment="1">
      <alignment horizontal="left"/>
    </xf>
    <xf numFmtId="0" fontId="14" fillId="2" borderId="195" xfId="0" quotePrefix="1" applyFont="1" applyFill="1" applyBorder="1" applyAlignment="1" applyProtection="1">
      <alignment horizontal="left"/>
    </xf>
    <xf numFmtId="0" fontId="25" fillId="10" borderId="213" xfId="0" applyFont="1" applyFill="1" applyBorder="1" applyAlignment="1" applyProtection="1">
      <alignment horizontal="left"/>
    </xf>
    <xf numFmtId="0" fontId="14" fillId="10" borderId="213" xfId="0" quotePrefix="1" applyFont="1" applyFill="1" applyBorder="1" applyAlignment="1" applyProtection="1">
      <alignment horizontal="left"/>
    </xf>
    <xf numFmtId="0" fontId="9" fillId="34" borderId="0" xfId="0" applyFont="1" applyFill="1" applyBorder="1" applyAlignment="1" applyProtection="1">
      <alignment horizontal="left" vertical="center"/>
      <protection locked="0"/>
    </xf>
    <xf numFmtId="0" fontId="9" fillId="34" borderId="161" xfId="0" applyFont="1" applyFill="1" applyBorder="1" applyAlignment="1" applyProtection="1">
      <alignment horizontal="left" vertical="center"/>
    </xf>
    <xf numFmtId="0" fontId="0" fillId="31" borderId="0" xfId="0" applyFill="1" applyBorder="1" applyAlignment="1" applyProtection="1">
      <alignment horizontal="left" vertical="center" wrapText="1"/>
    </xf>
    <xf numFmtId="167" fontId="49" fillId="30" borderId="169" xfId="0" applyNumberFormat="1" applyFont="1" applyFill="1" applyBorder="1" applyAlignment="1" applyProtection="1">
      <alignment horizontal="left" vertical="center"/>
      <protection locked="0"/>
    </xf>
    <xf numFmtId="0" fontId="9" fillId="31" borderId="0" xfId="0" applyFont="1" applyFill="1" applyBorder="1" applyAlignment="1" applyProtection="1">
      <alignment vertical="center" shrinkToFit="1"/>
    </xf>
    <xf numFmtId="0" fontId="11" fillId="31" borderId="0" xfId="0" applyFont="1" applyFill="1" applyBorder="1" applyAlignment="1" applyProtection="1">
      <alignment horizontal="center" vertical="center"/>
    </xf>
    <xf numFmtId="0" fontId="157" fillId="31" borderId="0" xfId="0" applyFont="1" applyFill="1" applyBorder="1" applyAlignment="1" applyProtection="1">
      <alignment horizontal="left" vertical="center"/>
    </xf>
    <xf numFmtId="0" fontId="0" fillId="30" borderId="2" xfId="0" applyFill="1" applyBorder="1" applyAlignment="1">
      <alignment horizontal="center" vertical="center"/>
    </xf>
    <xf numFmtId="18" fontId="9" fillId="34" borderId="0" xfId="0" applyNumberFormat="1" applyFont="1" applyFill="1" applyBorder="1" applyAlignment="1" applyProtection="1">
      <alignment horizontal="center" vertical="center" shrinkToFit="1"/>
    </xf>
    <xf numFmtId="0" fontId="0" fillId="0" borderId="19" xfId="0" applyBorder="1" applyAlignment="1" applyProtection="1">
      <alignment vertical="center"/>
    </xf>
    <xf numFmtId="0" fontId="0" fillId="0" borderId="0" xfId="0" applyAlignment="1">
      <alignment vertical="center"/>
    </xf>
    <xf numFmtId="0" fontId="138" fillId="0" borderId="49" xfId="0" applyFont="1" applyBorder="1" applyAlignment="1" applyProtection="1">
      <alignment horizontal="center"/>
    </xf>
    <xf numFmtId="0" fontId="138" fillId="0" borderId="115" xfId="0" applyFont="1" applyBorder="1" applyAlignment="1" applyProtection="1">
      <alignment horizontal="center"/>
    </xf>
    <xf numFmtId="0" fontId="189" fillId="19" borderId="33" xfId="0" applyFont="1" applyFill="1" applyBorder="1" applyAlignment="1" applyProtection="1">
      <alignment horizontal="left" vertical="center"/>
    </xf>
    <xf numFmtId="18" fontId="17" fillId="31" borderId="184" xfId="0" quotePrefix="1" applyNumberFormat="1" applyFont="1" applyFill="1" applyBorder="1" applyAlignment="1" applyProtection="1">
      <alignment horizontal="center" shrinkToFit="1"/>
      <protection locked="0"/>
    </xf>
    <xf numFmtId="0" fontId="0" fillId="0" borderId="70" xfId="0" applyBorder="1"/>
    <xf numFmtId="0" fontId="0" fillId="0" borderId="71" xfId="0" applyBorder="1"/>
    <xf numFmtId="177" fontId="195" fillId="0" borderId="0" xfId="0" applyNumberFormat="1" applyFont="1"/>
    <xf numFmtId="189" fontId="49" fillId="30" borderId="169" xfId="0" applyNumberFormat="1" applyFont="1" applyFill="1" applyBorder="1" applyAlignment="1" applyProtection="1">
      <alignment horizontal="left"/>
      <protection locked="0"/>
    </xf>
    <xf numFmtId="49" fontId="49" fillId="30" borderId="169" xfId="0" applyNumberFormat="1" applyFont="1" applyFill="1" applyBorder="1" applyAlignment="1" applyProtection="1">
      <alignment horizontal="left"/>
    </xf>
    <xf numFmtId="177" fontId="196" fillId="0" borderId="0" xfId="0" applyNumberFormat="1" applyFont="1"/>
    <xf numFmtId="0" fontId="198" fillId="0" borderId="73" xfId="0" applyNumberFormat="1" applyFont="1" applyBorder="1" applyAlignment="1" applyProtection="1">
      <alignment horizontal="center" vertical="center"/>
    </xf>
    <xf numFmtId="0" fontId="198" fillId="0" borderId="69" xfId="0" applyNumberFormat="1" applyFont="1" applyBorder="1" applyAlignment="1" applyProtection="1">
      <alignment horizontal="center" vertical="center"/>
    </xf>
    <xf numFmtId="0" fontId="198" fillId="0" borderId="69" xfId="0" quotePrefix="1" applyNumberFormat="1" applyFont="1" applyBorder="1" applyAlignment="1" applyProtection="1">
      <alignment horizontal="center" vertical="center"/>
    </xf>
    <xf numFmtId="173" fontId="120" fillId="0" borderId="0" xfId="0" applyNumberFormat="1" applyFont="1" applyBorder="1" applyAlignment="1" applyProtection="1">
      <alignment horizontal="center" vertical="center"/>
      <protection locked="0"/>
    </xf>
    <xf numFmtId="0" fontId="187" fillId="18" borderId="57" xfId="0" applyFont="1" applyFill="1" applyBorder="1" applyAlignment="1" applyProtection="1">
      <alignment horizontal="left" vertical="top"/>
    </xf>
    <xf numFmtId="49" fontId="201" fillId="0" borderId="210" xfId="0" quotePrefix="1" applyNumberFormat="1" applyFont="1" applyBorder="1" applyAlignment="1" applyProtection="1">
      <alignment horizontal="center" vertical="center"/>
      <protection locked="0"/>
    </xf>
    <xf numFmtId="49" fontId="201" fillId="0" borderId="114" xfId="0" applyNumberFormat="1" applyFont="1" applyBorder="1" applyAlignment="1" applyProtection="1">
      <alignment horizontal="center" vertical="center"/>
      <protection locked="0"/>
    </xf>
    <xf numFmtId="49" fontId="201" fillId="0" borderId="114" xfId="0" quotePrefix="1" applyNumberFormat="1" applyFont="1" applyBorder="1" applyAlignment="1" applyProtection="1">
      <alignment horizontal="center" vertical="center"/>
      <protection locked="0"/>
    </xf>
    <xf numFmtId="49" fontId="201" fillId="0" borderId="37" xfId="0" applyNumberFormat="1" applyFont="1" applyBorder="1" applyAlignment="1" applyProtection="1">
      <alignment horizontal="center" vertical="center"/>
      <protection locked="0"/>
    </xf>
    <xf numFmtId="49" fontId="201" fillId="0" borderId="90" xfId="0" quotePrefix="1" applyNumberFormat="1" applyFont="1" applyBorder="1" applyAlignment="1" applyProtection="1">
      <alignment horizontal="center" vertical="center"/>
      <protection locked="0"/>
    </xf>
    <xf numFmtId="0" fontId="19" fillId="6" borderId="0" xfId="0" quotePrefix="1" applyFont="1" applyFill="1" applyAlignment="1" applyProtection="1">
      <alignment horizontal="left"/>
      <protection locked="0"/>
    </xf>
    <xf numFmtId="177" fontId="202" fillId="0" borderId="0" xfId="0" applyNumberFormat="1" applyFont="1" applyBorder="1" applyAlignment="1">
      <alignment wrapText="1"/>
    </xf>
    <xf numFmtId="0" fontId="0" fillId="0" borderId="217" xfId="0" applyBorder="1"/>
    <xf numFmtId="0" fontId="189" fillId="0" borderId="220" xfId="0" applyFont="1" applyBorder="1"/>
    <xf numFmtId="0" fontId="0" fillId="0" borderId="48" xfId="0" applyBorder="1"/>
    <xf numFmtId="167" fontId="203" fillId="19" borderId="33" xfId="0" applyNumberFormat="1" applyFont="1" applyFill="1" applyBorder="1" applyAlignment="1" applyProtection="1">
      <alignment horizontal="center" vertical="center" wrapText="1"/>
    </xf>
    <xf numFmtId="49" fontId="49" fillId="30" borderId="170" xfId="0" applyNumberFormat="1" applyFont="1" applyFill="1" applyBorder="1" applyAlignment="1" applyProtection="1">
      <alignment horizontal="left"/>
      <protection locked="0"/>
    </xf>
    <xf numFmtId="49" fontId="0" fillId="31" borderId="0" xfId="0" applyNumberFormat="1" applyFill="1" applyBorder="1" applyAlignment="1" applyProtection="1"/>
    <xf numFmtId="49" fontId="0" fillId="31" borderId="0" xfId="0" applyNumberFormat="1" applyFont="1" applyFill="1" applyBorder="1" applyAlignment="1" applyProtection="1">
      <alignment horizontal="center"/>
    </xf>
    <xf numFmtId="190" fontId="204" fillId="19" borderId="33" xfId="0" applyNumberFormat="1" applyFont="1" applyFill="1" applyBorder="1" applyAlignment="1" applyProtection="1">
      <alignment horizontal="center" vertical="center" wrapText="1"/>
    </xf>
    <xf numFmtId="0" fontId="203" fillId="19" borderId="33" xfId="0" applyFont="1" applyFill="1" applyBorder="1" applyAlignment="1" applyProtection="1">
      <alignment horizontal="center" vertical="center"/>
    </xf>
    <xf numFmtId="0" fontId="205" fillId="23" borderId="32" xfId="0" applyFont="1" applyFill="1" applyBorder="1" applyAlignment="1" applyProtection="1">
      <alignment horizontal="center" vertical="center" wrapText="1"/>
    </xf>
    <xf numFmtId="0" fontId="205" fillId="23" borderId="32" xfId="0" applyFont="1" applyFill="1" applyBorder="1" applyAlignment="1">
      <alignment horizontal="center" vertical="center" wrapText="1"/>
    </xf>
    <xf numFmtId="0" fontId="206" fillId="19" borderId="33" xfId="0" applyNumberFormat="1" applyFont="1" applyFill="1" applyBorder="1" applyAlignment="1" applyProtection="1">
      <alignment horizontal="center" vertical="center" wrapText="1"/>
      <protection locked="0"/>
    </xf>
    <xf numFmtId="0" fontId="0" fillId="0" borderId="0" xfId="0" applyAlignment="1" applyProtection="1"/>
    <xf numFmtId="0" fontId="42" fillId="21" borderId="0" xfId="0" applyFont="1" applyFill="1" applyBorder="1" applyAlignment="1" applyProtection="1"/>
    <xf numFmtId="0" fontId="57" fillId="3" borderId="8" xfId="0" applyFont="1" applyFill="1" applyBorder="1" applyAlignment="1" applyProtection="1">
      <alignment horizontal="left" vertical="top" wrapText="1"/>
    </xf>
    <xf numFmtId="0" fontId="188" fillId="18" borderId="56" xfId="0" applyFont="1" applyFill="1" applyBorder="1" applyAlignment="1" applyProtection="1">
      <alignment horizontal="center" vertical="top" wrapText="1"/>
      <protection locked="0"/>
    </xf>
    <xf numFmtId="175" fontId="169" fillId="14" borderId="129" xfId="0" applyNumberFormat="1" applyFont="1" applyFill="1" applyBorder="1" applyAlignment="1" applyProtection="1">
      <alignment horizontal="center" vertical="center" shrinkToFit="1"/>
    </xf>
    <xf numFmtId="175" fontId="169" fillId="14" borderId="120" xfId="0" applyNumberFormat="1" applyFont="1" applyFill="1" applyBorder="1" applyAlignment="1" applyProtection="1">
      <alignment horizontal="center" vertical="center" shrinkToFit="1"/>
    </xf>
    <xf numFmtId="175" fontId="169" fillId="14" borderId="120" xfId="0" applyNumberFormat="1" applyFont="1" applyFill="1" applyBorder="1" applyAlignment="1" applyProtection="1">
      <alignment horizontal="center" vertical="center" shrinkToFit="1"/>
      <protection locked="0"/>
    </xf>
    <xf numFmtId="175" fontId="169" fillId="14" borderId="126" xfId="0" applyNumberFormat="1" applyFont="1" applyFill="1" applyBorder="1" applyAlignment="1" applyProtection="1">
      <alignment horizontal="center" vertical="center" shrinkToFit="1"/>
    </xf>
    <xf numFmtId="0" fontId="60" fillId="35" borderId="0" xfId="0" applyFont="1" applyFill="1" applyBorder="1" applyAlignment="1" applyProtection="1"/>
    <xf numFmtId="0" fontId="102" fillId="22" borderId="0" xfId="0" applyFont="1" applyFill="1" applyBorder="1" applyAlignment="1" applyProtection="1">
      <alignment horizontal="center" vertical="center"/>
    </xf>
    <xf numFmtId="0" fontId="0" fillId="0" borderId="0" xfId="0"/>
    <xf numFmtId="0" fontId="0" fillId="0" borderId="0" xfId="0" applyProtection="1">
      <protection locked="0"/>
    </xf>
    <xf numFmtId="49" fontId="209" fillId="0" borderId="0" xfId="0" applyNumberFormat="1" applyFont="1" applyAlignment="1">
      <alignment horizontal="center"/>
    </xf>
    <xf numFmtId="0" fontId="211" fillId="34" borderId="164" xfId="0" applyFont="1" applyFill="1" applyBorder="1" applyAlignment="1" applyProtection="1">
      <alignment horizontal="center"/>
    </xf>
    <xf numFmtId="0" fontId="49" fillId="31" borderId="0" xfId="0" applyFont="1" applyFill="1" applyBorder="1" applyAlignment="1" applyProtection="1">
      <alignment horizontal="left"/>
    </xf>
    <xf numFmtId="0" fontId="31" fillId="31" borderId="0" xfId="0" applyFont="1" applyFill="1" applyBorder="1" applyAlignment="1" applyProtection="1">
      <alignment horizontal="center"/>
    </xf>
    <xf numFmtId="0" fontId="13" fillId="31" borderId="0" xfId="0" applyFont="1" applyFill="1" applyBorder="1" applyAlignment="1" applyProtection="1">
      <alignment shrinkToFit="1"/>
    </xf>
    <xf numFmtId="0" fontId="49" fillId="30" borderId="2" xfId="0" applyFont="1" applyFill="1" applyBorder="1" applyAlignment="1">
      <alignment horizontal="center"/>
    </xf>
    <xf numFmtId="0" fontId="6" fillId="30" borderId="2" xfId="0" applyFont="1" applyFill="1" applyBorder="1" applyAlignment="1">
      <alignment horizontal="center"/>
    </xf>
    <xf numFmtId="0" fontId="49" fillId="30" borderId="2" xfId="0" applyFont="1" applyFill="1" applyBorder="1" applyAlignment="1">
      <alignment horizontal="right"/>
    </xf>
    <xf numFmtId="0" fontId="6" fillId="31" borderId="0" xfId="0" quotePrefix="1" applyFont="1" applyFill="1" applyBorder="1" applyAlignment="1" applyProtection="1">
      <alignment horizontal="right" wrapText="1"/>
    </xf>
    <xf numFmtId="0" fontId="6" fillId="31" borderId="0" xfId="0" applyFont="1" applyFill="1" applyBorder="1" applyAlignment="1" applyProtection="1">
      <alignment horizontal="right"/>
    </xf>
    <xf numFmtId="0" fontId="6" fillId="31" borderId="0" xfId="0" quotePrefix="1" applyFont="1" applyFill="1" applyBorder="1" applyAlignment="1" applyProtection="1">
      <alignment horizontal="right"/>
    </xf>
    <xf numFmtId="18" fontId="13" fillId="34" borderId="0" xfId="0" applyNumberFormat="1" applyFont="1" applyFill="1" applyBorder="1" applyAlignment="1" applyProtection="1">
      <alignment horizontal="right" shrinkToFit="1"/>
    </xf>
    <xf numFmtId="0" fontId="212" fillId="35" borderId="161" xfId="0" applyFont="1" applyFill="1" applyBorder="1" applyAlignment="1" applyProtection="1">
      <alignment horizontal="center"/>
    </xf>
    <xf numFmtId="0" fontId="0" fillId="0" borderId="0" xfId="0" quotePrefix="1" applyAlignment="1" applyProtection="1">
      <alignment horizontal="left"/>
    </xf>
    <xf numFmtId="0" fontId="0" fillId="0" borderId="0" xfId="0" quotePrefix="1" applyAlignment="1" applyProtection="1">
      <alignment horizontal="left"/>
      <protection locked="0"/>
    </xf>
    <xf numFmtId="175" fontId="0" fillId="0" borderId="0" xfId="0" applyNumberFormat="1" applyAlignment="1"/>
    <xf numFmtId="175" fontId="77" fillId="0" borderId="0" xfId="0" applyNumberFormat="1" applyFont="1" applyAlignment="1"/>
    <xf numFmtId="0" fontId="77" fillId="0" borderId="0" xfId="0" applyFont="1"/>
    <xf numFmtId="0" fontId="213" fillId="0" borderId="0" xfId="0" applyFont="1"/>
    <xf numFmtId="14" fontId="214" fillId="0" borderId="211" xfId="0" applyNumberFormat="1" applyFont="1" applyBorder="1" applyAlignment="1">
      <alignment horizontal="left"/>
    </xf>
    <xf numFmtId="0" fontId="214" fillId="0" borderId="211" xfId="0" applyFont="1" applyBorder="1" applyAlignment="1">
      <alignment horizontal="left"/>
    </xf>
    <xf numFmtId="175" fontId="77" fillId="0" borderId="221" xfId="0" applyNumberFormat="1" applyFont="1" applyBorder="1" applyAlignment="1" applyProtection="1">
      <alignment horizontal="left"/>
      <protection locked="0"/>
    </xf>
    <xf numFmtId="175" fontId="77" fillId="0" borderId="0" xfId="0" applyNumberFormat="1" applyFont="1"/>
    <xf numFmtId="0" fontId="77" fillId="0" borderId="0" xfId="0" quotePrefix="1" applyFont="1" applyBorder="1" applyAlignment="1">
      <alignment horizontal="center" wrapText="1"/>
    </xf>
    <xf numFmtId="175" fontId="77" fillId="0" borderId="0" xfId="0" applyNumberFormat="1" applyFont="1" applyBorder="1" applyAlignment="1"/>
    <xf numFmtId="0" fontId="77" fillId="0" borderId="0" xfId="0" quotePrefix="1" applyFont="1" applyBorder="1" applyAlignment="1">
      <alignment horizontal="left" wrapText="1"/>
    </xf>
    <xf numFmtId="0" fontId="215" fillId="0" borderId="0" xfId="0" applyFont="1" applyBorder="1" applyAlignment="1">
      <alignment horizontal="left" wrapText="1"/>
    </xf>
    <xf numFmtId="0" fontId="216" fillId="0" borderId="0" xfId="0" applyFont="1" applyBorder="1" applyAlignment="1">
      <alignment horizontal="left" wrapText="1"/>
    </xf>
    <xf numFmtId="0" fontId="213" fillId="0" borderId="0" xfId="0" applyFont="1" applyBorder="1" applyAlignment="1"/>
    <xf numFmtId="0" fontId="77" fillId="0" borderId="0" xfId="0" applyFont="1" applyAlignment="1">
      <alignment horizontal="left"/>
    </xf>
    <xf numFmtId="0" fontId="77" fillId="0" borderId="0" xfId="0" quotePrefix="1" applyFont="1" applyAlignment="1">
      <alignment horizontal="left"/>
    </xf>
    <xf numFmtId="0" fontId="213" fillId="0" borderId="0" xfId="0" applyFont="1" applyAlignment="1">
      <alignment horizontal="left"/>
    </xf>
    <xf numFmtId="0" fontId="77" fillId="0" borderId="0" xfId="0" quotePrefix="1" applyFont="1" applyBorder="1" applyAlignment="1">
      <alignment horizontal="left"/>
    </xf>
    <xf numFmtId="175" fontId="77" fillId="0" borderId="0" xfId="0" quotePrefix="1" applyNumberFormat="1" applyFont="1" applyBorder="1" applyAlignment="1">
      <alignment horizontal="left"/>
    </xf>
    <xf numFmtId="0" fontId="217" fillId="0" borderId="0" xfId="0" applyFont="1" applyBorder="1" applyAlignment="1" applyProtection="1">
      <alignment horizontal="left" wrapText="1"/>
    </xf>
    <xf numFmtId="0" fontId="175" fillId="0" borderId="0" xfId="0" applyFont="1"/>
    <xf numFmtId="0" fontId="218" fillId="0" borderId="0" xfId="0" applyFont="1"/>
    <xf numFmtId="0" fontId="219" fillId="0" borderId="0" xfId="0" applyFont="1"/>
    <xf numFmtId="0" fontId="220" fillId="0" borderId="0" xfId="0" quotePrefix="1" applyFont="1" applyAlignment="1">
      <alignment horizontal="left"/>
    </xf>
    <xf numFmtId="175" fontId="76" fillId="0" borderId="222" xfId="0" applyNumberFormat="1" applyFont="1" applyBorder="1" applyAlignment="1">
      <alignment horizontal="center"/>
    </xf>
    <xf numFmtId="0" fontId="76" fillId="0" borderId="0" xfId="0" quotePrefix="1" applyFont="1" applyAlignment="1">
      <alignment horizontal="left"/>
    </xf>
    <xf numFmtId="0" fontId="76" fillId="0" borderId="0" xfId="0" applyFont="1" applyAlignment="1">
      <alignment horizontal="left"/>
    </xf>
    <xf numFmtId="16" fontId="0" fillId="0" borderId="0" xfId="0" applyNumberFormat="1"/>
    <xf numFmtId="0" fontId="221" fillId="0" borderId="0" xfId="0" applyFont="1" applyAlignment="1">
      <alignment horizontal="left"/>
    </xf>
    <xf numFmtId="0" fontId="221" fillId="0" borderId="0" xfId="0" quotePrefix="1" applyFont="1" applyAlignment="1">
      <alignment horizontal="left"/>
    </xf>
    <xf numFmtId="0" fontId="222" fillId="0" borderId="0" xfId="0" quotePrefix="1" applyFont="1" applyAlignment="1">
      <alignment horizontal="left"/>
    </xf>
    <xf numFmtId="0" fontId="223" fillId="0" borderId="0" xfId="0" applyFont="1" applyAlignment="1">
      <alignment horizontal="left"/>
    </xf>
    <xf numFmtId="0" fontId="223" fillId="0" borderId="0" xfId="0" quotePrefix="1" applyFont="1" applyAlignment="1">
      <alignment horizontal="left"/>
    </xf>
    <xf numFmtId="173" fontId="6" fillId="0" borderId="223" xfId="0" applyNumberFormat="1" applyFont="1" applyBorder="1" applyAlignment="1">
      <alignment horizontal="left"/>
    </xf>
    <xf numFmtId="0" fontId="78" fillId="0" borderId="224" xfId="0" applyFont="1" applyBorder="1" applyAlignment="1">
      <alignment horizontal="left"/>
    </xf>
    <xf numFmtId="0" fontId="80" fillId="0" borderId="225" xfId="0" quotePrefix="1" applyFont="1" applyBorder="1" applyAlignment="1">
      <alignment horizontal="left"/>
    </xf>
    <xf numFmtId="0" fontId="9" fillId="0" borderId="0" xfId="0" applyFont="1"/>
    <xf numFmtId="18" fontId="13" fillId="0" borderId="0" xfId="0" applyNumberFormat="1" applyFont="1"/>
    <xf numFmtId="173" fontId="0" fillId="0" borderId="0" xfId="0" applyNumberFormat="1"/>
    <xf numFmtId="173" fontId="6" fillId="0" borderId="224" xfId="0" applyNumberFormat="1" applyFont="1" applyBorder="1" applyAlignment="1">
      <alignment horizontal="left"/>
    </xf>
    <xf numFmtId="0" fontId="13" fillId="0" borderId="0" xfId="0" applyFont="1" applyAlignment="1">
      <alignment horizontal="right"/>
    </xf>
    <xf numFmtId="18" fontId="134" fillId="0" borderId="0" xfId="0" applyNumberFormat="1" applyFont="1"/>
    <xf numFmtId="0" fontId="20" fillId="2" borderId="0" xfId="0" applyFont="1" applyFill="1"/>
    <xf numFmtId="0" fontId="0" fillId="0" borderId="226" xfId="0" applyBorder="1"/>
    <xf numFmtId="0" fontId="225" fillId="0" borderId="0" xfId="0" applyFont="1"/>
    <xf numFmtId="175" fontId="77" fillId="0" borderId="227" xfId="0" applyNumberFormat="1" applyFont="1" applyBorder="1" applyAlignment="1">
      <alignment horizontal="center"/>
    </xf>
    <xf numFmtId="0" fontId="226" fillId="0" borderId="0" xfId="0" quotePrefix="1" applyFont="1" applyAlignment="1">
      <alignment horizontal="left"/>
    </xf>
    <xf numFmtId="0" fontId="227" fillId="0" borderId="0" xfId="0" quotePrefix="1" applyFont="1" applyAlignment="1">
      <alignment horizontal="left"/>
    </xf>
    <xf numFmtId="0" fontId="227" fillId="0" borderId="0" xfId="0" applyFont="1" applyAlignment="1">
      <alignment horizontal="left"/>
    </xf>
    <xf numFmtId="0" fontId="221" fillId="0" borderId="9" xfId="0" quotePrefix="1" applyFont="1" applyBorder="1" applyAlignment="1">
      <alignment horizontal="left"/>
    </xf>
    <xf numFmtId="0" fontId="221" fillId="0" borderId="50" xfId="0" applyFont="1" applyBorder="1" applyAlignment="1">
      <alignment horizontal="right"/>
    </xf>
    <xf numFmtId="175" fontId="53" fillId="0" borderId="228" xfId="0" applyNumberFormat="1" applyFont="1" applyBorder="1" applyAlignment="1"/>
    <xf numFmtId="0" fontId="228" fillId="0" borderId="229" xfId="0" quotePrefix="1" applyFont="1" applyBorder="1" applyAlignment="1">
      <alignment horizontal="left"/>
    </xf>
    <xf numFmtId="0" fontId="0" fillId="0" borderId="229" xfId="0" applyBorder="1"/>
    <xf numFmtId="0" fontId="228" fillId="0" borderId="0" xfId="0" quotePrefix="1" applyFont="1" applyAlignment="1">
      <alignment horizontal="left"/>
    </xf>
    <xf numFmtId="18" fontId="229" fillId="0" borderId="0" xfId="0" quotePrefix="1" applyNumberFormat="1" applyFont="1" applyAlignment="1">
      <alignment horizontal="left"/>
    </xf>
    <xf numFmtId="0" fontId="216" fillId="0" borderId="145" xfId="0" applyFont="1" applyBorder="1" applyAlignment="1">
      <alignment horizontal="left"/>
    </xf>
    <xf numFmtId="0" fontId="221" fillId="0" borderId="21" xfId="0" quotePrefix="1" applyFont="1" applyBorder="1" applyAlignment="1">
      <alignment horizontal="left"/>
    </xf>
    <xf numFmtId="49" fontId="0" fillId="0" borderId="10" xfId="0" applyNumberFormat="1" applyBorder="1"/>
    <xf numFmtId="49" fontId="47" fillId="0" borderId="230" xfId="0" applyNumberFormat="1" applyFont="1" applyBorder="1" applyAlignment="1" applyProtection="1">
      <alignment horizontal="left" vertical="top"/>
    </xf>
    <xf numFmtId="0" fontId="230" fillId="0" borderId="231" xfId="0" applyFont="1" applyBorder="1" applyAlignment="1" applyProtection="1">
      <alignment wrapText="1"/>
      <protection locked="0"/>
    </xf>
    <xf numFmtId="0" fontId="231" fillId="0" borderId="232" xfId="0" quotePrefix="1" applyFont="1" applyBorder="1" applyAlignment="1" applyProtection="1">
      <alignment horizontal="left" vertical="top" wrapText="1"/>
      <protection locked="0"/>
    </xf>
    <xf numFmtId="0" fontId="175" fillId="0" borderId="115" xfId="0" applyFont="1" applyBorder="1" applyProtection="1"/>
    <xf numFmtId="0" fontId="47" fillId="0" borderId="233" xfId="0" applyNumberFormat="1" applyFont="1" applyBorder="1" applyAlignment="1" applyProtection="1">
      <alignment horizontal="center" vertical="center"/>
      <protection locked="0"/>
    </xf>
    <xf numFmtId="0" fontId="77" fillId="0" borderId="10" xfId="0" applyFont="1" applyBorder="1" applyAlignment="1">
      <alignment horizontal="right" wrapText="1"/>
    </xf>
    <xf numFmtId="0" fontId="77" fillId="0" borderId="10" xfId="0" applyFont="1" applyBorder="1" applyAlignment="1">
      <alignment wrapText="1" shrinkToFit="1"/>
    </xf>
    <xf numFmtId="0" fontId="230" fillId="0" borderId="231" xfId="0" quotePrefix="1" applyFont="1" applyBorder="1" applyAlignment="1" applyProtection="1">
      <alignment wrapText="1"/>
      <protection locked="0"/>
    </xf>
    <xf numFmtId="0" fontId="230" fillId="0" borderId="231" xfId="0" applyFont="1" applyBorder="1" applyAlignment="1" applyProtection="1">
      <alignment wrapText="1" shrinkToFit="1"/>
      <protection locked="0"/>
    </xf>
    <xf numFmtId="0" fontId="215" fillId="0" borderId="0" xfId="0" applyFont="1" applyBorder="1" applyAlignment="1">
      <alignment wrapText="1" shrinkToFit="1"/>
    </xf>
    <xf numFmtId="0" fontId="77" fillId="0" borderId="0" xfId="0" applyFont="1" applyBorder="1" applyAlignment="1">
      <alignment wrapText="1" shrinkToFit="1"/>
    </xf>
    <xf numFmtId="0" fontId="215" fillId="0" borderId="0" xfId="0" applyFont="1" applyBorder="1" applyAlignment="1">
      <alignment wrapText="1"/>
    </xf>
    <xf numFmtId="0" fontId="77" fillId="0" borderId="0" xfId="0" applyFont="1" applyBorder="1" applyAlignment="1">
      <alignment wrapText="1"/>
    </xf>
    <xf numFmtId="0" fontId="77" fillId="0" borderId="10" xfId="0" applyFont="1" applyBorder="1" applyAlignment="1">
      <alignment wrapText="1"/>
    </xf>
    <xf numFmtId="0" fontId="221" fillId="0" borderId="21" xfId="0" applyFont="1" applyBorder="1" applyAlignment="1">
      <alignment horizontal="left"/>
    </xf>
    <xf numFmtId="0" fontId="221" fillId="0" borderId="152" xfId="0" applyFont="1" applyBorder="1" applyAlignment="1">
      <alignment horizontal="left"/>
    </xf>
    <xf numFmtId="0" fontId="77" fillId="0" borderId="155" xfId="0" applyFont="1" applyBorder="1" applyAlignment="1">
      <alignment wrapText="1"/>
    </xf>
    <xf numFmtId="0" fontId="0" fillId="0" borderId="234" xfId="0" applyBorder="1"/>
    <xf numFmtId="0" fontId="77" fillId="0" borderId="0" xfId="0" applyFont="1" applyBorder="1" applyAlignment="1">
      <alignment horizontal="right" wrapText="1"/>
    </xf>
    <xf numFmtId="0" fontId="77" fillId="0" borderId="0" xfId="0" applyFont="1" applyBorder="1" applyAlignment="1">
      <alignment horizontal="left" wrapText="1"/>
    </xf>
    <xf numFmtId="49" fontId="47" fillId="0" borderId="230" xfId="0" applyNumberFormat="1" applyFont="1" applyBorder="1" applyAlignment="1" applyProtection="1">
      <alignment horizontal="left"/>
    </xf>
    <xf numFmtId="0" fontId="231" fillId="0" borderId="232" xfId="0" quotePrefix="1" applyFont="1" applyBorder="1" applyAlignment="1" applyProtection="1">
      <alignment horizontal="left" wrapText="1"/>
      <protection locked="0"/>
    </xf>
    <xf numFmtId="49" fontId="47" fillId="0" borderId="230" xfId="0" quotePrefix="1" applyNumberFormat="1" applyFont="1" applyBorder="1" applyAlignment="1" applyProtection="1">
      <alignment horizontal="left" vertical="top"/>
    </xf>
    <xf numFmtId="49" fontId="47" fillId="0" borderId="235" xfId="0" applyNumberFormat="1" applyFont="1" applyBorder="1" applyAlignment="1" applyProtection="1">
      <alignment horizontal="left"/>
    </xf>
    <xf numFmtId="0" fontId="230" fillId="0" borderId="231" xfId="0" applyFont="1" applyBorder="1" applyAlignment="1" applyProtection="1">
      <alignment horizontal="left" wrapText="1"/>
      <protection locked="0"/>
    </xf>
    <xf numFmtId="0" fontId="231" fillId="0" borderId="236" xfId="0" quotePrefix="1" applyFont="1" applyBorder="1" applyAlignment="1" applyProtection="1">
      <alignment horizontal="left" wrapText="1"/>
      <protection locked="0"/>
    </xf>
    <xf numFmtId="0" fontId="232" fillId="0" borderId="231" xfId="0" applyFont="1" applyBorder="1" applyProtection="1">
      <protection locked="0"/>
    </xf>
    <xf numFmtId="0" fontId="232" fillId="0" borderId="237" xfId="0" applyFont="1" applyBorder="1" applyProtection="1">
      <protection locked="0"/>
    </xf>
    <xf numFmtId="0" fontId="232" fillId="0" borderId="238" xfId="0" applyFont="1" applyBorder="1" applyProtection="1">
      <protection locked="0"/>
    </xf>
    <xf numFmtId="49" fontId="47" fillId="0" borderId="235" xfId="0" applyNumberFormat="1" applyFont="1" applyBorder="1" applyAlignment="1" applyProtection="1">
      <alignment horizontal="center"/>
      <protection locked="0"/>
    </xf>
    <xf numFmtId="0" fontId="233" fillId="0" borderId="239" xfId="0" applyFont="1" applyBorder="1" applyAlignment="1">
      <alignment horizontal="left" wrapText="1"/>
    </xf>
    <xf numFmtId="49" fontId="47" fillId="0" borderId="240" xfId="0" applyNumberFormat="1" applyFont="1" applyBorder="1" applyAlignment="1" applyProtection="1">
      <alignment horizontal="center"/>
      <protection locked="0"/>
    </xf>
    <xf numFmtId="49" fontId="11" fillId="0" borderId="0" xfId="0" applyNumberFormat="1" applyFont="1" applyAlignment="1">
      <alignment horizontal="center"/>
    </xf>
    <xf numFmtId="0" fontId="14" fillId="10" borderId="0" xfId="0" applyFont="1" applyFill="1" applyAlignment="1" applyProtection="1">
      <alignment horizontal="left"/>
      <protection locked="0"/>
    </xf>
    <xf numFmtId="0" fontId="14" fillId="10" borderId="0" xfId="0" quotePrefix="1" applyFont="1" applyFill="1" applyAlignment="1" applyProtection="1">
      <alignment horizontal="left"/>
      <protection locked="0"/>
    </xf>
    <xf numFmtId="0" fontId="117" fillId="10" borderId="0" xfId="0" applyFont="1" applyFill="1" applyAlignment="1" applyProtection="1">
      <alignment horizontal="left"/>
      <protection locked="0"/>
    </xf>
    <xf numFmtId="0" fontId="117" fillId="10" borderId="0" xfId="0" applyFont="1" applyFill="1" applyAlignment="1" applyProtection="1">
      <alignment horizontal="left"/>
    </xf>
    <xf numFmtId="167" fontId="203" fillId="19" borderId="33" xfId="0" applyNumberFormat="1" applyFont="1" applyFill="1" applyBorder="1" applyAlignment="1" applyProtection="1">
      <alignment horizontal="center" vertical="center" wrapText="1"/>
      <protection locked="0"/>
    </xf>
    <xf numFmtId="173" fontId="189" fillId="0" borderId="115" xfId="0" applyNumberFormat="1" applyFont="1" applyBorder="1" applyAlignment="1">
      <alignment horizontal="center"/>
    </xf>
    <xf numFmtId="0" fontId="224" fillId="0" borderId="217" xfId="0" applyFont="1" applyBorder="1" applyAlignment="1">
      <alignment horizontal="left"/>
    </xf>
    <xf numFmtId="0" fontId="0" fillId="0" borderId="0" xfId="0" applyBorder="1" applyAlignment="1" applyProtection="1"/>
    <xf numFmtId="0" fontId="207" fillId="6" borderId="0" xfId="0" quotePrefix="1" applyFont="1" applyFill="1" applyBorder="1" applyAlignment="1" applyProtection="1">
      <alignment horizontal="center"/>
    </xf>
    <xf numFmtId="0" fontId="208" fillId="0" borderId="0" xfId="0" applyFont="1" applyBorder="1" applyAlignment="1" applyProtection="1"/>
    <xf numFmtId="0" fontId="26" fillId="10" borderId="0" xfId="0" quotePrefix="1" applyFont="1" applyFill="1" applyBorder="1" applyAlignment="1">
      <alignment horizontal="center" vertical="top" wrapText="1"/>
    </xf>
    <xf numFmtId="0" fontId="27" fillId="0" borderId="0" xfId="0" applyFont="1" applyAlignment="1">
      <alignment wrapText="1"/>
    </xf>
    <xf numFmtId="0" fontId="23" fillId="10" borderId="19" xfId="0" quotePrefix="1" applyFont="1" applyFill="1" applyBorder="1" applyAlignment="1">
      <alignment horizontal="center" vertical="top" wrapText="1"/>
    </xf>
    <xf numFmtId="0" fontId="23" fillId="10" borderId="20" xfId="0" quotePrefix="1" applyFont="1" applyFill="1" applyBorder="1" applyAlignment="1">
      <alignment horizontal="center" vertical="top" wrapText="1"/>
    </xf>
    <xf numFmtId="0" fontId="34" fillId="6" borderId="0" xfId="0" quotePrefix="1" applyFont="1" applyFill="1" applyBorder="1" applyAlignment="1">
      <alignment horizontal="center"/>
    </xf>
    <xf numFmtId="0" fontId="0" fillId="0" borderId="0" xfId="0" applyBorder="1" applyAlignment="1"/>
    <xf numFmtId="0" fontId="35" fillId="0" borderId="0" xfId="0" applyFont="1" applyBorder="1" applyAlignment="1"/>
    <xf numFmtId="0" fontId="33" fillId="6" borderId="0" xfId="0" quotePrefix="1" applyFont="1" applyFill="1" applyAlignment="1">
      <alignment horizontal="center"/>
    </xf>
    <xf numFmtId="0" fontId="0" fillId="0" borderId="0" xfId="0" applyAlignment="1"/>
    <xf numFmtId="0" fontId="210" fillId="6" borderId="0" xfId="0" quotePrefix="1" applyFont="1" applyFill="1" applyBorder="1" applyAlignment="1">
      <alignment horizontal="center"/>
    </xf>
    <xf numFmtId="0" fontId="72" fillId="0" borderId="0" xfId="0" applyFont="1" applyBorder="1" applyAlignment="1"/>
    <xf numFmtId="164" fontId="20" fillId="6" borderId="0" xfId="0" quotePrefix="1" applyNumberFormat="1" applyFont="1" applyFill="1" applyBorder="1" applyAlignment="1">
      <alignment horizontal="left"/>
    </xf>
    <xf numFmtId="0" fontId="49" fillId="30" borderId="192" xfId="0" quotePrefix="1" applyFont="1" applyFill="1" applyBorder="1" applyAlignment="1" applyProtection="1">
      <alignment horizontal="left"/>
    </xf>
    <xf numFmtId="0" fontId="49" fillId="0" borderId="193" xfId="0" applyFont="1" applyBorder="1" applyAlignment="1">
      <alignment horizontal="left"/>
    </xf>
    <xf numFmtId="0" fontId="49" fillId="0" borderId="194" xfId="0" applyFont="1" applyBorder="1" applyAlignment="1">
      <alignment horizontal="left"/>
    </xf>
    <xf numFmtId="0" fontId="29" fillId="10" borderId="0" xfId="0" quotePrefix="1" applyFont="1" applyFill="1" applyBorder="1" applyAlignment="1">
      <alignment horizontal="left"/>
    </xf>
    <xf numFmtId="0" fontId="0" fillId="0" borderId="0" xfId="0" applyBorder="1" applyAlignment="1">
      <alignment horizontal="left"/>
    </xf>
    <xf numFmtId="0" fontId="72" fillId="30" borderId="161" xfId="0" quotePrefix="1" applyFont="1" applyFill="1" applyBorder="1" applyAlignment="1" applyProtection="1">
      <alignment horizontal="left" wrapText="1"/>
    </xf>
    <xf numFmtId="0" fontId="72" fillId="30" borderId="0" xfId="0" quotePrefix="1" applyFont="1" applyFill="1" applyBorder="1" applyAlignment="1" applyProtection="1">
      <alignment horizontal="left" wrapText="1"/>
    </xf>
    <xf numFmtId="0" fontId="72" fillId="30" borderId="2" xfId="0" quotePrefix="1" applyFont="1" applyFill="1" applyBorder="1" applyAlignment="1" applyProtection="1">
      <alignment horizontal="left" wrapText="1"/>
    </xf>
    <xf numFmtId="0" fontId="5" fillId="30" borderId="161" xfId="1" quotePrefix="1" applyFill="1" applyBorder="1" applyAlignment="1" applyProtection="1">
      <alignment horizontal="center" wrapText="1"/>
    </xf>
    <xf numFmtId="0" fontId="5" fillId="30" borderId="0" xfId="1" quotePrefix="1" applyFill="1" applyBorder="1" applyAlignment="1" applyProtection="1">
      <alignment horizontal="center" wrapText="1"/>
    </xf>
    <xf numFmtId="0" fontId="5" fillId="30" borderId="2" xfId="1" quotePrefix="1" applyFill="1" applyBorder="1" applyAlignment="1" applyProtection="1">
      <alignment horizontal="center" wrapText="1"/>
    </xf>
    <xf numFmtId="0" fontId="156" fillId="30" borderId="165" xfId="0" quotePrefix="1" applyFont="1" applyFill="1" applyBorder="1" applyAlignment="1" applyProtection="1">
      <alignment horizontal="left"/>
    </xf>
    <xf numFmtId="0" fontId="157" fillId="0" borderId="168" xfId="0" applyFont="1" applyBorder="1" applyAlignment="1">
      <alignment horizontal="left"/>
    </xf>
    <xf numFmtId="0" fontId="157" fillId="0" borderId="166" xfId="0" applyFont="1" applyBorder="1" applyAlignment="1">
      <alignment horizontal="left"/>
    </xf>
    <xf numFmtId="164" fontId="20" fillId="7" borderId="71" xfId="0" applyNumberFormat="1" applyFont="1" applyFill="1" applyBorder="1" applyAlignment="1" applyProtection="1">
      <alignment horizontal="left"/>
    </xf>
    <xf numFmtId="0" fontId="20" fillId="7" borderId="71" xfId="0" applyFont="1" applyFill="1" applyBorder="1" applyAlignment="1" applyProtection="1">
      <alignment horizontal="left"/>
    </xf>
    <xf numFmtId="0" fontId="20" fillId="7" borderId="72" xfId="0" applyFont="1" applyFill="1" applyBorder="1" applyAlignment="1" applyProtection="1">
      <alignment horizontal="left"/>
    </xf>
    <xf numFmtId="0" fontId="0" fillId="34" borderId="159" xfId="0" quotePrefix="1" applyFill="1" applyBorder="1" applyAlignment="1" applyProtection="1">
      <alignment horizontal="right"/>
    </xf>
    <xf numFmtId="0" fontId="0" fillId="34" borderId="159" xfId="0" applyFont="1" applyFill="1" applyBorder="1" applyAlignment="1" applyProtection="1">
      <alignment horizontal="right"/>
    </xf>
    <xf numFmtId="173" fontId="9" fillId="34" borderId="165" xfId="0" quotePrefix="1" applyNumberFormat="1" applyFont="1" applyFill="1" applyBorder="1" applyAlignment="1" applyProtection="1">
      <alignment horizontal="left"/>
    </xf>
    <xf numFmtId="173" fontId="0" fillId="34" borderId="166" xfId="0" applyNumberFormat="1" applyFill="1" applyBorder="1" applyAlignment="1" applyProtection="1">
      <alignment horizontal="left"/>
    </xf>
    <xf numFmtId="0" fontId="10" fillId="34" borderId="159" xfId="0" applyFont="1" applyFill="1" applyBorder="1" applyAlignment="1" applyProtection="1">
      <alignment horizontal="right"/>
    </xf>
    <xf numFmtId="0" fontId="0" fillId="34" borderId="159" xfId="0" applyFill="1" applyBorder="1" applyAlignment="1" applyProtection="1">
      <alignment horizontal="right"/>
    </xf>
    <xf numFmtId="0" fontId="152" fillId="30" borderId="161" xfId="0" applyFont="1" applyFill="1" applyBorder="1" applyAlignment="1" applyProtection="1">
      <alignment vertical="center" wrapText="1"/>
    </xf>
    <xf numFmtId="0" fontId="151" fillId="0" borderId="0" xfId="0" applyFont="1" applyAlignment="1">
      <alignment wrapText="1"/>
    </xf>
    <xf numFmtId="0" fontId="152" fillId="0" borderId="161" xfId="0" applyFont="1" applyBorder="1" applyAlignment="1">
      <alignment vertical="center" wrapText="1"/>
    </xf>
    <xf numFmtId="0" fontId="0" fillId="0" borderId="0" xfId="0" applyAlignment="1">
      <alignment wrapText="1"/>
    </xf>
    <xf numFmtId="0" fontId="150" fillId="34" borderId="161" xfId="0" quotePrefix="1" applyFont="1" applyFill="1" applyBorder="1" applyAlignment="1" applyProtection="1">
      <alignment horizontal="left" vertical="top" wrapText="1"/>
    </xf>
    <xf numFmtId="0" fontId="150" fillId="34" borderId="0" xfId="0" quotePrefix="1" applyFont="1" applyFill="1" applyBorder="1" applyAlignment="1" applyProtection="1">
      <alignment horizontal="left" vertical="top" wrapText="1"/>
    </xf>
    <xf numFmtId="0" fontId="150" fillId="34" borderId="2" xfId="0" quotePrefix="1" applyFont="1" applyFill="1" applyBorder="1" applyAlignment="1" applyProtection="1">
      <alignment horizontal="left" vertical="top" wrapText="1"/>
    </xf>
    <xf numFmtId="0" fontId="184" fillId="30" borderId="179" xfId="0" applyFont="1" applyFill="1" applyBorder="1" applyAlignment="1" applyProtection="1"/>
    <xf numFmtId="0" fontId="184" fillId="0" borderId="179" xfId="0" applyFont="1" applyBorder="1" applyAlignment="1"/>
    <xf numFmtId="0" fontId="0" fillId="0" borderId="179" xfId="0" applyBorder="1" applyAlignment="1"/>
    <xf numFmtId="0" fontId="0" fillId="0" borderId="175" xfId="0" applyBorder="1" applyAlignment="1"/>
    <xf numFmtId="0" fontId="0" fillId="31" borderId="164" xfId="0" applyFill="1" applyBorder="1" applyAlignment="1" applyProtection="1">
      <alignment horizontal="left" vertical="top" wrapText="1"/>
      <protection locked="0"/>
    </xf>
    <xf numFmtId="0" fontId="0" fillId="0" borderId="159" xfId="0" applyBorder="1" applyAlignment="1" applyProtection="1">
      <alignment horizontal="left" vertical="top" wrapText="1"/>
      <protection locked="0"/>
    </xf>
    <xf numFmtId="0" fontId="0" fillId="0" borderId="167" xfId="0" applyBorder="1" applyAlignment="1" applyProtection="1">
      <alignment horizontal="left" vertical="top" wrapText="1"/>
      <protection locked="0"/>
    </xf>
    <xf numFmtId="0" fontId="0" fillId="0" borderId="161"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22" xfId="0" applyBorder="1" applyAlignment="1" applyProtection="1">
      <alignment horizontal="left" vertical="top" wrapText="1"/>
      <protection locked="0"/>
    </xf>
    <xf numFmtId="167" fontId="49" fillId="30" borderId="172" xfId="0" applyNumberFormat="1" applyFont="1" applyFill="1" applyBorder="1" applyAlignment="1" applyProtection="1">
      <alignment horizontal="left"/>
      <protection locked="0"/>
    </xf>
    <xf numFmtId="0" fontId="0" fillId="0" borderId="171" xfId="0" applyBorder="1" applyAlignment="1" applyProtection="1">
      <alignment horizontal="left"/>
      <protection locked="0"/>
    </xf>
    <xf numFmtId="0" fontId="6" fillId="31" borderId="170" xfId="0" applyFont="1" applyFill="1" applyBorder="1" applyAlignment="1" applyProtection="1">
      <alignment horizontal="left" vertical="top" wrapText="1"/>
      <protection locked="0"/>
    </xf>
    <xf numFmtId="0" fontId="6" fillId="0" borderId="172" xfId="0" applyFont="1" applyBorder="1" applyAlignment="1" applyProtection="1">
      <alignment horizontal="left" vertical="top" wrapText="1"/>
      <protection locked="0"/>
    </xf>
    <xf numFmtId="0" fontId="6" fillId="0" borderId="171" xfId="0" applyFont="1" applyBorder="1" applyAlignment="1" applyProtection="1">
      <alignment horizontal="left" vertical="top" wrapText="1"/>
      <protection locked="0"/>
    </xf>
    <xf numFmtId="0" fontId="162" fillId="34" borderId="190" xfId="0" quotePrefix="1" applyFont="1" applyFill="1" applyBorder="1" applyAlignment="1" applyProtection="1">
      <alignment horizontal="center" wrapText="1"/>
    </xf>
    <xf numFmtId="0" fontId="0" fillId="0" borderId="191" xfId="0" applyBorder="1" applyAlignment="1">
      <alignment horizontal="center"/>
    </xf>
    <xf numFmtId="0" fontId="0" fillId="31" borderId="168" xfId="0" applyFont="1" applyFill="1" applyBorder="1" applyAlignment="1" applyProtection="1">
      <alignment horizontal="left" wrapText="1"/>
      <protection locked="0"/>
    </xf>
    <xf numFmtId="0" fontId="0" fillId="0" borderId="168" xfId="0" applyBorder="1" applyAlignment="1" applyProtection="1">
      <alignment horizontal="left" wrapText="1"/>
      <protection locked="0"/>
    </xf>
    <xf numFmtId="0" fontId="0" fillId="0" borderId="166" xfId="0" applyBorder="1" applyAlignment="1" applyProtection="1">
      <alignment horizontal="left" wrapText="1"/>
      <protection locked="0"/>
    </xf>
    <xf numFmtId="167" fontId="49" fillId="30" borderId="174" xfId="0"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67" fontId="49" fillId="30" borderId="170" xfId="0" applyNumberFormat="1" applyFont="1" applyFill="1" applyBorder="1" applyAlignment="1" applyProtection="1">
      <alignment horizontal="left"/>
      <protection locked="0"/>
    </xf>
    <xf numFmtId="0" fontId="0" fillId="31" borderId="174" xfId="0" applyFill="1" applyBorder="1" applyAlignment="1" applyProtection="1">
      <alignment wrapText="1"/>
    </xf>
    <xf numFmtId="0" fontId="0" fillId="0" borderId="179" xfId="0" applyBorder="1" applyAlignment="1">
      <alignment wrapText="1"/>
    </xf>
    <xf numFmtId="0" fontId="0" fillId="0" borderId="175" xfId="0" applyBorder="1" applyAlignment="1">
      <alignment wrapText="1"/>
    </xf>
    <xf numFmtId="0" fontId="0" fillId="31" borderId="182" xfId="0" applyFill="1" applyBorder="1" applyAlignment="1" applyProtection="1"/>
    <xf numFmtId="0" fontId="0" fillId="0" borderId="172" xfId="0" applyBorder="1" applyAlignment="1" applyProtection="1">
      <alignment horizontal="left"/>
      <protection locked="0"/>
    </xf>
    <xf numFmtId="0" fontId="0" fillId="31" borderId="165" xfId="0" applyFont="1" applyFill="1" applyBorder="1" applyAlignment="1" applyProtection="1">
      <alignment horizontal="left"/>
    </xf>
    <xf numFmtId="0" fontId="0" fillId="0" borderId="168" xfId="0" applyBorder="1" applyAlignment="1" applyProtection="1">
      <alignment horizontal="left"/>
    </xf>
    <xf numFmtId="0" fontId="0" fillId="0" borderId="166" xfId="0" applyBorder="1" applyAlignment="1" applyProtection="1">
      <alignment horizontal="left"/>
    </xf>
    <xf numFmtId="0" fontId="0" fillId="31" borderId="0" xfId="0" applyFill="1" applyBorder="1" applyAlignment="1" applyProtection="1"/>
    <xf numFmtId="0" fontId="0" fillId="0" borderId="0" xfId="0" applyBorder="1" applyAlignment="1" applyProtection="1"/>
    <xf numFmtId="0" fontId="9" fillId="30" borderId="165" xfId="0" applyFont="1" applyFill="1" applyBorder="1" applyAlignment="1" applyProtection="1">
      <alignment horizontal="left" vertical="center"/>
    </xf>
    <xf numFmtId="0" fontId="9" fillId="0" borderId="168" xfId="0" applyFont="1" applyBorder="1" applyAlignment="1" applyProtection="1">
      <alignment horizontal="left" vertical="center"/>
    </xf>
    <xf numFmtId="0" fontId="9" fillId="0" borderId="166" xfId="0" applyFont="1" applyBorder="1" applyAlignment="1" applyProtection="1">
      <alignment horizontal="left" vertical="center"/>
    </xf>
    <xf numFmtId="0" fontId="9" fillId="30" borderId="47" xfId="0" applyFont="1" applyFill="1" applyBorder="1" applyAlignment="1" applyProtection="1">
      <alignment horizontal="center"/>
    </xf>
    <xf numFmtId="0" fontId="0" fillId="0" borderId="49" xfId="0" applyBorder="1" applyAlignment="1">
      <alignment horizontal="center"/>
    </xf>
    <xf numFmtId="0" fontId="9" fillId="30" borderId="47" xfId="0" applyFont="1" applyFill="1" applyBorder="1" applyAlignment="1" applyProtection="1">
      <alignment horizontal="left" vertical="center"/>
    </xf>
    <xf numFmtId="0" fontId="9" fillId="0" borderId="48" xfId="0" applyFont="1" applyBorder="1" applyAlignment="1" applyProtection="1">
      <alignment horizontal="left" vertical="center"/>
    </xf>
    <xf numFmtId="0" fontId="9" fillId="0" borderId="49" xfId="0" applyFont="1" applyBorder="1" applyAlignment="1" applyProtection="1">
      <alignment horizontal="left" vertical="center"/>
    </xf>
    <xf numFmtId="0" fontId="0" fillId="0" borderId="48" xfId="0" applyBorder="1" applyAlignment="1" applyProtection="1">
      <alignment horizontal="left" vertical="center"/>
    </xf>
    <xf numFmtId="0" fontId="0" fillId="0" borderId="49" xfId="0" applyBorder="1" applyAlignment="1" applyProtection="1">
      <alignment horizontal="left" vertical="center"/>
    </xf>
    <xf numFmtId="167" fontId="49" fillId="30" borderId="187" xfId="0" applyNumberFormat="1" applyFont="1" applyFill="1" applyBorder="1" applyAlignment="1" applyProtection="1">
      <alignment horizontal="left"/>
      <protection locked="0"/>
    </xf>
    <xf numFmtId="0" fontId="0" fillId="0" borderId="188" xfId="0" applyBorder="1" applyAlignment="1" applyProtection="1">
      <alignment horizontal="left"/>
      <protection locked="0"/>
    </xf>
    <xf numFmtId="0" fontId="0" fillId="31" borderId="62" xfId="0" applyFont="1" applyFill="1" applyBorder="1" applyAlignment="1" applyProtection="1">
      <alignment horizontal="center"/>
    </xf>
    <xf numFmtId="0" fontId="0" fillId="0" borderId="62" xfId="0" applyBorder="1" applyAlignment="1">
      <alignment horizontal="center"/>
    </xf>
    <xf numFmtId="0" fontId="163" fillId="31" borderId="159" xfId="0" applyFont="1" applyFill="1" applyBorder="1" applyAlignment="1" applyProtection="1">
      <alignment horizontal="left" vertical="top" wrapText="1"/>
      <protection locked="0"/>
    </xf>
    <xf numFmtId="0" fontId="163" fillId="0" borderId="159" xfId="0" applyFont="1" applyBorder="1" applyAlignment="1" applyProtection="1">
      <alignment horizontal="left" vertical="top" wrapText="1"/>
      <protection locked="0"/>
    </xf>
    <xf numFmtId="0" fontId="163" fillId="0" borderId="167" xfId="0" applyFont="1" applyBorder="1" applyAlignment="1" applyProtection="1">
      <alignment horizontal="left" vertical="top" wrapText="1"/>
      <protection locked="0"/>
    </xf>
    <xf numFmtId="0" fontId="163" fillId="0" borderId="161" xfId="0" applyFont="1" applyBorder="1" applyAlignment="1" applyProtection="1">
      <alignment horizontal="left" vertical="top" wrapText="1"/>
      <protection locked="0"/>
    </xf>
    <xf numFmtId="0" fontId="163" fillId="0" borderId="0" xfId="0" applyFont="1" applyBorder="1" applyAlignment="1" applyProtection="1">
      <alignment horizontal="left" vertical="top" wrapText="1"/>
      <protection locked="0"/>
    </xf>
    <xf numFmtId="0" fontId="163" fillId="0" borderId="2" xfId="0" applyFont="1" applyBorder="1" applyAlignment="1" applyProtection="1">
      <alignment horizontal="left" vertical="top" wrapText="1"/>
      <protection locked="0"/>
    </xf>
    <xf numFmtId="0" fontId="163" fillId="0" borderId="1" xfId="0" applyFont="1" applyBorder="1" applyAlignment="1" applyProtection="1">
      <alignment horizontal="left" vertical="top" wrapText="1"/>
      <protection locked="0"/>
    </xf>
    <xf numFmtId="0" fontId="163" fillId="0" borderId="4" xfId="0" applyFont="1" applyBorder="1" applyAlignment="1" applyProtection="1">
      <alignment horizontal="left" vertical="top" wrapText="1"/>
      <protection locked="0"/>
    </xf>
    <xf numFmtId="0" fontId="163" fillId="0" borderId="22" xfId="0" applyFont="1" applyBorder="1" applyAlignment="1" applyProtection="1">
      <alignment horizontal="left" vertical="top" wrapText="1"/>
      <protection locked="0"/>
    </xf>
    <xf numFmtId="0" fontId="0" fillId="31" borderId="165" xfId="0" applyFill="1" applyBorder="1" applyAlignment="1" applyProtection="1">
      <alignment horizontal="left" vertical="center" wrapText="1"/>
    </xf>
    <xf numFmtId="0" fontId="0" fillId="0" borderId="166" xfId="0" applyBorder="1" applyAlignment="1">
      <alignment horizontal="left" vertical="center" wrapText="1"/>
    </xf>
    <xf numFmtId="0" fontId="0" fillId="31" borderId="172" xfId="0" applyFill="1" applyBorder="1" applyAlignment="1" applyProtection="1"/>
    <xf numFmtId="0" fontId="0" fillId="0" borderId="172" xfId="0" applyBorder="1" applyAlignment="1"/>
    <xf numFmtId="167" fontId="49" fillId="30" borderId="163" xfId="0" applyNumberFormat="1" applyFont="1" applyFill="1" applyBorder="1" applyAlignment="1" applyProtection="1">
      <alignment horizontal="left"/>
      <protection locked="0"/>
    </xf>
    <xf numFmtId="0" fontId="0" fillId="0" borderId="163" xfId="0" applyBorder="1" applyAlignment="1" applyProtection="1">
      <alignment horizontal="left"/>
      <protection locked="0"/>
    </xf>
    <xf numFmtId="166" fontId="49" fillId="30" borderId="163" xfId="0" applyNumberFormat="1" applyFont="1" applyFill="1" applyBorder="1" applyAlignment="1" applyProtection="1">
      <alignment horizontal="left"/>
      <protection locked="0"/>
    </xf>
    <xf numFmtId="166" fontId="0" fillId="0" borderId="163" xfId="0" applyNumberFormat="1" applyBorder="1" applyAlignment="1" applyProtection="1">
      <alignment horizontal="left"/>
      <protection locked="0"/>
    </xf>
    <xf numFmtId="167" fontId="49" fillId="30" borderId="165" xfId="0" applyNumberFormat="1" applyFont="1" applyFill="1" applyBorder="1" applyAlignment="1" applyProtection="1">
      <alignment horizontal="left"/>
      <protection locked="0"/>
    </xf>
    <xf numFmtId="0" fontId="0" fillId="0" borderId="166" xfId="0" applyBorder="1" applyAlignment="1" applyProtection="1">
      <alignment horizontal="left"/>
      <protection locked="0"/>
    </xf>
    <xf numFmtId="164" fontId="20" fillId="7" borderId="159" xfId="0" applyNumberFormat="1" applyFont="1" applyFill="1" applyBorder="1" applyAlignment="1" applyProtection="1">
      <alignment horizontal="left"/>
    </xf>
    <xf numFmtId="0" fontId="20" fillId="7" borderId="159" xfId="0" applyFont="1" applyFill="1" applyBorder="1" applyAlignment="1" applyProtection="1">
      <alignment horizontal="left"/>
    </xf>
    <xf numFmtId="0" fontId="20" fillId="7" borderId="167" xfId="0" applyFont="1" applyFill="1" applyBorder="1" applyAlignment="1" applyProtection="1">
      <alignment horizontal="left"/>
    </xf>
    <xf numFmtId="0" fontId="0" fillId="34" borderId="9" xfId="0" quotePrefix="1" applyFill="1" applyBorder="1" applyAlignment="1" applyProtection="1">
      <alignment horizontal="left"/>
    </xf>
    <xf numFmtId="0" fontId="0" fillId="34" borderId="8" xfId="0" applyFont="1" applyFill="1" applyBorder="1" applyAlignment="1" applyProtection="1">
      <alignment horizontal="left"/>
    </xf>
    <xf numFmtId="173" fontId="9" fillId="34" borderId="8" xfId="0" quotePrefix="1" applyNumberFormat="1" applyFont="1" applyFill="1" applyBorder="1" applyAlignment="1" applyProtection="1">
      <alignment horizontal="right"/>
    </xf>
    <xf numFmtId="173" fontId="0" fillId="34" borderId="50" xfId="0" applyNumberFormat="1" applyFill="1" applyBorder="1" applyAlignment="1" applyProtection="1">
      <alignment horizontal="right"/>
    </xf>
    <xf numFmtId="0" fontId="0" fillId="0" borderId="48" xfId="0" applyBorder="1" applyAlignment="1">
      <alignment horizontal="left" vertical="center"/>
    </xf>
    <xf numFmtId="0" fontId="0" fillId="30" borderId="161" xfId="0" applyFill="1" applyBorder="1" applyAlignment="1">
      <alignment horizontal="center"/>
    </xf>
    <xf numFmtId="0" fontId="0" fillId="0" borderId="0" xfId="0" applyBorder="1" applyAlignment="1">
      <alignment horizontal="center"/>
    </xf>
    <xf numFmtId="0" fontId="130" fillId="30" borderId="165" xfId="0" applyFont="1" applyFill="1" applyBorder="1" applyAlignment="1" applyProtection="1">
      <alignment horizontal="center"/>
      <protection locked="0"/>
    </xf>
    <xf numFmtId="0" fontId="130" fillId="0" borderId="166" xfId="0" applyFont="1" applyBorder="1" applyAlignment="1" applyProtection="1">
      <alignment horizontal="center"/>
      <protection locked="0"/>
    </xf>
    <xf numFmtId="0" fontId="49" fillId="34" borderId="170" xfId="0" applyFont="1" applyFill="1" applyBorder="1" applyAlignment="1" applyProtection="1">
      <alignment horizontal="left"/>
      <protection locked="0"/>
    </xf>
    <xf numFmtId="0" fontId="0" fillId="0" borderId="171" xfId="0" applyBorder="1" applyAlignment="1" applyProtection="1">
      <protection locked="0"/>
    </xf>
    <xf numFmtId="0" fontId="10" fillId="34" borderId="21" xfId="0" applyFont="1" applyFill="1" applyBorder="1" applyAlignment="1" applyProtection="1">
      <alignment horizontal="right"/>
    </xf>
    <xf numFmtId="0" fontId="0" fillId="34" borderId="0" xfId="0" applyFill="1" applyBorder="1" applyAlignment="1" applyProtection="1">
      <alignment horizontal="right"/>
    </xf>
    <xf numFmtId="0" fontId="0" fillId="30" borderId="0" xfId="0" applyFill="1" applyAlignment="1">
      <alignment horizontal="center" wrapText="1"/>
    </xf>
    <xf numFmtId="0" fontId="0" fillId="0" borderId="0" xfId="0" applyAlignment="1">
      <alignment horizontal="center" wrapText="1"/>
    </xf>
    <xf numFmtId="0" fontId="0" fillId="31" borderId="0" xfId="0" applyFill="1" applyBorder="1" applyAlignment="1" applyProtection="1">
      <alignment horizontal="center"/>
    </xf>
    <xf numFmtId="0" fontId="0" fillId="30" borderId="0" xfId="0" applyFill="1" applyBorder="1" applyAlignment="1">
      <alignment horizontal="center"/>
    </xf>
    <xf numFmtId="18" fontId="9" fillId="31" borderId="0" xfId="0" applyNumberFormat="1" applyFont="1" applyFill="1" applyBorder="1" applyAlignment="1" applyProtection="1">
      <alignment horizontal="left" vertical="top"/>
    </xf>
    <xf numFmtId="0" fontId="0" fillId="0" borderId="0" xfId="0" applyBorder="1" applyAlignment="1">
      <alignment horizontal="left" vertical="top"/>
    </xf>
    <xf numFmtId="0" fontId="155" fillId="30" borderId="0" xfId="0" quotePrefix="1" applyFont="1" applyFill="1" applyBorder="1" applyAlignment="1" applyProtection="1">
      <alignment horizontal="left" vertical="top" wrapText="1"/>
    </xf>
    <xf numFmtId="0" fontId="155" fillId="0" borderId="0" xfId="0" applyFont="1" applyAlignment="1">
      <alignment vertical="top" wrapText="1"/>
    </xf>
    <xf numFmtId="0" fontId="155" fillId="0" borderId="0" xfId="0" applyFont="1" applyBorder="1" applyAlignment="1">
      <alignment vertical="top" wrapText="1"/>
    </xf>
    <xf numFmtId="0" fontId="154" fillId="30" borderId="165" xfId="0" applyFont="1" applyFill="1" applyBorder="1" applyAlignment="1" applyProtection="1">
      <alignment horizontal="left"/>
    </xf>
    <xf numFmtId="0" fontId="0" fillId="0" borderId="168" xfId="0" applyBorder="1" applyAlignment="1">
      <alignment horizontal="left"/>
    </xf>
    <xf numFmtId="0" fontId="0" fillId="0" borderId="166" xfId="0" applyBorder="1" applyAlignment="1">
      <alignment horizontal="left"/>
    </xf>
    <xf numFmtId="0" fontId="49" fillId="34" borderId="165" xfId="0" applyFont="1" applyFill="1" applyBorder="1" applyAlignment="1" applyProtection="1">
      <alignment horizontal="left"/>
      <protection locked="0"/>
    </xf>
    <xf numFmtId="0" fontId="0" fillId="0" borderId="166" xfId="0" applyBorder="1" applyAlignment="1" applyProtection="1">
      <protection locked="0"/>
    </xf>
    <xf numFmtId="0" fontId="0" fillId="22" borderId="0" xfId="0" applyFont="1" applyFill="1" applyBorder="1" applyAlignment="1">
      <alignment horizontal="center" wrapText="1"/>
    </xf>
    <xf numFmtId="0" fontId="0" fillId="22" borderId="2" xfId="0" applyFill="1" applyBorder="1" applyAlignment="1">
      <alignment horizontal="center"/>
    </xf>
    <xf numFmtId="0" fontId="6" fillId="31" borderId="4" xfId="0" applyFont="1" applyFill="1" applyBorder="1" applyAlignment="1" applyProtection="1"/>
    <xf numFmtId="0" fontId="0" fillId="0" borderId="4" xfId="0" applyBorder="1" applyAlignment="1"/>
    <xf numFmtId="0" fontId="0" fillId="31" borderId="174" xfId="0" applyFill="1" applyBorder="1" applyAlignment="1" applyProtection="1"/>
    <xf numFmtId="0" fontId="0" fillId="0" borderId="181" xfId="0" applyBorder="1" applyAlignment="1"/>
    <xf numFmtId="0" fontId="0" fillId="31" borderId="176" xfId="0" applyFill="1" applyBorder="1" applyAlignment="1" applyProtection="1"/>
    <xf numFmtId="0" fontId="0" fillId="0" borderId="177" xfId="0" applyBorder="1" applyAlignment="1"/>
    <xf numFmtId="0" fontId="0" fillId="0" borderId="178" xfId="0" applyBorder="1" applyAlignment="1"/>
    <xf numFmtId="0" fontId="0" fillId="31" borderId="165" xfId="0" applyFont="1" applyFill="1" applyBorder="1" applyAlignment="1" applyProtection="1">
      <alignment horizontal="left" vertical="top" wrapText="1"/>
    </xf>
    <xf numFmtId="0" fontId="0" fillId="0" borderId="168" xfId="0" applyFont="1" applyBorder="1" applyAlignment="1">
      <alignment horizontal="left" vertical="top" wrapText="1"/>
    </xf>
    <xf numFmtId="0" fontId="0" fillId="0" borderId="166" xfId="0" applyFont="1" applyBorder="1" applyAlignment="1">
      <alignment horizontal="left" vertical="top" wrapText="1"/>
    </xf>
    <xf numFmtId="18" fontId="52" fillId="0" borderId="201" xfId="0" applyNumberFormat="1" applyFont="1" applyBorder="1" applyAlignment="1" applyProtection="1">
      <alignment horizontal="center"/>
      <protection locked="0"/>
    </xf>
    <xf numFmtId="0" fontId="52" fillId="0" borderId="199" xfId="0" applyFont="1" applyBorder="1" applyAlignment="1" applyProtection="1">
      <alignment horizontal="center"/>
      <protection locked="0"/>
    </xf>
    <xf numFmtId="0" fontId="51" fillId="0" borderId="200" xfId="0" quotePrefix="1" applyFont="1" applyFill="1" applyBorder="1" applyAlignment="1">
      <alignment horizontal="left" vertical="center" wrapText="1" shrinkToFit="1"/>
    </xf>
    <xf numFmtId="0" fontId="51" fillId="0" borderId="197" xfId="0" applyFont="1" applyBorder="1" applyAlignment="1">
      <alignment horizontal="left" vertical="center" wrapText="1" shrinkToFit="1"/>
    </xf>
    <xf numFmtId="0" fontId="0" fillId="0" borderId="200" xfId="0" quotePrefix="1" applyFill="1" applyBorder="1" applyAlignment="1">
      <alignment horizontal="left"/>
    </xf>
    <xf numFmtId="0" fontId="0" fillId="0" borderId="197" xfId="0" applyBorder="1" applyAlignment="1"/>
    <xf numFmtId="18" fontId="52" fillId="0" borderId="201" xfId="0" quotePrefix="1" applyNumberFormat="1" applyFont="1" applyBorder="1" applyAlignment="1" applyProtection="1">
      <alignment horizontal="center"/>
      <protection locked="0"/>
    </xf>
    <xf numFmtId="0" fontId="50" fillId="0" borderId="51" xfId="0" applyFont="1" applyBorder="1" applyAlignment="1">
      <alignment horizontal="left" vertical="center"/>
    </xf>
    <xf numFmtId="0" fontId="0" fillId="0" borderId="173" xfId="0" applyBorder="1" applyAlignment="1">
      <alignment horizontal="left" vertical="center"/>
    </xf>
    <xf numFmtId="0" fontId="0" fillId="0" borderId="196" xfId="0" quotePrefix="1" applyBorder="1" applyAlignment="1">
      <alignment horizontal="left"/>
    </xf>
    <xf numFmtId="0" fontId="50" fillId="0" borderId="214" xfId="0" quotePrefix="1" applyFont="1" applyBorder="1" applyAlignment="1">
      <alignment horizontal="left"/>
    </xf>
    <xf numFmtId="0" fontId="49" fillId="0" borderId="215" xfId="0" applyFont="1" applyBorder="1" applyAlignment="1"/>
    <xf numFmtId="49" fontId="199" fillId="0" borderId="216" xfId="0" quotePrefix="1" applyNumberFormat="1" applyFont="1" applyBorder="1" applyAlignment="1">
      <alignment horizontal="left" vertical="top" wrapText="1"/>
    </xf>
    <xf numFmtId="0" fontId="199" fillId="0" borderId="217" xfId="0" applyFont="1" applyBorder="1" applyAlignment="1">
      <alignment vertical="top"/>
    </xf>
    <xf numFmtId="0" fontId="72" fillId="0" borderId="218" xfId="0" applyFont="1" applyBorder="1" applyAlignment="1">
      <alignment vertical="top"/>
    </xf>
    <xf numFmtId="0" fontId="72" fillId="0" borderId="219" xfId="0" applyFont="1" applyBorder="1" applyAlignment="1">
      <alignment vertical="top"/>
    </xf>
    <xf numFmtId="0" fontId="51" fillId="22" borderId="31" xfId="0" quotePrefix="1" applyFont="1" applyFill="1" applyBorder="1" applyAlignment="1" applyProtection="1">
      <alignment horizontal="left" vertical="center" textRotation="255" wrapText="1" readingOrder="1"/>
    </xf>
    <xf numFmtId="0" fontId="51" fillId="0" borderId="212" xfId="0" applyFont="1" applyBorder="1" applyAlignment="1" applyProtection="1">
      <alignment horizontal="left" vertical="center" textRotation="255" wrapText="1" readingOrder="1"/>
    </xf>
    <xf numFmtId="0" fontId="9" fillId="15" borderId="33" xfId="0" applyFont="1" applyFill="1" applyBorder="1" applyAlignment="1" applyProtection="1">
      <alignment horizontal="left"/>
    </xf>
    <xf numFmtId="0" fontId="0" fillId="0" borderId="33" xfId="0" applyBorder="1" applyAlignment="1" applyProtection="1">
      <alignment horizontal="left"/>
    </xf>
    <xf numFmtId="167" fontId="52" fillId="0" borderId="198" xfId="0" applyNumberFormat="1" applyFont="1" applyBorder="1" applyAlignment="1" applyProtection="1">
      <alignment horizontal="center"/>
    </xf>
    <xf numFmtId="0" fontId="0" fillId="0" borderId="199" xfId="0" applyBorder="1"/>
    <xf numFmtId="18" fontId="52" fillId="0" borderId="201" xfId="0" applyNumberFormat="1" applyFont="1" applyBorder="1" applyAlignment="1" applyProtection="1">
      <alignment horizontal="center"/>
    </xf>
    <xf numFmtId="0" fontId="52" fillId="0" borderId="199" xfId="0" applyFont="1" applyBorder="1" applyAlignment="1" applyProtection="1">
      <alignment horizontal="center"/>
    </xf>
    <xf numFmtId="0" fontId="188" fillId="40" borderId="31" xfId="0" quotePrefix="1" applyFont="1" applyFill="1" applyBorder="1" applyAlignment="1" applyProtection="1">
      <alignment horizontal="left" vertical="top" wrapText="1"/>
    </xf>
    <xf numFmtId="0" fontId="197" fillId="0" borderId="43" xfId="0" applyFont="1" applyBorder="1" applyAlignment="1">
      <alignment horizontal="left" vertical="top" wrapText="1"/>
    </xf>
    <xf numFmtId="0" fontId="200" fillId="40" borderId="31" xfId="0" quotePrefix="1" applyFont="1" applyFill="1" applyBorder="1" applyAlignment="1" applyProtection="1">
      <alignment horizontal="left" vertical="top" wrapText="1"/>
    </xf>
    <xf numFmtId="0" fontId="35" fillId="0" borderId="43" xfId="0" applyFont="1" applyBorder="1" applyAlignment="1">
      <alignment horizontal="left" vertical="top" wrapText="1"/>
    </xf>
    <xf numFmtId="0" fontId="30" fillId="12" borderId="0" xfId="0" quotePrefix="1" applyFont="1" applyFill="1" applyAlignment="1" applyProtection="1">
      <alignment horizontal="left"/>
    </xf>
    <xf numFmtId="0" fontId="0" fillId="0" borderId="0" xfId="0" applyAlignment="1" applyProtection="1"/>
  </cellXfs>
  <cellStyles count="14">
    <cellStyle name="Hyperlink" xfId="1" builtinId="8"/>
    <cellStyle name="Normal" xfId="0" builtinId="0"/>
    <cellStyle name="Normal 10" xfId="11"/>
    <cellStyle name="Normal 10 2" xfId="13"/>
    <cellStyle name="Normal 2" xfId="2"/>
    <cellStyle name="Normal 2 2" xfId="3"/>
    <cellStyle name="Normal 3" xfId="4"/>
    <cellStyle name="Normal 4" xfId="5"/>
    <cellStyle name="Normal 5" xfId="6"/>
    <cellStyle name="Normal 6" xfId="7"/>
    <cellStyle name="Normal 7" xfId="8"/>
    <cellStyle name="Normal 7 2" xfId="9"/>
    <cellStyle name="Normal 8" xfId="10"/>
    <cellStyle name="Normal 9" xfId="12"/>
  </cellStyles>
  <dxfs count="89">
    <dxf>
      <font>
        <b/>
        <i/>
        <strike val="0"/>
        <color rgb="FFC00000"/>
      </font>
    </dxf>
    <dxf>
      <font>
        <b/>
        <i/>
        <strike val="0"/>
        <color rgb="FFC00000"/>
      </font>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color rgb="FFFF0000"/>
      </font>
    </dxf>
    <dxf>
      <font>
        <b/>
        <i/>
        <color theme="9" tint="-0.499984740745262"/>
      </font>
    </dxf>
    <dxf>
      <font>
        <b/>
        <i/>
        <color theme="6" tint="-0.499984740745262"/>
      </font>
    </dxf>
    <dxf>
      <font>
        <color theme="1"/>
      </font>
    </dxf>
    <dxf>
      <font>
        <color rgb="FFFF0000"/>
      </font>
    </dxf>
    <dxf>
      <font>
        <b/>
        <i/>
        <color theme="8" tint="-0.24994659260841701"/>
      </font>
    </dxf>
    <dxf>
      <font>
        <b/>
        <i/>
        <color theme="5" tint="-0.24994659260841701"/>
      </font>
    </dxf>
    <dxf>
      <font>
        <b/>
        <i/>
        <color theme="6" tint="-0.499984740745262"/>
      </font>
    </dxf>
    <dxf>
      <font>
        <b/>
        <i val="0"/>
        <color rgb="FF00B050"/>
      </font>
    </dxf>
    <dxf>
      <font>
        <b/>
        <i val="0"/>
        <color rgb="FFFF0000"/>
      </font>
    </dxf>
    <dxf>
      <font>
        <b/>
        <i val="0"/>
        <color rgb="FF0070C0"/>
      </font>
    </dxf>
    <dxf>
      <font>
        <b/>
        <i val="0"/>
        <color rgb="FF00B050"/>
      </font>
    </dxf>
    <dxf>
      <font>
        <b/>
        <i val="0"/>
        <color rgb="FFFF0000"/>
      </font>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ont>
        <b/>
        <i val="0"/>
        <color theme="3" tint="0.39994506668294322"/>
      </font>
      <fill>
        <patternFill patternType="darkGray">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ont>
        <b/>
        <i val="0"/>
        <color theme="3" tint="0.39994506668294322"/>
      </font>
      <fill>
        <patternFill patternType="darkGray">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ont>
        <b/>
        <i val="0"/>
        <color theme="3" tint="0.39994506668294322"/>
      </font>
      <fill>
        <patternFill patternType="darkGray">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ont>
        <b/>
        <i val="0"/>
        <color theme="3" tint="0.39994506668294322"/>
      </font>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ont>
        <b/>
        <i val="0"/>
        <color theme="3" tint="0.39991454817346722"/>
      </font>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1454817346722"/>
        </left>
        <right style="thin">
          <color theme="3" tint="0.39991454817346722"/>
        </right>
        <top style="thin">
          <color theme="3" tint="0.39991454817346722"/>
        </top>
        <bottom style="thin">
          <color theme="3" tint="0.399914548173467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1454817346722"/>
        </left>
        <right style="thin">
          <color theme="3" tint="0.39991454817346722"/>
        </right>
        <top style="thin">
          <color theme="3" tint="0.39991454817346722"/>
        </top>
        <bottom style="thin">
          <color theme="3" tint="0.399914548173467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1454817346722"/>
        </left>
        <right style="thin">
          <color theme="3" tint="0.39991454817346722"/>
        </right>
        <top style="thin">
          <color theme="3" tint="0.39991454817346722"/>
        </top>
        <bottom style="thin">
          <color theme="3" tint="0.39991454817346722"/>
        </bottom>
      </border>
    </dxf>
    <dxf>
      <fill>
        <patternFill>
          <fgColor theme="0"/>
          <bgColor theme="0"/>
        </patternFill>
      </fill>
    </dxf>
    <dxf>
      <fill>
        <patternFill>
          <bgColor theme="0"/>
        </patternFill>
      </fill>
    </dxf>
    <dxf>
      <font>
        <b/>
        <i val="0"/>
        <color theme="3" tint="0.39994506668294322"/>
      </font>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ont>
        <color theme="0"/>
      </font>
      <fill>
        <patternFill>
          <bgColor theme="3" tint="0.39994506668294322"/>
        </patternFill>
      </fill>
      <border>
        <left style="thin">
          <color theme="1"/>
        </left>
        <right style="thin">
          <color theme="1"/>
        </right>
        <top style="thin">
          <color theme="1"/>
        </top>
        <bottom style="thin">
          <color theme="1"/>
        </bottom>
        <vertical/>
        <horizontal/>
      </border>
    </dxf>
    <dxf>
      <font>
        <color theme="0"/>
      </font>
      <fill>
        <patternFill>
          <bgColor theme="3" tint="0.39994506668294322"/>
        </patternFill>
      </fill>
      <border>
        <left style="thin">
          <color theme="1"/>
        </left>
        <right style="thin">
          <color theme="1"/>
        </right>
        <top style="thin">
          <color theme="1"/>
        </top>
        <bottom style="thin">
          <color theme="1"/>
        </bottom>
        <vertical/>
        <horizontal/>
      </border>
    </dxf>
    <dxf>
      <font>
        <color theme="0"/>
      </font>
      <fill>
        <patternFill>
          <bgColor theme="3" tint="0.39994506668294322"/>
        </patternFill>
      </fill>
      <border>
        <left style="thin">
          <color theme="1"/>
        </left>
        <right style="thin">
          <color theme="1"/>
        </right>
        <top style="thin">
          <color theme="1"/>
        </top>
        <bottom style="thin">
          <color theme="1"/>
        </bottom>
        <vertical/>
        <horizontal/>
      </border>
    </dxf>
    <dxf>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ont>
        <strike val="0"/>
      </font>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ont>
        <strike val="0"/>
      </font>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ont>
        <strike val="0"/>
      </font>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ont>
        <strike val="0"/>
      </font>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1454817346722"/>
        </left>
        <right style="thin">
          <color theme="3" tint="0.39991454817346722"/>
        </right>
        <top style="thin">
          <color theme="3" tint="0.39991454817346722"/>
        </top>
        <bottom style="thin">
          <color theme="3" tint="0.399914548173467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border>
    </dxf>
    <dxf>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ont>
        <color theme="0"/>
      </font>
    </dxf>
    <dxf>
      <fill>
        <patternFill>
          <fgColor theme="0"/>
          <bgColor theme="0"/>
        </patternFill>
      </fill>
    </dxf>
    <dxf>
      <fill>
        <patternFill>
          <fgColor theme="0"/>
          <bgColor theme="0"/>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dxf>
      <font>
        <color theme="0"/>
      </font>
    </dxf>
    <dxf>
      <font>
        <color theme="2"/>
      </font>
    </dxf>
    <dxf>
      <font>
        <color theme="2"/>
      </font>
    </dxf>
    <dxf>
      <font>
        <color theme="2"/>
      </font>
    </dxf>
    <dxf>
      <font>
        <color theme="0"/>
      </font>
    </dxf>
    <dxf>
      <font>
        <b/>
        <i/>
        <color rgb="FFFF0000"/>
      </font>
    </dxf>
    <dxf>
      <font>
        <color theme="0"/>
      </font>
    </dxf>
  </dxfs>
  <tableStyles count="0" defaultTableStyle="TableStyleMedium9" defaultPivotStyle="PivotStyleLight16"/>
  <colors>
    <mruColors>
      <color rgb="FFF7EAE9"/>
      <color rgb="FF3384FB"/>
      <color rgb="FF0000FF"/>
      <color rgb="FFF2DCDB"/>
      <color rgb="FFF6E7E6"/>
      <color rgb="FFFFCCFF"/>
      <color rgb="FFFFCCCC"/>
      <color rgb="FFE9C3C1"/>
      <color rgb="FFDAC5F1"/>
      <color rgb="FFDFA8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showLegendKey val="0"/>
          <c:showVal val="0"/>
          <c:showCatName val="0"/>
          <c:showSerName val="0"/>
          <c:showPercent val="0"/>
          <c:showBubbleSize val="0"/>
        </c:dLbls>
        <c:gapWidth val="150"/>
        <c:overlap val="100"/>
        <c:axId val="429599632"/>
        <c:axId val="429600024"/>
      </c:barChart>
      <c:catAx>
        <c:axId val="429599632"/>
        <c:scaling>
          <c:orientation val="minMax"/>
        </c:scaling>
        <c:delete val="0"/>
        <c:axPos val="l"/>
        <c:numFmt formatCode="General" sourceLinked="0"/>
        <c:majorTickMark val="out"/>
        <c:minorTickMark val="none"/>
        <c:tickLblPos val="nextTo"/>
        <c:crossAx val="429600024"/>
        <c:crosses val="autoZero"/>
        <c:auto val="1"/>
        <c:lblAlgn val="ctr"/>
        <c:lblOffset val="100"/>
        <c:noMultiLvlLbl val="0"/>
      </c:catAx>
      <c:valAx>
        <c:axId val="429600024"/>
        <c:scaling>
          <c:orientation val="minMax"/>
        </c:scaling>
        <c:delete val="0"/>
        <c:axPos val="b"/>
        <c:majorGridlines/>
        <c:numFmt formatCode="General" sourceLinked="1"/>
        <c:majorTickMark val="out"/>
        <c:minorTickMark val="none"/>
        <c:tickLblPos val="nextTo"/>
        <c:crossAx val="429599632"/>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showLegendKey val="0"/>
          <c:showVal val="0"/>
          <c:showCatName val="0"/>
          <c:showSerName val="0"/>
          <c:showPercent val="0"/>
          <c:showBubbleSize val="0"/>
        </c:dLbls>
        <c:gapWidth val="150"/>
        <c:axId val="429598456"/>
        <c:axId val="429599240"/>
      </c:barChart>
      <c:catAx>
        <c:axId val="429598456"/>
        <c:scaling>
          <c:orientation val="minMax"/>
        </c:scaling>
        <c:delete val="0"/>
        <c:axPos val="l"/>
        <c:numFmt formatCode="General" sourceLinked="0"/>
        <c:majorTickMark val="out"/>
        <c:minorTickMark val="none"/>
        <c:tickLblPos val="nextTo"/>
        <c:crossAx val="429599240"/>
        <c:crosses val="autoZero"/>
        <c:auto val="1"/>
        <c:lblAlgn val="ctr"/>
        <c:lblOffset val="100"/>
        <c:noMultiLvlLbl val="0"/>
      </c:catAx>
      <c:valAx>
        <c:axId val="429599240"/>
        <c:scaling>
          <c:orientation val="minMax"/>
        </c:scaling>
        <c:delete val="0"/>
        <c:axPos val="b"/>
        <c:majorGridlines/>
        <c:numFmt formatCode="General" sourceLinked="1"/>
        <c:majorTickMark val="out"/>
        <c:minorTickMark val="none"/>
        <c:tickLblPos val="nextTo"/>
        <c:crossAx val="429598456"/>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showLegendKey val="0"/>
          <c:showVal val="0"/>
          <c:showCatName val="0"/>
          <c:showSerName val="0"/>
          <c:showPercent val="0"/>
          <c:showBubbleSize val="0"/>
        </c:dLbls>
        <c:gapWidth val="150"/>
        <c:axId val="429597280"/>
        <c:axId val="549853648"/>
      </c:barChart>
      <c:catAx>
        <c:axId val="429597280"/>
        <c:scaling>
          <c:orientation val="minMax"/>
        </c:scaling>
        <c:delete val="0"/>
        <c:axPos val="l"/>
        <c:numFmt formatCode="General" sourceLinked="0"/>
        <c:majorTickMark val="out"/>
        <c:minorTickMark val="none"/>
        <c:tickLblPos val="nextTo"/>
        <c:crossAx val="549853648"/>
        <c:crosses val="autoZero"/>
        <c:auto val="1"/>
        <c:lblAlgn val="ctr"/>
        <c:lblOffset val="100"/>
        <c:noMultiLvlLbl val="0"/>
      </c:catAx>
      <c:valAx>
        <c:axId val="549853648"/>
        <c:scaling>
          <c:orientation val="minMax"/>
        </c:scaling>
        <c:delete val="0"/>
        <c:axPos val="b"/>
        <c:majorGridlines/>
        <c:numFmt formatCode="General" sourceLinked="1"/>
        <c:majorTickMark val="out"/>
        <c:minorTickMark val="none"/>
        <c:tickLblPos val="nextTo"/>
        <c:crossAx val="429597280"/>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showLegendKey val="0"/>
          <c:showVal val="0"/>
          <c:showCatName val="0"/>
          <c:showSerName val="0"/>
          <c:showPercent val="0"/>
          <c:showBubbleSize val="0"/>
        </c:dLbls>
        <c:gapWidth val="150"/>
        <c:axId val="549852080"/>
        <c:axId val="549851688"/>
      </c:barChart>
      <c:catAx>
        <c:axId val="549852080"/>
        <c:scaling>
          <c:orientation val="minMax"/>
        </c:scaling>
        <c:delete val="0"/>
        <c:axPos val="l"/>
        <c:numFmt formatCode="General" sourceLinked="0"/>
        <c:majorTickMark val="out"/>
        <c:minorTickMark val="none"/>
        <c:tickLblPos val="nextTo"/>
        <c:crossAx val="549851688"/>
        <c:crosses val="autoZero"/>
        <c:auto val="1"/>
        <c:lblAlgn val="ctr"/>
        <c:lblOffset val="100"/>
        <c:noMultiLvlLbl val="0"/>
      </c:catAx>
      <c:valAx>
        <c:axId val="549851688"/>
        <c:scaling>
          <c:orientation val="minMax"/>
        </c:scaling>
        <c:delete val="0"/>
        <c:axPos val="b"/>
        <c:majorGridlines/>
        <c:numFmt formatCode="General" sourceLinked="1"/>
        <c:majorTickMark val="out"/>
        <c:minorTickMark val="none"/>
        <c:tickLblPos val="nextTo"/>
        <c:crossAx val="549852080"/>
        <c:crosses val="autoZero"/>
        <c:crossBetween val="between"/>
      </c:valAx>
    </c:plotArea>
    <c:plotVisOnly val="1"/>
    <c:dispBlanksAs val="gap"/>
    <c:showDLblsOverMax val="0"/>
  </c:chart>
  <c:printSettings>
    <c:headerFooter/>
    <c:pageMargins b="0.75000000000000577" l="0.70000000000000062" r="0.70000000000000062" t="0.75000000000000577" header="0.30000000000000032" footer="0.30000000000000032"/>
    <c:pageSetup/>
  </c:printSettings>
</c:chartSpac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666B322-0C7F-4731-875D-BAD8E9B8EAD5}" type="doc">
      <dgm:prSet loTypeId="urn:microsoft.com/office/officeart/2005/8/layout/cycle8" loCatId="cycle" qsTypeId="urn:microsoft.com/office/officeart/2005/8/quickstyle/simple1" qsCatId="simple" csTypeId="urn:microsoft.com/office/officeart/2005/8/colors/accent1_2" csCatId="accent1" phldr="1"/>
      <dgm:spPr/>
    </dgm:pt>
    <dgm:pt modelId="{52E4BEC6-85B1-40CA-A5A0-89157D7D1C82}" type="pres">
      <dgm:prSet presAssocID="{A666B322-0C7F-4731-875D-BAD8E9B8EAD5}" presName="compositeShape" presStyleCnt="0">
        <dgm:presLayoutVars>
          <dgm:chMax val="7"/>
          <dgm:dir/>
          <dgm:resizeHandles val="exact"/>
        </dgm:presLayoutVars>
      </dgm:prSet>
      <dgm:spPr/>
    </dgm:pt>
  </dgm:ptLst>
  <dgm:cxnLst>
    <dgm:cxn modelId="{B95F1CD5-8465-4DED-945F-82F14D2681B4}" type="presOf" srcId="{A666B322-0C7F-4731-875D-BAD8E9B8EAD5}" destId="{52E4BEC6-85B1-40CA-A5A0-89157D7D1C82}" srcOrd="0" destOrd="0" presId="urn:microsoft.com/office/officeart/2005/8/layout/cycle8"/>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cycle8">
  <dgm:title val=""/>
  <dgm:desc val=""/>
  <dgm:catLst>
    <dgm:cat type="cycle" pri="7000"/>
  </dgm:catLst>
  <dgm:sampData useDef="1">
    <dgm:dataModel>
      <dgm:ptLst/>
      <dgm:bg/>
      <dgm:whole/>
    </dgm:dataModel>
  </dgm:sampData>
  <dgm:styleData useDef="1">
    <dgm:dataModel>
      <dgm:ptLst/>
      <dgm:bg/>
      <dgm:whole/>
    </dgm:dataModel>
  </dgm:styleData>
  <dgm:clrData>
    <dgm:dataModel>
      <dgm:ptLst>
        <dgm:pt modelId="0" type="doc"/>
        <dgm:pt modelId="1"/>
        <dgm:pt modelId="2"/>
        <dgm:pt modelId="3"/>
        <dgm:pt modelId="4"/>
        <dgm:pt modelId="5"/>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clrData>
  <dgm:layoutNode name="compositeShape">
    <dgm:varLst>
      <dgm:chMax val="7"/>
      <dgm:dir/>
      <dgm:resizeHandles val="exact"/>
    </dgm:varLst>
    <dgm:alg type="composite">
      <dgm:param type="horzAlign" val="ctr"/>
      <dgm:param type="vertAlign" val="mid"/>
      <dgm:param type="ar" val="1"/>
    </dgm:alg>
    <dgm:shape xmlns:r="http://schemas.openxmlformats.org/officeDocument/2006/relationships" r:blip="">
      <dgm:adjLst/>
    </dgm:shape>
    <dgm:presOf/>
    <dgm:choose name="Name0">
      <dgm:if name="Name1" axis="ch" ptType="node" func="cnt" op="equ" val="1">
        <dgm:constrLst>
          <dgm:constr type="l" for="ch" forName="wedge1" refType="w" fact="0.08"/>
          <dgm:constr type="t" for="ch" forName="wedge1" refType="w" fact="0.08"/>
          <dgm:constr type="w" for="ch" forName="wedge1" refType="w" fact="0.84"/>
          <dgm:constr type="h" for="ch" forName="wedge1" refType="h" fact="0.84"/>
          <dgm:constr type="l" for="ch" forName="dummy1a" refType="w" fact="0.5"/>
          <dgm:constr type="t" for="ch" forName="dummy1a" refType="h" fact="0.08"/>
          <dgm:constr type="l" for="ch" forName="dummy1b" refType="w" fact="0.5"/>
          <dgm:constr type="t" for="ch" forName="dummy1b" refType="h" fact="0.08"/>
          <dgm:constr type="l" for="ch" forName="wedge1Tx" refType="w" fact="0.22"/>
          <dgm:constr type="t" for="ch" forName="wedge1Tx" refType="h" fact="0.22"/>
          <dgm:constr type="w" for="ch" forName="wedge1Tx" refType="w" fact="0.56"/>
          <dgm:constr type="h" for="ch" forName="wedge1Tx" refType="h" fact="0.56"/>
          <dgm:constr type="h" for="ch" forName="arrowWedge1single" refType="w" fact="0.08"/>
          <dgm:constr type="diam" for="ch" forName="arrowWedge1single" refType="w" fact="0.84"/>
          <dgm:constr type="l" for="ch" forName="arrowWedge1single" refType="w" fact="0.5"/>
          <dgm:constr type="t" for="ch" forName="arrowWedge1single" refType="w" fact="0.5"/>
          <dgm:constr type="primFontSz" for="ch" ptType="node" op="equ"/>
        </dgm:constrLst>
      </dgm:if>
      <dgm:if name="Name2" axis="ch" ptType="node" func="cnt" op="equ" val="2">
        <dgm:constrLst>
          <dgm:constr type="l" for="ch" forName="wedge1" refType="w" fact="0.1"/>
          <dgm:constr type="t" for="ch" forName="wedge1" refType="w" fact="0.08"/>
          <dgm:constr type="w" for="ch" forName="wedge1" refType="w" fact="0.84"/>
          <dgm:constr type="h" for="ch" forName="wedge1" refType="h" fact="0.84"/>
          <dgm:constr type="l" for="ch" forName="dummy1a" refType="w" fact="0.52"/>
          <dgm:constr type="t" for="ch" forName="dummy1a" refType="h" fact="0.08"/>
          <dgm:constr type="l" for="ch" forName="dummy1b" refType="w" fact="0.52"/>
          <dgm:constr type="t" for="ch" forName="dummy1b" refType="h" fact="0.92"/>
          <dgm:constr type="l" for="ch" forName="wedge1Tx" refType="w" fact="0.559"/>
          <dgm:constr type="t" for="ch" forName="wedge1Tx" refType="h" fact="0.3"/>
          <dgm:constr type="w" for="ch" forName="wedge1Tx" refType="w" fact="0.3"/>
          <dgm:constr type="h" for="ch" forName="wedge1Tx" refType="h" fact="0.4"/>
          <dgm:constr type="l" for="ch" forName="wedge2" refType="w" fact="0.06"/>
          <dgm:constr type="t" for="ch" forName="wedge2" refType="w" fact="0.08"/>
          <dgm:constr type="w" for="ch" forName="wedge2" refType="w" fact="0.84"/>
          <dgm:constr type="h" for="ch" forName="wedge2" refType="h" fact="0.84"/>
          <dgm:constr type="l" for="ch" forName="dummy2a" refType="w" fact="0.48"/>
          <dgm:constr type="t" for="ch" forName="dummy2a" refType="h" fact="0.92"/>
          <dgm:constr type="l" for="ch" forName="dummy2b" refType="w" fact="0.48"/>
          <dgm:constr type="t" for="ch" forName="dummy2b" refType="h" fact="0.08"/>
          <dgm:constr type="r" for="ch" forName="wedge2Tx" refType="w" fact="0.441"/>
          <dgm:constr type="t" for="ch" forName="wedge2Tx" refType="h" fact="0.3"/>
          <dgm:constr type="w" for="ch" forName="wedge2Tx" refType="w" fact="0.3"/>
          <dgm:constr type="h" for="ch" forName="wedge2Tx" refType="h" fact="0.4"/>
          <dgm:constr type="h" for="ch" forName="arrowWedge1" refType="w" fact="0.08"/>
          <dgm:constr type="diam" for="ch" forName="arrowWedge1" refType="w" fact="0.84"/>
          <dgm:constr type="l" for="ch" forName="arrowWedge1" refType="w" fact="0.5"/>
          <dgm:constr type="t" for="ch" forName="arrowWedge1" refType="w" fact="0.5"/>
          <dgm:constr type="h" for="ch" forName="arrowWedge2" refType="w" fact="0.08"/>
          <dgm:constr type="diam" for="ch" forName="arrowWedge2" refType="w" fact="0.84"/>
          <dgm:constr type="l" for="ch" forName="arrowWedge2" refType="w" fact="0.5"/>
          <dgm:constr type="t" for="ch" forName="arrowWedge2" refType="w" fact="0.5"/>
          <dgm:constr type="primFontSz" for="ch" ptType="node" op="equ"/>
        </dgm:constrLst>
      </dgm:if>
      <dgm:if name="Name3" axis="ch" ptType="node" func="cnt" op="equ" val="3">
        <dgm:constrLst>
          <dgm:constr type="l" for="ch" forName="wedge1" refType="w" fact="0.0973"/>
          <dgm:constr type="t" for="ch" forName="wedge1" refType="w" fact="0.07"/>
          <dgm:constr type="w" for="ch" forName="wedge1" refType="w" fact="0.84"/>
          <dgm:constr type="h" for="ch" forName="wedge1" refType="h" fact="0.84"/>
          <dgm:constr type="l" for="ch" forName="dummy1a" refType="w" fact="0.5173"/>
          <dgm:constr type="t" for="ch" forName="dummy1a" refType="h" fact="0.07"/>
          <dgm:constr type="l" for="ch" forName="dummy1b" refType="w" fact="0.8811"/>
          <dgm:constr type="t" for="ch" forName="dummy1b" refType="h" fact="0.7"/>
          <dgm:constr type="l" for="ch" forName="wedge1Tx" refType="w" fact="0.54"/>
          <dgm:constr type="t" for="ch" forName="wedge1Tx" refType="h" fact="0.248"/>
          <dgm:constr type="w" for="ch" forName="wedge1Tx" refType="w" fact="0.3"/>
          <dgm:constr type="h" for="ch" forName="wedge1Tx" refType="h" fact="0.25"/>
          <dgm:constr type="l" for="ch" forName="wedge2" refType="w" fact="0.08"/>
          <dgm:constr type="t" for="ch" forName="wedge2" refType="w" fact="0.1"/>
          <dgm:constr type="w" for="ch" forName="wedge2" refType="w" fact="0.84"/>
          <dgm:constr type="h" for="ch" forName="wedge2" refType="h" fact="0.84"/>
          <dgm:constr type="l" for="ch" forName="dummy2a" refType="w" fact="0.8637"/>
          <dgm:constr type="t" for="ch" forName="dummy2a" refType="h" fact="0.73"/>
          <dgm:constr type="l" for="ch" forName="dummy2b" refType="w" fact="0.1363"/>
          <dgm:constr type="t" for="ch" forName="dummy2b" refType="h" fact="0.73"/>
          <dgm:constr type="l" for="ch" forName="wedge2Tx" refType="w" fact="0.28"/>
          <dgm:constr type="t" for="ch" forName="wedge2Tx" refType="h" fact="0.645"/>
          <dgm:constr type="w" for="ch" forName="wedge2Tx" refType="w" fact="0.45"/>
          <dgm:constr type="h" for="ch" forName="wedge2Tx" refType="h" fact="0.22"/>
          <dgm:constr type="l" for="ch" forName="wedge3" refType="w" fact="0.0627"/>
          <dgm:constr type="t" for="ch" forName="wedge3" refType="w" fact="0.07"/>
          <dgm:constr type="w" for="ch" forName="wedge3" refType="w" fact="0.84"/>
          <dgm:constr type="h" for="ch" forName="wedge3" refType="h" fact="0.84"/>
          <dgm:constr type="l" for="ch" forName="dummy3a" refType="w" fact="0.1189"/>
          <dgm:constr type="t" for="ch" forName="dummy3a" refType="h" fact="0.7"/>
          <dgm:constr type="l" for="ch" forName="dummy3b" refType="w" fact="0.4827"/>
          <dgm:constr type="t" for="ch" forName="dummy3b" refType="h" fact="0.07"/>
          <dgm:constr type="r" for="ch" forName="wedge3Tx" refType="w" fact="0.46"/>
          <dgm:constr type="t" for="ch" forName="wedge3Tx" refType="h" fact="0.248"/>
          <dgm:constr type="w" for="ch" forName="wedge3Tx" refType="w" fact="0.3"/>
          <dgm:constr type="h" for="ch" forName="wedge3Tx" refType="h" fact="0.25"/>
          <dgm:constr type="h" for="ch" forName="arrowWedge1" refType="w" fact="0.08"/>
          <dgm:constr type="diam" for="ch" forName="arrowWedge1" refType="w" fact="0.84"/>
          <dgm:constr type="l" for="ch" forName="arrowWedge1" refType="w" fact="0.5"/>
          <dgm:constr type="t" for="ch" forName="arrowWedge1" refType="w" fact="0.5"/>
          <dgm:constr type="h" for="ch" forName="arrowWedge2" refType="w" fact="0.08"/>
          <dgm:constr type="diam" for="ch" forName="arrowWedge2" refType="w" fact="0.84"/>
          <dgm:constr type="l" for="ch" forName="arrowWedge2" refType="w" fact="0.5"/>
          <dgm:constr type="t" for="ch" forName="arrowWedge2" refType="w" fact="0.5"/>
          <dgm:constr type="h" for="ch" forName="arrowWedge3" refType="w" fact="0.08"/>
          <dgm:constr type="diam" for="ch" forName="arrowWedge3" refType="w" fact="0.84"/>
          <dgm:constr type="l" for="ch" forName="arrowWedge3" refType="w" fact="0.5"/>
          <dgm:constr type="t" for="ch" forName="arrowWedge3" refType="w" fact="0.5"/>
          <dgm:constr type="primFontSz" for="ch" ptType="node" op="equ"/>
        </dgm:constrLst>
      </dgm:if>
      <dgm:if name="Name4" axis="ch" ptType="node" func="cnt" op="equ" val="4">
        <dgm:constrLst>
          <dgm:constr type="l" for="ch" forName="wedge1" refType="w" fact="0.0941"/>
          <dgm:constr type="t" for="ch" forName="wedge1" refType="w" fact="0.0659"/>
          <dgm:constr type="w" for="ch" forName="wedge1" refType="w" fact="0.84"/>
          <dgm:constr type="h" for="ch" forName="wedge1" refType="h" fact="0.84"/>
          <dgm:constr type="l" for="ch" forName="dummy1a" refType="w" fact="0.5141"/>
          <dgm:constr type="t" for="ch" forName="dummy1a" refType="h" fact="0.0659"/>
          <dgm:constr type="l" for="ch" forName="dummy1b" refType="w" fact="0.9341"/>
          <dgm:constr type="t" for="ch" forName="dummy1b" refType="h" fact="0.4859"/>
          <dgm:constr type="l" for="ch" forName="wedge1Tx" refType="w" fact="0.54"/>
          <dgm:constr type="t" for="ch" forName="wedge1Tx" refType="h" fact="0.24"/>
          <dgm:constr type="w" for="ch" forName="wedge1Tx" refType="w" fact="0.31"/>
          <dgm:constr type="h" for="ch" forName="wedge1Tx" refType="h" fact="0.23"/>
          <dgm:constr type="l" for="ch" forName="wedge2" refType="w" fact="0.0941"/>
          <dgm:constr type="t" for="ch" forName="wedge2" refType="w" fact="0.0941"/>
          <dgm:constr type="w" for="ch" forName="wedge2" refType="w" fact="0.84"/>
          <dgm:constr type="h" for="ch" forName="wedge2" refType="h" fact="0.84"/>
          <dgm:constr type="l" for="ch" forName="dummy2a" refType="w" fact="0.9341"/>
          <dgm:constr type="t" for="ch" forName="dummy2a" refType="h" fact="0.5141"/>
          <dgm:constr type="l" for="ch" forName="dummy2b" refType="w" fact="0.5141"/>
          <dgm:constr type="t" for="ch" forName="dummy2b" refType="h" fact="0.9341"/>
          <dgm:constr type="l" for="ch" forName="wedge2Tx" refType="w" fact="0.54"/>
          <dgm:constr type="t" for="ch" forName="wedge2Tx" refType="h" fact="0.53"/>
          <dgm:constr type="w" for="ch" forName="wedge2Tx" refType="w" fact="0.31"/>
          <dgm:constr type="h" for="ch" forName="wedge2Tx" refType="h" fact="0.23"/>
          <dgm:constr type="l" for="ch" forName="wedge3" refType="w" fact="0.0659"/>
          <dgm:constr type="t" for="ch" forName="wedge3" refType="w" fact="0.0941"/>
          <dgm:constr type="w" for="ch" forName="wedge3" refType="w" fact="0.84"/>
          <dgm:constr type="h" for="ch" forName="wedge3" refType="h" fact="0.84"/>
          <dgm:constr type="l" for="ch" forName="dummy3a" refType="w" fact="0.4859"/>
          <dgm:constr type="t" for="ch" forName="dummy3a" refType="h" fact="0.9341"/>
          <dgm:constr type="l" for="ch" forName="dummy3b" refType="w" fact="0.0659"/>
          <dgm:constr type="t" for="ch" forName="dummy3b" refType="h" fact="0.5141"/>
          <dgm:constr type="r" for="ch" forName="wedge3Tx" refType="w" fact="0.46"/>
          <dgm:constr type="t" for="ch" forName="wedge3Tx" refType="h" fact="0.53"/>
          <dgm:constr type="w" for="ch" forName="wedge3Tx" refType="w" fact="0.31"/>
          <dgm:constr type="h" for="ch" forName="wedge3Tx" refType="h" fact="0.23"/>
          <dgm:constr type="l" for="ch" forName="wedge4" refType="w" fact="0.0659"/>
          <dgm:constr type="t" for="ch" forName="wedge4" refType="h" fact="0.0659"/>
          <dgm:constr type="w" for="ch" forName="wedge4" refType="w" fact="0.84"/>
          <dgm:constr type="h" for="ch" forName="wedge4" refType="h" fact="0.84"/>
          <dgm:constr type="l" for="ch" forName="dummy4a" refType="w" fact="0.0659"/>
          <dgm:constr type="t" for="ch" forName="dummy4a" refType="h" fact="0.4859"/>
          <dgm:constr type="l" for="ch" forName="dummy4b" refType="w" fact="0.4859"/>
          <dgm:constr type="t" for="ch" forName="dummy4b" refType="h" fact="0.0659"/>
          <dgm:constr type="r" for="ch" forName="wedge4Tx" refType="w" fact="0.46"/>
          <dgm:constr type="t" for="ch" forName="wedge4Tx" refType="h" fact="0.24"/>
          <dgm:constr type="w" for="ch" forName="wedge4Tx" refType="w" fact="0.31"/>
          <dgm:constr type="h" for="ch" forName="wedge4Tx" refType="h" fact="0.23"/>
          <dgm:constr type="h" for="ch" forName="arrowWedge1" refType="w" fact="0.08"/>
          <dgm:constr type="diam" for="ch" forName="arrowWedge1" refType="w" fact="0.84"/>
          <dgm:constr type="l" for="ch" forName="arrowWedge1" refType="w" fact="0.5"/>
          <dgm:constr type="t" for="ch" forName="arrowWedge1" refType="w" fact="0.5"/>
          <dgm:constr type="h" for="ch" forName="arrowWedge2" refType="w" fact="0.08"/>
          <dgm:constr type="diam" for="ch" forName="arrowWedge2" refType="w" fact="0.84"/>
          <dgm:constr type="l" for="ch" forName="arrowWedge2" refType="w" fact="0.5"/>
          <dgm:constr type="t" for="ch" forName="arrowWedge2" refType="w" fact="0.5"/>
          <dgm:constr type="h" for="ch" forName="arrowWedge3" refType="w" fact="0.08"/>
          <dgm:constr type="diam" for="ch" forName="arrowWedge3" refType="w" fact="0.84"/>
          <dgm:constr type="l" for="ch" forName="arrowWedge3" refType="w" fact="0.5"/>
          <dgm:constr type="t" for="ch" forName="arrowWedge3" refType="w" fact="0.5"/>
          <dgm:constr type="h" for="ch" forName="arrowWedge4" refType="w" fact="0.08"/>
          <dgm:constr type="diam" for="ch" forName="arrowWedge4" refType="w" fact="0.84"/>
          <dgm:constr type="l" for="ch" forName="arrowWedge4" refType="w" fact="0.5"/>
          <dgm:constr type="t" for="ch" forName="arrowWedge4" refType="w" fact="0.5"/>
          <dgm:constr type="primFontSz" for="ch" ptType="node" op="equ"/>
        </dgm:constrLst>
      </dgm:if>
      <dgm:if name="Name5" axis="ch" ptType="node" func="cnt" op="equ" val="5">
        <dgm:constrLst>
          <dgm:constr type="l" for="ch" forName="wedge1" refType="w" fact="0.0918"/>
          <dgm:constr type="t" for="ch" forName="wedge1" refType="w" fact="0.0638"/>
          <dgm:constr type="w" for="ch" forName="wedge1" refType="w" fact="0.84"/>
          <dgm:constr type="h" for="ch" forName="wedge1" refType="h" fact="0.84"/>
          <dgm:constr type="l" for="ch" forName="dummy1a" refType="w" fact="0.5118"/>
          <dgm:constr type="t" for="ch" forName="dummy1a" refType="h" fact="0.0638"/>
          <dgm:constr type="l" for="ch" forName="dummy1b" refType="w" fact="0.9112"/>
          <dgm:constr type="t" for="ch" forName="dummy1b" refType="h" fact="0.354"/>
          <dgm:constr type="l" for="ch" forName="wedge1Tx" refType="w" fact="0.53"/>
          <dgm:constr type="t" for="ch" forName="wedge1Tx" refType="h" fact="0.205"/>
          <dgm:constr type="w" for="ch" forName="wedge1Tx" refType="w" fact="0.27"/>
          <dgm:constr type="h" for="ch" forName="wedge1Tx" refType="h" fact="0.18"/>
          <dgm:constr type="l" for="ch" forName="wedge2" refType="w" fact="0.099"/>
          <dgm:constr type="t" for="ch" forName="wedge2" refType="w" fact="0.0862"/>
          <dgm:constr type="w" for="ch" forName="wedge2" refType="w" fact="0.84"/>
          <dgm:constr type="h" for="ch" forName="wedge2" refType="h" fact="0.84"/>
          <dgm:constr type="l" for="ch" forName="dummy2a" refType="w" fact="0.9185"/>
          <dgm:constr type="t" for="ch" forName="dummy2a" refType="h" fact="0.3764"/>
          <dgm:constr type="l" for="ch" forName="dummy2b" refType="w" fact="0.7659"/>
          <dgm:constr type="t" for="ch" forName="dummy2b" refType="h" fact="0.846"/>
          <dgm:constr type="l" for="ch" forName="wedge2Tx" refType="w" fact="0.64"/>
          <dgm:constr type="t" for="ch" forName="wedge2Tx" refType="h" fact="0.47"/>
          <dgm:constr type="w" for="ch" forName="wedge2Tx" refType="w" fact="0.25"/>
          <dgm:constr type="h" for="ch" forName="wedge2Tx" refType="h" fact="0.2"/>
          <dgm:constr type="l" for="ch" forName="wedge3" refType="w" fact="0.08"/>
          <dgm:constr type="t" for="ch" forName="wedge3" refType="w" fact="0.1"/>
          <dgm:constr type="w" for="ch" forName="wedge3" refType="w" fact="0.84"/>
          <dgm:constr type="h" for="ch" forName="wedge3" refType="h" fact="0.84"/>
          <dgm:constr type="l" for="ch" forName="dummy3a" refType="w" fact="0.7469"/>
          <dgm:constr type="t" for="ch" forName="dummy3a" refType="h" fact="0.8598"/>
          <dgm:constr type="l" for="ch" forName="dummy3b" refType="w" fact="0.2531"/>
          <dgm:constr type="t" for="ch" forName="dummy3b" refType="h" fact="0.8598"/>
          <dgm:constr type="l" for="ch" forName="wedge3Tx" refType="w" fact="0.38"/>
          <dgm:constr type="t" for="ch" forName="wedge3Tx" refType="h" fact="0.69"/>
          <dgm:constr type="w" for="ch" forName="wedge3Tx" refType="w" fact="0.24"/>
          <dgm:constr type="h" for="ch" forName="wedge3Tx" refType="h" fact="0.22"/>
          <dgm:constr type="l" for="ch" forName="wedge4" refType="w" fact="0.061"/>
          <dgm:constr type="t" for="ch" forName="wedge4" refType="h" fact="0.0862"/>
          <dgm:constr type="w" for="ch" forName="wedge4" refType="w" fact="0.84"/>
          <dgm:constr type="h" for="ch" forName="wedge4" refType="h" fact="0.84"/>
          <dgm:constr type="l" for="ch" forName="dummy4a" refType="w" fact="0.2341"/>
          <dgm:constr type="t" for="ch" forName="dummy4a" refType="h" fact="0.846"/>
          <dgm:constr type="l" for="ch" forName="dummy4b" refType="w" fact="0.0815"/>
          <dgm:constr type="t" for="ch" forName="dummy4b" refType="h" fact="0.3764"/>
          <dgm:constr type="r" for="ch" forName="wedge4Tx" refType="w" fact="0.36"/>
          <dgm:constr type="t" for="ch" forName="wedge4Tx" refType="h" fact="0.47"/>
          <dgm:constr type="w" for="ch" forName="wedge4Tx" refType="w" fact="0.25"/>
          <dgm:constr type="h" for="ch" forName="wedge4Tx" refType="h" fact="0.2"/>
          <dgm:constr type="l" for="ch" forName="wedge5" refType="w" fact="0.0682"/>
          <dgm:constr type="t" for="ch" forName="wedge5" refType="h" fact="0.0638"/>
          <dgm:constr type="w" for="ch" forName="wedge5" refType="w" fact="0.84"/>
          <dgm:constr type="h" for="ch" forName="wedge5" refType="h" fact="0.84"/>
          <dgm:constr type="l" for="ch" forName="dummy5a" refType="w" fact="0.0888"/>
          <dgm:constr type="t" for="ch" forName="dummy5a" refType="h" fact="0.354"/>
          <dgm:constr type="l" for="ch" forName="dummy5b" refType="w" fact="0.4882"/>
          <dgm:constr type="t" for="ch" forName="dummy5b" refType="h" fact="0.0638"/>
          <dgm:constr type="r" for="ch" forName="wedge5Tx" refType="w" fact="0.47"/>
          <dgm:constr type="t" for="ch" forName="wedge5Tx" refType="h" fact="0.205"/>
          <dgm:constr type="w" for="ch" forName="wedge5Tx" refType="w" fact="0.27"/>
          <dgm:constr type="h" for="ch" forName="wedge5Tx" refType="h" fact="0.18"/>
          <dgm:constr type="h" for="ch" forName="arrowWedge1" refType="w" fact="0.08"/>
          <dgm:constr type="diam" for="ch" forName="arrowWedge1" refType="w" fact="0.84"/>
          <dgm:constr type="l" for="ch" forName="arrowWedge1" refType="w" fact="0.5"/>
          <dgm:constr type="t" for="ch" forName="arrowWedge1" refType="w" fact="0.5"/>
          <dgm:constr type="h" for="ch" forName="arrowWedge2" refType="w" fact="0.08"/>
          <dgm:constr type="diam" for="ch" forName="arrowWedge2" refType="w" fact="0.84"/>
          <dgm:constr type="l" for="ch" forName="arrowWedge2" refType="w" fact="0.5"/>
          <dgm:constr type="t" for="ch" forName="arrowWedge2" refType="w" fact="0.5"/>
          <dgm:constr type="h" for="ch" forName="arrowWedge3" refType="w" fact="0.08"/>
          <dgm:constr type="diam" for="ch" forName="arrowWedge3" refType="w" fact="0.84"/>
          <dgm:constr type="l" for="ch" forName="arrowWedge3" refType="w" fact="0.5"/>
          <dgm:constr type="t" for="ch" forName="arrowWedge3" refType="w" fact="0.5"/>
          <dgm:constr type="h" for="ch" forName="arrowWedge4" refType="w" fact="0.08"/>
          <dgm:constr type="diam" for="ch" forName="arrowWedge4" refType="w" fact="0.84"/>
          <dgm:constr type="l" for="ch" forName="arrowWedge4" refType="w" fact="0.5"/>
          <dgm:constr type="t" for="ch" forName="arrowWedge4" refType="w" fact="0.5"/>
          <dgm:constr type="h" for="ch" forName="arrowWedge5" refType="w" fact="0.08"/>
          <dgm:constr type="diam" for="ch" forName="arrowWedge5" refType="w" fact="0.84"/>
          <dgm:constr type="l" for="ch" forName="arrowWedge5" refType="w" fact="0.5"/>
          <dgm:constr type="t" for="ch" forName="arrowWedge5" refType="w" fact="0.5"/>
          <dgm:constr type="primFontSz" for="ch" ptType="node" op="equ"/>
        </dgm:constrLst>
      </dgm:if>
      <dgm:if name="Name6" axis="ch" ptType="node" func="cnt" op="equ" val="6">
        <dgm:constrLst>
          <dgm:constr type="l" for="ch" forName="wedge1" refType="w" fact="0.09"/>
          <dgm:constr type="t" for="ch" forName="wedge1" refType="w" fact="0.0627"/>
          <dgm:constr type="w" for="ch" forName="wedge1" refType="w" fact="0.84"/>
          <dgm:constr type="h" for="ch" forName="wedge1" refType="h" fact="0.84"/>
          <dgm:constr type="l" for="ch" forName="dummy1a" refType="w" fact="0.51"/>
          <dgm:constr type="t" for="ch" forName="dummy1a" refType="h" fact="0.0627"/>
          <dgm:constr type="l" for="ch" forName="dummy1b" refType="w" fact="0.8737"/>
          <dgm:constr type="t" for="ch" forName="dummy1b" refType="h" fact="0.2727"/>
          <dgm:constr type="l" for="ch" forName="wedge1Tx" refType="w" fact="0.53"/>
          <dgm:constr type="t" for="ch" forName="wedge1Tx" refType="h" fact="0.17"/>
          <dgm:constr type="w" for="ch" forName="wedge1Tx" refType="w" fact="0.22"/>
          <dgm:constr type="h" for="ch" forName="wedge1Tx" refType="h" fact="0.17"/>
          <dgm:constr type="l" for="ch" forName="wedge2" refType="w" fact="0.1"/>
          <dgm:constr type="t" for="ch" forName="wedge2" refType="w" fact="0.08"/>
          <dgm:constr type="w" for="ch" forName="wedge2" refType="w" fact="0.84"/>
          <dgm:constr type="h" for="ch" forName="wedge2" refType="h" fact="0.84"/>
          <dgm:constr type="l" for="ch" forName="dummy2a" refType="w" fact="0.8837"/>
          <dgm:constr type="t" for="ch" forName="dummy2a" refType="h" fact="0.29"/>
          <dgm:constr type="l" for="ch" forName="dummy2b" refType="w" fact="0.8837"/>
          <dgm:constr type="t" for="ch" forName="dummy2b" refType="h" fact="0.71"/>
          <dgm:constr type="l" for="ch" forName="wedge2Tx" refType="w" fact="0.67"/>
          <dgm:constr type="t" for="ch" forName="wedge2Tx" refType="h" fact="0.42"/>
          <dgm:constr type="w" for="ch" forName="wedge2Tx" refType="w" fact="0.23"/>
          <dgm:constr type="h" for="ch" forName="wedge2Tx" refType="h" fact="0.165"/>
          <dgm:constr type="l" for="ch" forName="wedge3" refType="w" fact="0.09"/>
          <dgm:constr type="t" for="ch" forName="wedge3" refType="w" fact="0.0973"/>
          <dgm:constr type="w" for="ch" forName="wedge3" refType="w" fact="0.84"/>
          <dgm:constr type="h" for="ch" forName="wedge3" refType="h" fact="0.84"/>
          <dgm:constr type="l" for="ch" forName="dummy3a" refType="w" fact="0.8737"/>
          <dgm:constr type="t" for="ch" forName="dummy3a" refType="h" fact="0.7273"/>
          <dgm:constr type="l" for="ch" forName="dummy3b" refType="w" fact="0.51"/>
          <dgm:constr type="t" for="ch" forName="dummy3b" refType="h" fact="0.9373"/>
          <dgm:constr type="l" for="ch" forName="wedge3Tx" refType="w" fact="0.53"/>
          <dgm:constr type="t" for="ch" forName="wedge3Tx" refType="h" fact="0.665"/>
          <dgm:constr type="w" for="ch" forName="wedge3Tx" refType="w" fact="0.22"/>
          <dgm:constr type="h" for="ch" forName="wedge3Tx" refType="h" fact="0.17"/>
          <dgm:constr type="l" for="ch" forName="wedge4" refType="w" fact="0.07"/>
          <dgm:constr type="t" for="ch" forName="wedge4" refType="h" fact="0.0973"/>
          <dgm:constr type="w" for="ch" forName="wedge4" refType="w" fact="0.84"/>
          <dgm:constr type="h" for="ch" forName="wedge4" refType="h" fact="0.84"/>
          <dgm:constr type="l" for="ch" forName="dummy4a" refType="w" fact="0.49"/>
          <dgm:constr type="t" for="ch" forName="dummy4a" refType="h" fact="0.9373"/>
          <dgm:constr type="l" for="ch" forName="dummy4b" refType="w" fact="0.1263"/>
          <dgm:constr type="t" for="ch" forName="dummy4b" refType="h" fact="0.7273"/>
          <dgm:constr type="r" for="ch" forName="wedge4Tx" refType="w" fact="0.47"/>
          <dgm:constr type="t" for="ch" forName="wedge4Tx" refType="h" fact="0.665"/>
          <dgm:constr type="w" for="ch" forName="wedge4Tx" refType="w" fact="0.22"/>
          <dgm:constr type="h" for="ch" forName="wedge4Tx" refType="h" fact="0.17"/>
          <dgm:constr type="l" for="ch" forName="wedge5" refType="w" fact="0.06"/>
          <dgm:constr type="t" for="ch" forName="wedge5" refType="h" fact="0.08"/>
          <dgm:constr type="w" for="ch" forName="wedge5" refType="w" fact="0.84"/>
          <dgm:constr type="h" for="ch" forName="wedge5" refType="h" fact="0.84"/>
          <dgm:constr type="l" for="ch" forName="dummy5a" refType="w" fact="0.1163"/>
          <dgm:constr type="t" for="ch" forName="dummy5a" refType="h" fact="0.71"/>
          <dgm:constr type="l" for="ch" forName="dummy5b" refType="w" fact="0.1163"/>
          <dgm:constr type="t" for="ch" forName="dummy5b" refType="h" fact="0.29"/>
          <dgm:constr type="r" for="ch" forName="wedge5Tx" refType="w" fact="0.33"/>
          <dgm:constr type="t" for="ch" forName="wedge5Tx" refType="h" fact="0.42"/>
          <dgm:constr type="w" for="ch" forName="wedge5Tx" refType="w" fact="0.23"/>
          <dgm:constr type="h" for="ch" forName="wedge5Tx" refType="h" fact="0.165"/>
          <dgm:constr type="l" for="ch" forName="wedge6" refType="w" fact="0.07"/>
          <dgm:constr type="t" for="ch" forName="wedge6" refType="h" fact="0.0627"/>
          <dgm:constr type="w" for="ch" forName="wedge6" refType="w" fact="0.84"/>
          <dgm:constr type="h" for="ch" forName="wedge6" refType="h" fact="0.84"/>
          <dgm:constr type="l" for="ch" forName="dummy6a" refType="w" fact="0.1263"/>
          <dgm:constr type="t" for="ch" forName="dummy6a" refType="h" fact="0.2727"/>
          <dgm:constr type="l" for="ch" forName="dummy6b" refType="w" fact="0.49"/>
          <dgm:constr type="t" for="ch" forName="dummy6b" refType="h" fact="0.0627"/>
          <dgm:constr type="r" for="ch" forName="wedge6Tx" refType="w" fact="0.47"/>
          <dgm:constr type="t" for="ch" forName="wedge6Tx" refType="h" fact="0.17"/>
          <dgm:constr type="w" for="ch" forName="wedge6Tx" refType="w" fact="0.22"/>
          <dgm:constr type="h" for="ch" forName="wedge6Tx" refType="h" fact="0.17"/>
          <dgm:constr type="h" for="ch" forName="arrowWedge1" refType="w" fact="0.08"/>
          <dgm:constr type="diam" for="ch" forName="arrowWedge1" refType="w" fact="0.84"/>
          <dgm:constr type="l" for="ch" forName="arrowWedge1" refType="w" fact="0.5"/>
          <dgm:constr type="t" for="ch" forName="arrowWedge1" refType="w" fact="0.5"/>
          <dgm:constr type="h" for="ch" forName="arrowWedge2" refType="w" fact="0.08"/>
          <dgm:constr type="diam" for="ch" forName="arrowWedge2" refType="w" fact="0.84"/>
          <dgm:constr type="l" for="ch" forName="arrowWedge2" refType="w" fact="0.5"/>
          <dgm:constr type="t" for="ch" forName="arrowWedge2" refType="w" fact="0.5"/>
          <dgm:constr type="h" for="ch" forName="arrowWedge3" refType="w" fact="0.08"/>
          <dgm:constr type="diam" for="ch" forName="arrowWedge3" refType="w" fact="0.84"/>
          <dgm:constr type="l" for="ch" forName="arrowWedge3" refType="w" fact="0.5"/>
          <dgm:constr type="t" for="ch" forName="arrowWedge3" refType="w" fact="0.5"/>
          <dgm:constr type="h" for="ch" forName="arrowWedge4" refType="w" fact="0.08"/>
          <dgm:constr type="diam" for="ch" forName="arrowWedge4" refType="w" fact="0.84"/>
          <dgm:constr type="l" for="ch" forName="arrowWedge4" refType="w" fact="0.5"/>
          <dgm:constr type="t" for="ch" forName="arrowWedge4" refType="w" fact="0.5"/>
          <dgm:constr type="h" for="ch" forName="arrowWedge5" refType="w" fact="0.08"/>
          <dgm:constr type="diam" for="ch" forName="arrowWedge5" refType="w" fact="0.84"/>
          <dgm:constr type="l" for="ch" forName="arrowWedge5" refType="w" fact="0.5"/>
          <dgm:constr type="t" for="ch" forName="arrowWedge5" refType="w" fact="0.5"/>
          <dgm:constr type="h" for="ch" forName="arrowWedge6" refType="w" fact="0.08"/>
          <dgm:constr type="diam" for="ch" forName="arrowWedge6" refType="w" fact="0.84"/>
          <dgm:constr type="l" for="ch" forName="arrowWedge6" refType="w" fact="0.5"/>
          <dgm:constr type="t" for="ch" forName="arrowWedge6" refType="w" fact="0.5"/>
          <dgm:constr type="primFontSz" for="ch" ptType="node" op="equ"/>
        </dgm:constrLst>
      </dgm:if>
      <dgm:else name="Name7">
        <dgm:constrLst>
          <dgm:constr type="l" for="ch" forName="wedge1" refType="w" fact="0.0887"/>
          <dgm:constr type="t" for="ch" forName="wedge1" refType="w" fact="0.062"/>
          <dgm:constr type="w" for="ch" forName="wedge1" refType="w" fact="0.84"/>
          <dgm:constr type="h" for="ch" forName="wedge1" refType="h" fact="0.84"/>
          <dgm:constr type="l" for="ch" forName="dummy1a" refType="w" fact="0.5087"/>
          <dgm:constr type="t" for="ch" forName="dummy1a" refType="h" fact="0.062"/>
          <dgm:constr type="l" for="ch" forName="dummy1b" refType="w" fact="0.837"/>
          <dgm:constr type="t" for="ch" forName="dummy1b" refType="h" fact="0.2201"/>
          <dgm:constr type="l" for="ch" forName="wedge1Tx" refType="w" fact="0.53"/>
          <dgm:constr type="t" for="ch" forName="wedge1Tx" refType="h" fact="0.14"/>
          <dgm:constr type="w" for="ch" forName="wedge1Tx" refType="w" fact="0.2"/>
          <dgm:constr type="h" for="ch" forName="wedge1Tx" refType="h" fact="0.16"/>
          <dgm:constr type="l" for="ch" forName="wedge2" refType="w" fact="0.0995"/>
          <dgm:constr type="t" for="ch" forName="wedge2" refType="w" fact="0.0755"/>
          <dgm:constr type="w" for="ch" forName="wedge2" refType="w" fact="0.84"/>
          <dgm:constr type="h" for="ch" forName="wedge2" refType="h" fact="0.84"/>
          <dgm:constr type="l" for="ch" forName="dummy2a" refType="w" fact="0.8479"/>
          <dgm:constr type="t" for="ch" forName="dummy2a" refType="h" fact="0.2337"/>
          <dgm:constr type="l" for="ch" forName="dummy2b" refType="w" fact="0.929"/>
          <dgm:constr type="t" for="ch" forName="dummy2b" refType="h" fact="0.589"/>
          <dgm:constr type="l" for="ch" forName="wedge2Tx" refType="w" fact="0.67"/>
          <dgm:constr type="t" for="ch" forName="wedge2Tx" refType="h" fact="0.38"/>
          <dgm:constr type="w" for="ch" forName="wedge2Tx" refType="w" fact="0.23"/>
          <dgm:constr type="h" for="ch" forName="wedge2Tx" refType="h" fact="0.14"/>
          <dgm:constr type="l" for="ch" forName="wedge3" refType="w" fact="0.0956"/>
          <dgm:constr type="t" for="ch" forName="wedge3" refType="w" fact="0.0925"/>
          <dgm:constr type="w" for="ch" forName="wedge3" refType="w" fact="0.84"/>
          <dgm:constr type="h" for="ch" forName="wedge3" refType="h" fact="0.84"/>
          <dgm:constr type="l" for="ch" forName="dummy3a" refType="w" fact="0.9251"/>
          <dgm:constr type="t" for="ch" forName="dummy3a" refType="h" fact="0.6059"/>
          <dgm:constr type="l" for="ch" forName="dummy3b" refType="w" fact="0.6979"/>
          <dgm:constr type="t" for="ch" forName="dummy3b" refType="h" fact="0.8909"/>
          <dgm:constr type="l" for="ch" forName="wedge3Tx" refType="w" fact="0.635"/>
          <dgm:constr type="t" for="ch" forName="wedge3Tx" refType="h" fact="0.59"/>
          <dgm:constr type="w" for="ch" forName="wedge3Tx" refType="w" fact="0.2"/>
          <dgm:constr type="h" for="ch" forName="wedge3Tx" refType="h" fact="0.155"/>
          <dgm:constr type="l" for="ch" forName="wedge4" refType="w" fact="0.08"/>
          <dgm:constr type="t" for="ch" forName="wedge4" refType="h" fact="0.1"/>
          <dgm:constr type="w" for="ch" forName="wedge4" refType="w" fact="0.84"/>
          <dgm:constr type="h" for="ch" forName="wedge4" refType="h" fact="0.84"/>
          <dgm:constr type="l" for="ch" forName="dummy4a" refType="w" fact="0.6822"/>
          <dgm:constr type="t" for="ch" forName="dummy4a" refType="h" fact="0.8984"/>
          <dgm:constr type="l" for="ch" forName="dummy4b" refType="w" fact="0.3178"/>
          <dgm:constr type="t" for="ch" forName="dummy4b" refType="h" fact="0.8984"/>
          <dgm:constr type="l" for="ch" forName="wedge4Tx" refType="w" fact="0.4025"/>
          <dgm:constr type="t" for="ch" forName="wedge4Tx" refType="h" fact="0.76"/>
          <dgm:constr type="w" for="ch" forName="wedge4Tx" refType="w" fact="0.195"/>
          <dgm:constr type="h" for="ch" forName="wedge4Tx" refType="h" fact="0.14"/>
          <dgm:constr type="l" for="ch" forName="wedge5" refType="w" fact="0.0644"/>
          <dgm:constr type="t" for="ch" forName="wedge5" refType="h" fact="0.0925"/>
          <dgm:constr type="w" for="ch" forName="wedge5" refType="w" fact="0.84"/>
          <dgm:constr type="h" for="ch" forName="wedge5" refType="h" fact="0.84"/>
          <dgm:constr type="l" for="ch" forName="dummy5a" refType="w" fact="0.3021"/>
          <dgm:constr type="t" for="ch" forName="dummy5a" refType="h" fact="0.8909"/>
          <dgm:constr type="l" for="ch" forName="dummy5b" refType="w" fact="0.0749"/>
          <dgm:constr type="t" for="ch" forName="dummy5b" refType="h" fact="0.6059"/>
          <dgm:constr type="r" for="ch" forName="wedge5Tx" refType="w" fact="0.365"/>
          <dgm:constr type="t" for="ch" forName="wedge5Tx" refType="h" fact="0.59"/>
          <dgm:constr type="w" for="ch" forName="wedge5Tx" refType="w" fact="0.2"/>
          <dgm:constr type="h" for="ch" forName="wedge5Tx" refType="h" fact="0.155"/>
          <dgm:constr type="l" for="ch" forName="wedge6" refType="w" fact="0.0605"/>
          <dgm:constr type="t" for="ch" forName="wedge6" refType="h" fact="0.0755"/>
          <dgm:constr type="w" for="ch" forName="wedge6" refType="w" fact="0.84"/>
          <dgm:constr type="h" for="ch" forName="wedge6" refType="h" fact="0.84"/>
          <dgm:constr type="l" for="ch" forName="dummy6a" refType="w" fact="0.071"/>
          <dgm:constr type="t" for="ch" forName="dummy6a" refType="h" fact="0.589"/>
          <dgm:constr type="l" for="ch" forName="dummy6b" refType="w" fact="0.1521"/>
          <dgm:constr type="t" for="ch" forName="dummy6b" refType="h" fact="0.2337"/>
          <dgm:constr type="r" for="ch" forName="wedge6Tx" refType="w" fact="0.33"/>
          <dgm:constr type="t" for="ch" forName="wedge6Tx" refType="h" fact="0.38"/>
          <dgm:constr type="w" for="ch" forName="wedge6Tx" refType="w" fact="0.23"/>
          <dgm:constr type="h" for="ch" forName="wedge6Tx" refType="h" fact="0.14"/>
          <dgm:constr type="l" for="ch" forName="wedge7" refType="w" fact="0.0713"/>
          <dgm:constr type="t" for="ch" forName="wedge7" refType="h" fact="0.062"/>
          <dgm:constr type="w" for="ch" forName="wedge7" refType="w" fact="0.84"/>
          <dgm:constr type="h" for="ch" forName="wedge7" refType="h" fact="0.84"/>
          <dgm:constr type="l" for="ch" forName="dummy7a" refType="w" fact="0.163"/>
          <dgm:constr type="t" for="ch" forName="dummy7a" refType="h" fact="0.2201"/>
          <dgm:constr type="l" for="ch" forName="dummy7b" refType="w" fact="0.4913"/>
          <dgm:constr type="t" for="ch" forName="dummy7b" refType="h" fact="0.062"/>
          <dgm:constr type="r" for="ch" forName="wedge7Tx" refType="w" fact="0.47"/>
          <dgm:constr type="t" for="ch" forName="wedge7Tx" refType="h" fact="0.14"/>
          <dgm:constr type="w" for="ch" forName="wedge7Tx" refType="w" fact="0.2"/>
          <dgm:constr type="h" for="ch" forName="wedge7Tx" refType="h" fact="0.16"/>
          <dgm:constr type="h" for="ch" forName="arrowWedge1" refType="w" fact="0.08"/>
          <dgm:constr type="diam" for="ch" forName="arrowWedge1" refType="w" fact="0.84"/>
          <dgm:constr type="l" for="ch" forName="arrowWedge1" refType="w" fact="0.5"/>
          <dgm:constr type="t" for="ch" forName="arrowWedge1" refType="w" fact="0.5"/>
          <dgm:constr type="h" for="ch" forName="arrowWedge2" refType="w" fact="0.08"/>
          <dgm:constr type="diam" for="ch" forName="arrowWedge2" refType="w" fact="0.84"/>
          <dgm:constr type="l" for="ch" forName="arrowWedge2" refType="w" fact="0.5"/>
          <dgm:constr type="t" for="ch" forName="arrowWedge2" refType="w" fact="0.5"/>
          <dgm:constr type="h" for="ch" forName="arrowWedge3" refType="w" fact="0.08"/>
          <dgm:constr type="diam" for="ch" forName="arrowWedge3" refType="w" fact="0.84"/>
          <dgm:constr type="l" for="ch" forName="arrowWedge3" refType="w" fact="0.5"/>
          <dgm:constr type="t" for="ch" forName="arrowWedge3" refType="w" fact="0.5"/>
          <dgm:constr type="h" for="ch" forName="arrowWedge4" refType="w" fact="0.08"/>
          <dgm:constr type="diam" for="ch" forName="arrowWedge4" refType="w" fact="0.84"/>
          <dgm:constr type="l" for="ch" forName="arrowWedge4" refType="w" fact="0.5"/>
          <dgm:constr type="t" for="ch" forName="arrowWedge4" refType="w" fact="0.5"/>
          <dgm:constr type="h" for="ch" forName="arrowWedge5" refType="w" fact="0.08"/>
          <dgm:constr type="diam" for="ch" forName="arrowWedge5" refType="w" fact="0.84"/>
          <dgm:constr type="l" for="ch" forName="arrowWedge5" refType="w" fact="0.5"/>
          <dgm:constr type="t" for="ch" forName="arrowWedge5" refType="w" fact="0.5"/>
          <dgm:constr type="h" for="ch" forName="arrowWedge6" refType="w" fact="0.08"/>
          <dgm:constr type="diam" for="ch" forName="arrowWedge6" refType="w" fact="0.84"/>
          <dgm:constr type="l" for="ch" forName="arrowWedge6" refType="w" fact="0.5"/>
          <dgm:constr type="t" for="ch" forName="arrowWedge6" refType="w" fact="0.5"/>
          <dgm:constr type="h" for="ch" forName="arrowWedge7" refType="w" fact="0.08"/>
          <dgm:constr type="diam" for="ch" forName="arrowWedge7" refType="w" fact="0.84"/>
          <dgm:constr type="l" for="ch" forName="arrowWedge7" refType="w" fact="0.5"/>
          <dgm:constr type="t" for="ch" forName="arrowWedge7" refType="w" fact="0.5"/>
          <dgm:constr type="primFontSz" for="ch" ptType="node" op="equ"/>
        </dgm:constrLst>
      </dgm:else>
    </dgm:choose>
    <dgm:ruleLst/>
    <dgm:choose name="Name8">
      <dgm:if name="Name9" axis="ch" ptType="node" func="cnt" op="gte" val="1">
        <dgm:layoutNode name="wedge1">
          <dgm:alg type="sp"/>
          <dgm:choose name="Name10">
            <dgm:if name="Name11" axis="ch" ptType="node" func="cnt" op="equ" val="1">
              <dgm:shape xmlns:r="http://schemas.openxmlformats.org/officeDocument/2006/relationships" type="ellipse" r:blip="">
                <dgm:adjLst/>
              </dgm:shape>
            </dgm:if>
            <dgm:if name="Name12" axis="ch" ptType="node" func="cnt" op="equ" val="2">
              <dgm:shape xmlns:r="http://schemas.openxmlformats.org/officeDocument/2006/relationships" type="pie" r:blip="">
                <dgm:adjLst>
                  <dgm:adj idx="1" val="270"/>
                  <dgm:adj idx="2" val="90"/>
                </dgm:adjLst>
              </dgm:shape>
            </dgm:if>
            <dgm:if name="Name13" axis="ch" ptType="node" func="cnt" op="equ" val="3">
              <dgm:shape xmlns:r="http://schemas.openxmlformats.org/officeDocument/2006/relationships" type="pie" r:blip="">
                <dgm:adjLst>
                  <dgm:adj idx="1" val="270"/>
                  <dgm:adj idx="2" val="30"/>
                </dgm:adjLst>
              </dgm:shape>
            </dgm:if>
            <dgm:if name="Name14" axis="ch" ptType="node" func="cnt" op="equ" val="4">
              <dgm:shape xmlns:r="http://schemas.openxmlformats.org/officeDocument/2006/relationships" type="pie" r:blip="">
                <dgm:adjLst>
                  <dgm:adj idx="1" val="270"/>
                  <dgm:adj idx="2" val="0"/>
                </dgm:adjLst>
              </dgm:shape>
            </dgm:if>
            <dgm:if name="Name15" axis="ch" ptType="node" func="cnt" op="equ" val="5">
              <dgm:shape xmlns:r="http://schemas.openxmlformats.org/officeDocument/2006/relationships" type="pie" r:blip="">
                <dgm:adjLst>
                  <dgm:adj idx="1" val="270"/>
                  <dgm:adj idx="2" val="342"/>
                </dgm:adjLst>
              </dgm:shape>
            </dgm:if>
            <dgm:if name="Name16" axis="ch" ptType="node" func="cnt" op="equ" val="6">
              <dgm:shape xmlns:r="http://schemas.openxmlformats.org/officeDocument/2006/relationships" type="pie" r:blip="">
                <dgm:adjLst>
                  <dgm:adj idx="1" val="270"/>
                  <dgm:adj idx="2" val="330"/>
                </dgm:adjLst>
              </dgm:shape>
            </dgm:if>
            <dgm:else name="Name17">
              <dgm:shape xmlns:r="http://schemas.openxmlformats.org/officeDocument/2006/relationships" type="pie" r:blip="">
                <dgm:adjLst>
                  <dgm:adj idx="1" val="270"/>
                  <dgm:adj idx="2" val="321.4286"/>
                </dgm:adjLst>
              </dgm:shape>
            </dgm:else>
          </dgm:choose>
          <dgm:choose name="Name18">
            <dgm:if name="Name19" func="var" arg="dir" op="equ" val="norm">
              <dgm:presOf axis="ch desOrSelf" ptType="node node" st="1 1" cnt="1 0"/>
            </dgm:if>
            <dgm:else name="Name20">
              <dgm:choose name="Name21">
                <dgm:if name="Name22" axis="ch" ptType="node" func="cnt" op="equ" val="1">
                  <dgm:presOf axis="ch desOrSelf" ptType="node node" st="1 1" cnt="1 0"/>
                </dgm:if>
                <dgm:if name="Name23" axis="ch" ptType="node" func="cnt" op="equ" val="2">
                  <dgm:presOf axis="ch desOrSelf" ptType="node node" st="2 1" cnt="1 0"/>
                </dgm:if>
                <dgm:if name="Name24" axis="ch" ptType="node" func="cnt" op="equ" val="3">
                  <dgm:presOf axis="ch desOrSelf" ptType="node node" st="3 1" cnt="1 0"/>
                </dgm:if>
                <dgm:if name="Name25" axis="ch" ptType="node" func="cnt" op="equ" val="4">
                  <dgm:presOf axis="ch desOrSelf" ptType="node node" st="4 1" cnt="1 0"/>
                </dgm:if>
                <dgm:if name="Name26" axis="ch" ptType="node" func="cnt" op="equ" val="5">
                  <dgm:presOf axis="ch desOrSelf" ptType="node node" st="5 1" cnt="1 0"/>
                </dgm:if>
                <dgm:if name="Name27" axis="ch" ptType="node" func="cnt" op="equ" val="6">
                  <dgm:presOf axis="ch desOrSelf" ptType="node node" st="6 1" cnt="1 0"/>
                </dgm:if>
                <dgm:else name="Name28">
                  <dgm:presOf axis="ch desOrSelf" ptType="node node" st="7 1" cnt="1 0"/>
                </dgm:else>
              </dgm:choose>
            </dgm:else>
          </dgm:choose>
          <dgm:constrLst/>
          <dgm:ruleLst/>
        </dgm:layoutNode>
        <dgm:layoutNode name="dummy1a" moveWith="wedge1">
          <dgm:alg type="sp"/>
          <dgm:shape xmlns:r="http://schemas.openxmlformats.org/officeDocument/2006/relationships" r:blip="">
            <dgm:adjLst/>
          </dgm:shape>
          <dgm:presOf/>
          <dgm:constrLst>
            <dgm:constr type="w" val="1"/>
            <dgm:constr type="h" val="1"/>
          </dgm:constrLst>
          <dgm:ruleLst/>
        </dgm:layoutNode>
        <dgm:layoutNode name="dummy1b" moveWith="wedge1">
          <dgm:alg type="sp"/>
          <dgm:shape xmlns:r="http://schemas.openxmlformats.org/officeDocument/2006/relationships" r:blip="">
            <dgm:adjLst/>
          </dgm:shape>
          <dgm:presOf/>
          <dgm:constrLst>
            <dgm:constr type="w" val="1"/>
            <dgm:constr type="h" val="1"/>
          </dgm:constrLst>
          <dgm:ruleLst/>
        </dgm:layoutNode>
        <dgm:layoutNode name="wedge1Tx" moveWith="wedge1">
          <dgm:varLst>
            <dgm:chMax val="0"/>
            <dgm:chPref val="0"/>
            <dgm:bulletEnabled val="1"/>
          </dgm:varLst>
          <dgm:alg type="tx"/>
          <dgm:shape xmlns:r="http://schemas.openxmlformats.org/officeDocument/2006/relationships" type="rect" r:blip="" hideGeom="1">
            <dgm:adjLst/>
          </dgm:shape>
          <dgm:choose name="Name29">
            <dgm:if name="Name30" func="var" arg="dir" op="equ" val="norm">
              <dgm:presOf axis="ch desOrSelf" ptType="node node" st="1 1" cnt="1 0"/>
            </dgm:if>
            <dgm:else name="Name31">
              <dgm:choose name="Name32">
                <dgm:if name="Name33" axis="ch" ptType="node" func="cnt" op="equ" val="1">
                  <dgm:presOf axis="ch desOrSelf" ptType="node node" st="1 1" cnt="1 0"/>
                </dgm:if>
                <dgm:if name="Name34" axis="ch" ptType="node" func="cnt" op="equ" val="2">
                  <dgm:presOf axis="ch desOrSelf" ptType="node node" st="2 1" cnt="1 0"/>
                </dgm:if>
                <dgm:if name="Name35" axis="ch" ptType="node" func="cnt" op="equ" val="3">
                  <dgm:presOf axis="ch desOrSelf" ptType="node node" st="3 1" cnt="1 0"/>
                </dgm:if>
                <dgm:if name="Name36" axis="ch" ptType="node" func="cnt" op="equ" val="4">
                  <dgm:presOf axis="ch desOrSelf" ptType="node node" st="4 1" cnt="1 0"/>
                </dgm:if>
                <dgm:if name="Name37" axis="ch" ptType="node" func="cnt" op="equ" val="5">
                  <dgm:presOf axis="ch desOrSelf" ptType="node node" st="5 1" cnt="1 0"/>
                </dgm:if>
                <dgm:if name="Name38" axis="ch" ptType="node" func="cnt" op="equ" val="6">
                  <dgm:presOf axis="ch desOrSelf" ptType="node node" st="6 1" cnt="1 0"/>
                </dgm:if>
                <dgm:else name="Name39">
                  <dgm:presOf axis="ch desOrSelf" ptType="node node" st="7 1" cnt="1 0"/>
                </dgm:else>
              </dgm:choose>
            </dgm:else>
          </dgm:choose>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if>
      <dgm:else name="Name40"/>
    </dgm:choose>
    <dgm:choose name="Name41">
      <dgm:if name="Name42" axis="ch" ptType="node" func="cnt" op="gte" val="2">
        <dgm:layoutNode name="wedge2">
          <dgm:alg type="sp"/>
          <dgm:choose name="Name43">
            <dgm:if name="Name44" axis="ch" ptType="node" func="cnt" op="equ" val="2">
              <dgm:shape xmlns:r="http://schemas.openxmlformats.org/officeDocument/2006/relationships" type="pie" r:blip="">
                <dgm:adjLst>
                  <dgm:adj idx="1" val="90"/>
                  <dgm:adj idx="2" val="270"/>
                </dgm:adjLst>
              </dgm:shape>
            </dgm:if>
            <dgm:if name="Name45" axis="ch" ptType="node" func="cnt" op="equ" val="3">
              <dgm:shape xmlns:r="http://schemas.openxmlformats.org/officeDocument/2006/relationships" type="pie" r:blip="">
                <dgm:adjLst>
                  <dgm:adj idx="1" val="30"/>
                  <dgm:adj idx="2" val="150"/>
                </dgm:adjLst>
              </dgm:shape>
            </dgm:if>
            <dgm:if name="Name46" axis="ch" ptType="node" func="cnt" op="equ" val="4">
              <dgm:shape xmlns:r="http://schemas.openxmlformats.org/officeDocument/2006/relationships" type="pie" r:blip="">
                <dgm:adjLst>
                  <dgm:adj idx="1" val="0"/>
                  <dgm:adj idx="2" val="90"/>
                </dgm:adjLst>
              </dgm:shape>
            </dgm:if>
            <dgm:if name="Name47" axis="ch" ptType="node" func="cnt" op="equ" val="5">
              <dgm:shape xmlns:r="http://schemas.openxmlformats.org/officeDocument/2006/relationships" type="pie" r:blip="">
                <dgm:adjLst>
                  <dgm:adj idx="1" val="342"/>
                  <dgm:adj idx="2" val="54"/>
                </dgm:adjLst>
              </dgm:shape>
            </dgm:if>
            <dgm:if name="Name48" axis="ch" ptType="node" func="cnt" op="equ" val="6">
              <dgm:shape xmlns:r="http://schemas.openxmlformats.org/officeDocument/2006/relationships" type="pie" r:blip="">
                <dgm:adjLst>
                  <dgm:adj idx="1" val="330"/>
                  <dgm:adj idx="2" val="30"/>
                </dgm:adjLst>
              </dgm:shape>
            </dgm:if>
            <dgm:else name="Name49">
              <dgm:shape xmlns:r="http://schemas.openxmlformats.org/officeDocument/2006/relationships" type="pie" r:blip="">
                <dgm:adjLst>
                  <dgm:adj idx="1" val="321.4286"/>
                  <dgm:adj idx="2" val="12.85714"/>
                </dgm:adjLst>
              </dgm:shape>
            </dgm:else>
          </dgm:choose>
          <dgm:choose name="Name50">
            <dgm:if name="Name51" func="var" arg="dir" op="equ" val="norm">
              <dgm:presOf axis="ch desOrSelf" ptType="node node" st="2 1" cnt="1 0"/>
            </dgm:if>
            <dgm:else name="Name52">
              <dgm:choose name="Name53">
                <dgm:if name="Name54" axis="ch" ptType="node" func="cnt" op="equ" val="2">
                  <dgm:presOf axis="ch desOrSelf" ptType="node node" st="1 1" cnt="1 0"/>
                </dgm:if>
                <dgm:if name="Name55" axis="ch" ptType="node" func="cnt" op="equ" val="3">
                  <dgm:presOf axis="ch desOrSelf" ptType="node node" st="2 1" cnt="1 0"/>
                </dgm:if>
                <dgm:if name="Name56" axis="ch" ptType="node" func="cnt" op="equ" val="4">
                  <dgm:presOf axis="ch desOrSelf" ptType="node node" st="3 1" cnt="1 0"/>
                </dgm:if>
                <dgm:if name="Name57" axis="ch" ptType="node" func="cnt" op="equ" val="5">
                  <dgm:presOf axis="ch desOrSelf" ptType="node node" st="4 1" cnt="1 0"/>
                </dgm:if>
                <dgm:if name="Name58" axis="ch" ptType="node" func="cnt" op="equ" val="6">
                  <dgm:presOf axis="ch desOrSelf" ptType="node node" st="5 1" cnt="1 0"/>
                </dgm:if>
                <dgm:else name="Name59">
                  <dgm:presOf axis="ch desOrSelf" ptType="node node" st="6 1" cnt="1 0"/>
                </dgm:else>
              </dgm:choose>
            </dgm:else>
          </dgm:choose>
          <dgm:constrLst/>
          <dgm:ruleLst/>
        </dgm:layoutNode>
        <dgm:layoutNode name="dummy2a" moveWith="wedge2">
          <dgm:alg type="sp"/>
          <dgm:shape xmlns:r="http://schemas.openxmlformats.org/officeDocument/2006/relationships" r:blip="">
            <dgm:adjLst/>
          </dgm:shape>
          <dgm:presOf/>
          <dgm:constrLst>
            <dgm:constr type="w" val="1"/>
            <dgm:constr type="h" val="1"/>
          </dgm:constrLst>
          <dgm:ruleLst/>
        </dgm:layoutNode>
        <dgm:layoutNode name="dummy2b" moveWith="wedge2">
          <dgm:alg type="sp"/>
          <dgm:shape xmlns:r="http://schemas.openxmlformats.org/officeDocument/2006/relationships" r:blip="">
            <dgm:adjLst/>
          </dgm:shape>
          <dgm:presOf/>
          <dgm:constrLst>
            <dgm:constr type="w" val="1"/>
            <dgm:constr type="h" val="1"/>
          </dgm:constrLst>
          <dgm:ruleLst/>
        </dgm:layoutNode>
        <dgm:layoutNode name="wedge2Tx" moveWith="wedge2">
          <dgm:varLst>
            <dgm:chMax val="0"/>
            <dgm:chPref val="0"/>
            <dgm:bulletEnabled val="1"/>
          </dgm:varLst>
          <dgm:alg type="tx"/>
          <dgm:shape xmlns:r="http://schemas.openxmlformats.org/officeDocument/2006/relationships" type="rect" r:blip="" hideGeom="1">
            <dgm:adjLst/>
          </dgm:shape>
          <dgm:choose name="Name60">
            <dgm:if name="Name61" func="var" arg="dir" op="equ" val="norm">
              <dgm:presOf axis="ch desOrSelf" ptType="node node" st="2 1" cnt="1 0"/>
            </dgm:if>
            <dgm:else name="Name62">
              <dgm:choose name="Name63">
                <dgm:if name="Name64" axis="ch" ptType="node" func="cnt" op="equ" val="2">
                  <dgm:presOf axis="ch desOrSelf" ptType="node node" st="1 1" cnt="1 0"/>
                </dgm:if>
                <dgm:if name="Name65" axis="ch" ptType="node" func="cnt" op="equ" val="3">
                  <dgm:presOf axis="ch desOrSelf" ptType="node node" st="2 1" cnt="1 0"/>
                </dgm:if>
                <dgm:if name="Name66" axis="ch" ptType="node" func="cnt" op="equ" val="4">
                  <dgm:presOf axis="ch desOrSelf" ptType="node node" st="3 1" cnt="1 0"/>
                </dgm:if>
                <dgm:if name="Name67" axis="ch" ptType="node" func="cnt" op="equ" val="5">
                  <dgm:presOf axis="ch desOrSelf" ptType="node node" st="4 1" cnt="1 0"/>
                </dgm:if>
                <dgm:if name="Name68" axis="ch" ptType="node" func="cnt" op="equ" val="6">
                  <dgm:presOf axis="ch desOrSelf" ptType="node node" st="5 1" cnt="1 0"/>
                </dgm:if>
                <dgm:else name="Name69">
                  <dgm:presOf axis="ch desOrSelf" ptType="node node" st="6 1" cnt="1 0"/>
                </dgm:else>
              </dgm:choose>
            </dgm:else>
          </dgm:choose>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if>
      <dgm:else name="Name70"/>
    </dgm:choose>
    <dgm:choose name="Name71">
      <dgm:if name="Name72" axis="ch" ptType="node" func="cnt" op="gte" val="3">
        <dgm:layoutNode name="wedge3">
          <dgm:alg type="sp"/>
          <dgm:choose name="Name73">
            <dgm:if name="Name74" axis="ch" ptType="node" func="cnt" op="equ" val="3">
              <dgm:shape xmlns:r="http://schemas.openxmlformats.org/officeDocument/2006/relationships" type="pie" r:blip="">
                <dgm:adjLst>
                  <dgm:adj idx="1" val="150"/>
                  <dgm:adj idx="2" val="270"/>
                </dgm:adjLst>
              </dgm:shape>
            </dgm:if>
            <dgm:if name="Name75" axis="ch" ptType="node" func="cnt" op="equ" val="4">
              <dgm:shape xmlns:r="http://schemas.openxmlformats.org/officeDocument/2006/relationships" type="pie" r:blip="">
                <dgm:adjLst>
                  <dgm:adj idx="1" val="90"/>
                  <dgm:adj idx="2" val="180"/>
                </dgm:adjLst>
              </dgm:shape>
            </dgm:if>
            <dgm:if name="Name76" axis="ch" ptType="node" func="cnt" op="equ" val="5">
              <dgm:shape xmlns:r="http://schemas.openxmlformats.org/officeDocument/2006/relationships" type="pie" r:blip="">
                <dgm:adjLst>
                  <dgm:adj idx="1" val="54"/>
                  <dgm:adj idx="2" val="126"/>
                </dgm:adjLst>
              </dgm:shape>
            </dgm:if>
            <dgm:if name="Name77" axis="ch" ptType="node" func="cnt" op="equ" val="6">
              <dgm:shape xmlns:r="http://schemas.openxmlformats.org/officeDocument/2006/relationships" type="pie" r:blip="">
                <dgm:adjLst>
                  <dgm:adj idx="1" val="30"/>
                  <dgm:adj idx="2" val="90"/>
                </dgm:adjLst>
              </dgm:shape>
            </dgm:if>
            <dgm:else name="Name78">
              <dgm:shape xmlns:r="http://schemas.openxmlformats.org/officeDocument/2006/relationships" type="pie" r:blip="">
                <dgm:adjLst>
                  <dgm:adj idx="1" val="12.85714"/>
                  <dgm:adj idx="2" val="64.28571"/>
                </dgm:adjLst>
              </dgm:shape>
            </dgm:else>
          </dgm:choose>
          <dgm:choose name="Name79">
            <dgm:if name="Name80" func="var" arg="dir" op="equ" val="norm">
              <dgm:presOf axis="ch desOrSelf" ptType="node node" st="3 1" cnt="1 0"/>
            </dgm:if>
            <dgm:else name="Name81">
              <dgm:choose name="Name82">
                <dgm:if name="Name83" axis="ch" ptType="node" func="cnt" op="equ" val="3">
                  <dgm:presOf axis="ch desOrSelf" ptType="node node" st="1 1" cnt="1 0"/>
                </dgm:if>
                <dgm:if name="Name84" axis="ch" ptType="node" func="cnt" op="equ" val="4">
                  <dgm:presOf axis="ch desOrSelf" ptType="node node" st="2 1" cnt="1 0"/>
                </dgm:if>
                <dgm:if name="Name85" axis="ch" ptType="node" func="cnt" op="equ" val="5">
                  <dgm:presOf axis="ch desOrSelf" ptType="node node" st="3 1" cnt="1 0"/>
                </dgm:if>
                <dgm:if name="Name86" axis="ch" ptType="node" func="cnt" op="equ" val="6">
                  <dgm:presOf axis="ch desOrSelf" ptType="node node" st="4 1" cnt="1 0"/>
                </dgm:if>
                <dgm:else name="Name87">
                  <dgm:presOf axis="ch desOrSelf" ptType="node node" st="5 1" cnt="1 0"/>
                </dgm:else>
              </dgm:choose>
            </dgm:else>
          </dgm:choose>
          <dgm:constrLst/>
          <dgm:ruleLst/>
        </dgm:layoutNode>
        <dgm:layoutNode name="dummy3a" moveWith="wedge3">
          <dgm:alg type="sp"/>
          <dgm:shape xmlns:r="http://schemas.openxmlformats.org/officeDocument/2006/relationships" r:blip="">
            <dgm:adjLst/>
          </dgm:shape>
          <dgm:presOf/>
          <dgm:constrLst>
            <dgm:constr type="w" val="1"/>
            <dgm:constr type="h" val="1"/>
          </dgm:constrLst>
          <dgm:ruleLst/>
        </dgm:layoutNode>
        <dgm:layoutNode name="dummy3b" moveWith="wedge3">
          <dgm:alg type="sp"/>
          <dgm:shape xmlns:r="http://schemas.openxmlformats.org/officeDocument/2006/relationships" r:blip="">
            <dgm:adjLst/>
          </dgm:shape>
          <dgm:presOf/>
          <dgm:constrLst>
            <dgm:constr type="w" val="1"/>
            <dgm:constr type="h" val="1"/>
          </dgm:constrLst>
          <dgm:ruleLst/>
        </dgm:layoutNode>
        <dgm:layoutNode name="wedge3Tx" moveWith="wedge3">
          <dgm:varLst>
            <dgm:chMax val="0"/>
            <dgm:chPref val="0"/>
            <dgm:bulletEnabled val="1"/>
          </dgm:varLst>
          <dgm:alg type="tx"/>
          <dgm:shape xmlns:r="http://schemas.openxmlformats.org/officeDocument/2006/relationships" type="rect" r:blip="" hideGeom="1">
            <dgm:adjLst/>
          </dgm:shape>
          <dgm:choose name="Name88">
            <dgm:if name="Name89" func="var" arg="dir" op="equ" val="norm">
              <dgm:presOf axis="ch desOrSelf" ptType="node node" st="3 1" cnt="1 0"/>
            </dgm:if>
            <dgm:else name="Name90">
              <dgm:choose name="Name91">
                <dgm:if name="Name92" axis="ch" ptType="node" func="cnt" op="equ" val="3">
                  <dgm:presOf axis="ch desOrSelf" ptType="node node" st="1 1" cnt="1 0"/>
                </dgm:if>
                <dgm:if name="Name93" axis="ch" ptType="node" func="cnt" op="equ" val="4">
                  <dgm:presOf axis="ch desOrSelf" ptType="node node" st="2 1" cnt="1 0"/>
                </dgm:if>
                <dgm:if name="Name94" axis="ch" ptType="node" func="cnt" op="equ" val="5">
                  <dgm:presOf axis="ch desOrSelf" ptType="node node" st="3 1" cnt="1 0"/>
                </dgm:if>
                <dgm:if name="Name95" axis="ch" ptType="node" func="cnt" op="equ" val="6">
                  <dgm:presOf axis="ch desOrSelf" ptType="node node" st="4 1" cnt="1 0"/>
                </dgm:if>
                <dgm:else name="Name96">
                  <dgm:presOf axis="ch desOrSelf" ptType="node node" st="5 1" cnt="1 0"/>
                </dgm:else>
              </dgm:choose>
            </dgm:else>
          </dgm:choose>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if>
      <dgm:else name="Name97"/>
    </dgm:choose>
    <dgm:choose name="Name98">
      <dgm:if name="Name99" axis="ch" ptType="node" func="cnt" op="gte" val="4">
        <dgm:layoutNode name="wedge4">
          <dgm:alg type="sp"/>
          <dgm:choose name="Name100">
            <dgm:if name="Name101" axis="ch" ptType="node" func="cnt" op="equ" val="4">
              <dgm:shape xmlns:r="http://schemas.openxmlformats.org/officeDocument/2006/relationships" type="pie" r:blip="">
                <dgm:adjLst>
                  <dgm:adj idx="1" val="180"/>
                  <dgm:adj idx="2" val="270"/>
                </dgm:adjLst>
              </dgm:shape>
            </dgm:if>
            <dgm:if name="Name102" axis="ch" ptType="node" func="cnt" op="equ" val="5">
              <dgm:shape xmlns:r="http://schemas.openxmlformats.org/officeDocument/2006/relationships" type="pie" r:blip="">
                <dgm:adjLst>
                  <dgm:adj idx="1" val="126"/>
                  <dgm:adj idx="2" val="198"/>
                </dgm:adjLst>
              </dgm:shape>
            </dgm:if>
            <dgm:if name="Name103" axis="ch" ptType="node" func="cnt" op="equ" val="6">
              <dgm:shape xmlns:r="http://schemas.openxmlformats.org/officeDocument/2006/relationships" type="pie" r:blip="">
                <dgm:adjLst>
                  <dgm:adj idx="1" val="90"/>
                  <dgm:adj idx="2" val="150"/>
                </dgm:adjLst>
              </dgm:shape>
            </dgm:if>
            <dgm:else name="Name104">
              <dgm:shape xmlns:r="http://schemas.openxmlformats.org/officeDocument/2006/relationships" type="pie" r:blip="">
                <dgm:adjLst>
                  <dgm:adj idx="1" val="64.2871"/>
                  <dgm:adj idx="2" val="115.7143"/>
                </dgm:adjLst>
              </dgm:shape>
            </dgm:else>
          </dgm:choose>
          <dgm:choose name="Name105">
            <dgm:if name="Name106" func="var" arg="dir" op="equ" val="norm">
              <dgm:presOf axis="ch desOrSelf" ptType="node node" st="4 1" cnt="1 0"/>
            </dgm:if>
            <dgm:else name="Name107">
              <dgm:choose name="Name108">
                <dgm:if name="Name109" axis="ch" ptType="node" func="cnt" op="equ" val="4">
                  <dgm:presOf axis="ch desOrSelf" ptType="node node" st="1 1" cnt="1 0"/>
                </dgm:if>
                <dgm:if name="Name110" axis="ch" ptType="node" func="cnt" op="equ" val="5">
                  <dgm:presOf axis="ch desOrSelf" ptType="node node" st="2 1" cnt="1 0"/>
                </dgm:if>
                <dgm:if name="Name111" axis="ch" ptType="node" func="cnt" op="equ" val="6">
                  <dgm:presOf axis="ch desOrSelf" ptType="node node" st="3 1" cnt="1 0"/>
                </dgm:if>
                <dgm:else name="Name112">
                  <dgm:presOf axis="ch desOrSelf" ptType="node node" st="4 1" cnt="1 0"/>
                </dgm:else>
              </dgm:choose>
            </dgm:else>
          </dgm:choose>
          <dgm:constrLst/>
          <dgm:ruleLst/>
        </dgm:layoutNode>
        <dgm:layoutNode name="dummy4a" moveWith="wedge4">
          <dgm:alg type="sp"/>
          <dgm:shape xmlns:r="http://schemas.openxmlformats.org/officeDocument/2006/relationships" r:blip="">
            <dgm:adjLst/>
          </dgm:shape>
          <dgm:presOf/>
          <dgm:constrLst>
            <dgm:constr type="w" val="1"/>
            <dgm:constr type="h" val="1"/>
          </dgm:constrLst>
          <dgm:ruleLst/>
        </dgm:layoutNode>
        <dgm:layoutNode name="dummy4b" moveWith="wedge4">
          <dgm:alg type="sp"/>
          <dgm:shape xmlns:r="http://schemas.openxmlformats.org/officeDocument/2006/relationships" r:blip="">
            <dgm:adjLst/>
          </dgm:shape>
          <dgm:presOf/>
          <dgm:constrLst>
            <dgm:constr type="w" val="1"/>
            <dgm:constr type="h" val="1"/>
          </dgm:constrLst>
          <dgm:ruleLst/>
        </dgm:layoutNode>
        <dgm:layoutNode name="wedge4Tx" moveWith="wedge4">
          <dgm:varLst>
            <dgm:chMax val="0"/>
            <dgm:chPref val="0"/>
            <dgm:bulletEnabled val="1"/>
          </dgm:varLst>
          <dgm:alg type="tx"/>
          <dgm:shape xmlns:r="http://schemas.openxmlformats.org/officeDocument/2006/relationships" type="rect" r:blip="" hideGeom="1">
            <dgm:adjLst/>
          </dgm:shape>
          <dgm:choose name="Name113">
            <dgm:if name="Name114" func="var" arg="dir" op="equ" val="norm">
              <dgm:presOf axis="ch desOrSelf" ptType="node node" st="4 1" cnt="1 0"/>
            </dgm:if>
            <dgm:else name="Name115">
              <dgm:choose name="Name116">
                <dgm:if name="Name117" axis="ch" ptType="node" func="cnt" op="equ" val="4">
                  <dgm:presOf axis="ch desOrSelf" ptType="node node" st="1 1" cnt="1 0"/>
                </dgm:if>
                <dgm:if name="Name118" axis="ch" ptType="node" func="cnt" op="equ" val="5">
                  <dgm:presOf axis="ch desOrSelf" ptType="node node" st="2 1" cnt="1 0"/>
                </dgm:if>
                <dgm:if name="Name119" axis="ch" ptType="node" func="cnt" op="equ" val="6">
                  <dgm:presOf axis="ch desOrSelf" ptType="node node" st="3 1" cnt="1 0"/>
                </dgm:if>
                <dgm:else name="Name120">
                  <dgm:presOf axis="ch desOrSelf" ptType="node node" st="4 1" cnt="1 0"/>
                </dgm:else>
              </dgm:choose>
            </dgm:else>
          </dgm:choose>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if>
      <dgm:else name="Name121"/>
    </dgm:choose>
    <dgm:choose name="Name122">
      <dgm:if name="Name123" axis="ch" ptType="node" func="cnt" op="gte" val="5">
        <dgm:layoutNode name="wedge5">
          <dgm:alg type="sp"/>
          <dgm:choose name="Name124">
            <dgm:if name="Name125" axis="ch" ptType="node" func="cnt" op="equ" val="5">
              <dgm:shape xmlns:r="http://schemas.openxmlformats.org/officeDocument/2006/relationships" type="pie" r:blip="">
                <dgm:adjLst>
                  <dgm:adj idx="1" val="198"/>
                  <dgm:adj idx="2" val="270"/>
                </dgm:adjLst>
              </dgm:shape>
            </dgm:if>
            <dgm:if name="Name126" axis="ch" ptType="node" func="cnt" op="equ" val="6">
              <dgm:shape xmlns:r="http://schemas.openxmlformats.org/officeDocument/2006/relationships" type="pie" r:blip="">
                <dgm:adjLst>
                  <dgm:adj idx="1" val="150"/>
                  <dgm:adj idx="2" val="210"/>
                </dgm:adjLst>
              </dgm:shape>
            </dgm:if>
            <dgm:else name="Name127">
              <dgm:shape xmlns:r="http://schemas.openxmlformats.org/officeDocument/2006/relationships" type="pie" r:blip="">
                <dgm:adjLst>
                  <dgm:adj idx="1" val="115.7143"/>
                  <dgm:adj idx="2" val="167.1429"/>
                </dgm:adjLst>
              </dgm:shape>
            </dgm:else>
          </dgm:choose>
          <dgm:choose name="Name128">
            <dgm:if name="Name129" func="var" arg="dir" op="equ" val="norm">
              <dgm:presOf axis="ch desOrSelf" ptType="node node" st="5 1" cnt="1 0"/>
            </dgm:if>
            <dgm:else name="Name130">
              <dgm:choose name="Name131">
                <dgm:if name="Name132" axis="ch" ptType="node" func="cnt" op="equ" val="5">
                  <dgm:presOf axis="ch desOrSelf" ptType="node node" st="1 1" cnt="1 0"/>
                </dgm:if>
                <dgm:if name="Name133" axis="ch" ptType="node" func="cnt" op="equ" val="6">
                  <dgm:presOf axis="ch desOrSelf" ptType="node node" st="2 1" cnt="1 0"/>
                </dgm:if>
                <dgm:else name="Name134">
                  <dgm:presOf axis="ch desOrSelf" ptType="node node" st="3 1" cnt="1 0"/>
                </dgm:else>
              </dgm:choose>
            </dgm:else>
          </dgm:choose>
          <dgm:constrLst/>
          <dgm:ruleLst/>
        </dgm:layoutNode>
        <dgm:layoutNode name="dummy5a" moveWith="wedge5">
          <dgm:alg type="sp"/>
          <dgm:shape xmlns:r="http://schemas.openxmlformats.org/officeDocument/2006/relationships" r:blip="">
            <dgm:adjLst/>
          </dgm:shape>
          <dgm:presOf/>
          <dgm:constrLst>
            <dgm:constr type="w" val="1"/>
            <dgm:constr type="h" val="1"/>
          </dgm:constrLst>
          <dgm:ruleLst/>
        </dgm:layoutNode>
        <dgm:layoutNode name="dummy5b" moveWith="wedge5">
          <dgm:alg type="sp"/>
          <dgm:shape xmlns:r="http://schemas.openxmlformats.org/officeDocument/2006/relationships" r:blip="">
            <dgm:adjLst/>
          </dgm:shape>
          <dgm:presOf/>
          <dgm:constrLst>
            <dgm:constr type="w" val="1"/>
            <dgm:constr type="h" val="1"/>
          </dgm:constrLst>
          <dgm:ruleLst/>
        </dgm:layoutNode>
        <dgm:layoutNode name="wedge5Tx" moveWith="wedge5">
          <dgm:varLst>
            <dgm:chMax val="0"/>
            <dgm:chPref val="0"/>
            <dgm:bulletEnabled val="1"/>
          </dgm:varLst>
          <dgm:alg type="tx"/>
          <dgm:shape xmlns:r="http://schemas.openxmlformats.org/officeDocument/2006/relationships" type="rect" r:blip="" hideGeom="1">
            <dgm:adjLst/>
          </dgm:shape>
          <dgm:choose name="Name135">
            <dgm:if name="Name136" func="var" arg="dir" op="equ" val="norm">
              <dgm:presOf axis="ch desOrSelf" ptType="node node" st="5 1" cnt="1 0"/>
            </dgm:if>
            <dgm:else name="Name137">
              <dgm:choose name="Name138">
                <dgm:if name="Name139" axis="ch" ptType="node" func="cnt" op="equ" val="5">
                  <dgm:presOf axis="ch desOrSelf" ptType="node node" st="1 1" cnt="1 0"/>
                </dgm:if>
                <dgm:if name="Name140" axis="ch" ptType="node" func="cnt" op="equ" val="6">
                  <dgm:presOf axis="ch desOrSelf" ptType="node node" st="2 1" cnt="1 0"/>
                </dgm:if>
                <dgm:else name="Name141">
                  <dgm:presOf axis="ch desOrSelf" ptType="node node" st="3 1" cnt="1 0"/>
                </dgm:else>
              </dgm:choose>
            </dgm:else>
          </dgm:choose>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if>
      <dgm:else name="Name142"/>
    </dgm:choose>
    <dgm:choose name="Name143">
      <dgm:if name="Name144" axis="ch" ptType="node" func="cnt" op="gte" val="6">
        <dgm:layoutNode name="wedge6">
          <dgm:alg type="sp"/>
          <dgm:choose name="Name145">
            <dgm:if name="Name146" axis="ch" ptType="node" func="cnt" op="equ" val="6">
              <dgm:shape xmlns:r="http://schemas.openxmlformats.org/officeDocument/2006/relationships" type="pie" r:blip="">
                <dgm:adjLst>
                  <dgm:adj idx="1" val="210"/>
                  <dgm:adj idx="2" val="270"/>
                </dgm:adjLst>
              </dgm:shape>
            </dgm:if>
            <dgm:else name="Name147">
              <dgm:shape xmlns:r="http://schemas.openxmlformats.org/officeDocument/2006/relationships" type="pie" r:blip="">
                <dgm:adjLst>
                  <dgm:adj idx="1" val="167.1429"/>
                  <dgm:adj idx="2" val="218.5714"/>
                </dgm:adjLst>
              </dgm:shape>
            </dgm:else>
          </dgm:choose>
          <dgm:choose name="Name148">
            <dgm:if name="Name149" func="var" arg="dir" op="equ" val="norm">
              <dgm:presOf axis="ch desOrSelf" ptType="node node" st="6 1" cnt="1 0"/>
            </dgm:if>
            <dgm:else name="Name150">
              <dgm:choose name="Name151">
                <dgm:if name="Name152" axis="ch" ptType="node" func="cnt" op="equ" val="6">
                  <dgm:presOf axis="ch desOrSelf" ptType="node node" st="1 1" cnt="1 0"/>
                </dgm:if>
                <dgm:else name="Name153">
                  <dgm:presOf axis="ch desOrSelf" ptType="node node" st="2 1" cnt="1 0"/>
                </dgm:else>
              </dgm:choose>
            </dgm:else>
          </dgm:choose>
          <dgm:constrLst/>
          <dgm:ruleLst/>
        </dgm:layoutNode>
        <dgm:layoutNode name="dummy6a" moveWith="wedge6">
          <dgm:alg type="sp"/>
          <dgm:shape xmlns:r="http://schemas.openxmlformats.org/officeDocument/2006/relationships" r:blip="">
            <dgm:adjLst/>
          </dgm:shape>
          <dgm:presOf/>
          <dgm:constrLst>
            <dgm:constr type="w" val="1"/>
            <dgm:constr type="h" val="1"/>
          </dgm:constrLst>
          <dgm:ruleLst/>
        </dgm:layoutNode>
        <dgm:layoutNode name="dummy6b" moveWith="wedge6">
          <dgm:alg type="sp"/>
          <dgm:shape xmlns:r="http://schemas.openxmlformats.org/officeDocument/2006/relationships" r:blip="">
            <dgm:adjLst/>
          </dgm:shape>
          <dgm:presOf/>
          <dgm:constrLst>
            <dgm:constr type="w" val="1"/>
            <dgm:constr type="h" val="1"/>
          </dgm:constrLst>
          <dgm:ruleLst/>
        </dgm:layoutNode>
        <dgm:layoutNode name="wedge6Tx" moveWith="wedge6">
          <dgm:varLst>
            <dgm:chMax val="0"/>
            <dgm:chPref val="0"/>
            <dgm:bulletEnabled val="1"/>
          </dgm:varLst>
          <dgm:alg type="tx"/>
          <dgm:shape xmlns:r="http://schemas.openxmlformats.org/officeDocument/2006/relationships" type="rect" r:blip="" hideGeom="1">
            <dgm:adjLst/>
          </dgm:shape>
          <dgm:choose name="Name154">
            <dgm:if name="Name155" func="var" arg="dir" op="equ" val="norm">
              <dgm:presOf axis="ch desOrSelf" ptType="node node" st="6 1" cnt="1 0"/>
            </dgm:if>
            <dgm:else name="Name156">
              <dgm:choose name="Name157">
                <dgm:if name="Name158" axis="ch" ptType="node" func="cnt" op="equ" val="6">
                  <dgm:presOf axis="ch desOrSelf" ptType="node node" st="1 1" cnt="1 0"/>
                </dgm:if>
                <dgm:else name="Name159">
                  <dgm:presOf axis="ch desOrSelf" ptType="node node" st="2 1" cnt="1 0"/>
                </dgm:else>
              </dgm:choose>
            </dgm:else>
          </dgm:choose>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if>
      <dgm:else name="Name160"/>
    </dgm:choose>
    <dgm:choose name="Name161">
      <dgm:if name="Name162" axis="ch" ptType="node" func="cnt" op="gte" val="7">
        <dgm:layoutNode name="wedge7">
          <dgm:alg type="sp"/>
          <dgm:shape xmlns:r="http://schemas.openxmlformats.org/officeDocument/2006/relationships" type="pie" r:blip="">
            <dgm:adjLst>
              <dgm:adj idx="1" val="218.5714"/>
              <dgm:adj idx="2" val="270"/>
            </dgm:adjLst>
          </dgm:shape>
          <dgm:choose name="Name163">
            <dgm:if name="Name164" func="var" arg="dir" op="equ" val="norm">
              <dgm:presOf axis="ch desOrSelf" ptType="node node" st="7 1" cnt="1 0"/>
            </dgm:if>
            <dgm:else name="Name165">
              <dgm:presOf axis="ch desOrSelf" ptType="node node" st="1 1" cnt="1 0"/>
            </dgm:else>
          </dgm:choose>
          <dgm:constrLst/>
          <dgm:ruleLst/>
        </dgm:layoutNode>
        <dgm:layoutNode name="dummy7a" moveWith="wedge7">
          <dgm:alg type="sp"/>
          <dgm:shape xmlns:r="http://schemas.openxmlformats.org/officeDocument/2006/relationships" r:blip="">
            <dgm:adjLst/>
          </dgm:shape>
          <dgm:presOf/>
          <dgm:constrLst>
            <dgm:constr type="w" val="1"/>
            <dgm:constr type="h" val="1"/>
          </dgm:constrLst>
          <dgm:ruleLst/>
        </dgm:layoutNode>
        <dgm:layoutNode name="dummy7b" moveWith="wedge7">
          <dgm:alg type="sp"/>
          <dgm:shape xmlns:r="http://schemas.openxmlformats.org/officeDocument/2006/relationships" r:blip="">
            <dgm:adjLst/>
          </dgm:shape>
          <dgm:presOf/>
          <dgm:constrLst>
            <dgm:constr type="w" val="1"/>
            <dgm:constr type="h" val="1"/>
          </dgm:constrLst>
          <dgm:ruleLst/>
        </dgm:layoutNode>
        <dgm:layoutNode name="wedge7Tx" moveWith="wedge7">
          <dgm:varLst>
            <dgm:chMax val="0"/>
            <dgm:chPref val="0"/>
            <dgm:bulletEnabled val="1"/>
          </dgm:varLst>
          <dgm:alg type="tx"/>
          <dgm:shape xmlns:r="http://schemas.openxmlformats.org/officeDocument/2006/relationships" type="rect" r:blip="" hideGeom="1">
            <dgm:adjLst/>
          </dgm:shape>
          <dgm:choose name="Name166">
            <dgm:if name="Name167" func="var" arg="dir" op="equ" val="norm">
              <dgm:presOf axis="ch desOrSelf" ptType="node node" st="7 1" cnt="1 0"/>
            </dgm:if>
            <dgm:else name="Name168">
              <dgm:presOf axis="ch desOrSelf" ptType="node node" st="1 1" cnt="1 0"/>
            </dgm:else>
          </dgm:choose>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if>
      <dgm:else name="Name169"/>
    </dgm:choose>
    <dgm:choose name="Name170">
      <dgm:if name="Name171" axis="ch" ptType="node" func="cnt" op="equ" val="1">
        <dgm:forEach name="Name172" axis="ch" ptType="sibTrans" hideLastTrans="0" cnt="1">
          <dgm:layoutNode name="arrowWedge1single" styleLbl="fgSibTrans2D1">
            <dgm:choose name="Name173">
              <dgm:if name="Name174" func="var" arg="dir" op="equ" val="norm">
                <dgm:alg type="conn">
                  <dgm:param type="connRout" val="longCurve"/>
                  <dgm:param type="srcNode" val="dummy1a"/>
                  <dgm:param type="dstNode" val="dummy1b"/>
                  <dgm:param type="begPts" val="tL"/>
                  <dgm:param type="endPts" val="tR"/>
                  <dgm:param type="begSty" val="arr"/>
                  <dgm:param type="endSty" val="noArr"/>
                </dgm:alg>
              </dgm:if>
              <dgm:else name="Name175">
                <dgm:alg type="conn">
                  <dgm:param type="connRout" val="longCurve"/>
                  <dgm:param type="srcNode" val="dummy1a"/>
                  <dgm:param type="dstNode" val="dummy1b"/>
                  <dgm:param type="begPts" val="tL"/>
                  <dgm:param type="endPts" val="tR"/>
                  <dgm:param type="begSty" val="noArr"/>
                  <dgm:param type="endSty" val="arr"/>
                </dgm:alg>
              </dgm:else>
            </dgm:choose>
            <dgm:shape xmlns:r="http://schemas.openxmlformats.org/officeDocument/2006/relationships" type="conn" r:blip="">
              <dgm:adjLst/>
            </dgm:shape>
            <dgm:presOf/>
            <dgm:constrLst>
              <dgm:constr type="w" val="1"/>
              <dgm:constr type="begPad"/>
              <dgm:constr type="endPad"/>
            </dgm:constrLst>
            <dgm:ruleLst/>
          </dgm:layoutNode>
        </dgm:forEach>
      </dgm:if>
      <dgm:if name="Name176" axis="ch" ptType="node" func="cnt" op="gte" val="2">
        <dgm:forEach name="Name177" axis="ch" ptType="sibTrans" hideLastTrans="0" cnt="1">
          <dgm:layoutNode name="arrowWedge1" styleLbl="fgSibTrans2D1">
            <dgm:choose name="Name178">
              <dgm:if name="Name179" func="var" arg="dir" op="equ" val="norm">
                <dgm:alg type="conn">
                  <dgm:param type="connRout" val="curve"/>
                  <dgm:param type="srcNode" val="dummy1a"/>
                  <dgm:param type="dstNode" val="dummy1b"/>
                  <dgm:param type="begPts" val="tL"/>
                  <dgm:param type="endPts" val="tL"/>
                  <dgm:param type="begSty" val="noArr"/>
                  <dgm:param type="endSty" val="arr"/>
                </dgm:alg>
              </dgm:if>
              <dgm:else name="Name180">
                <dgm:alg type="conn">
                  <dgm:param type="connRout" val="curve"/>
                  <dgm:param type="srcNode" val="dummy1a"/>
                  <dgm:param type="dstNode" val="dummy1b"/>
                  <dgm:param type="begPts" val="tL"/>
                  <dgm:param type="endPts" val="tL"/>
                  <dgm:param type="begSty" val="arr"/>
                  <dgm:param type="endSty" val="noArr"/>
                </dgm:alg>
              </dgm:else>
            </dgm:choose>
            <dgm:shape xmlns:r="http://schemas.openxmlformats.org/officeDocument/2006/relationships" type="conn" r:blip="">
              <dgm:adjLst/>
            </dgm:shape>
            <dgm:presOf/>
            <dgm:constrLst>
              <dgm:constr type="w" val="1"/>
              <dgm:constr type="begPad"/>
              <dgm:constr type="endPad"/>
            </dgm:constrLst>
            <dgm:ruleLst/>
          </dgm:layoutNode>
        </dgm:forEach>
      </dgm:if>
      <dgm:else name="Name181"/>
    </dgm:choose>
    <dgm:forEach name="Name182" axis="ch" ptType="sibTrans" hideLastTrans="0" st="2" cnt="1">
      <dgm:layoutNode name="arrowWedge2" styleLbl="fgSibTrans2D1">
        <dgm:choose name="Name183">
          <dgm:if name="Name184" func="var" arg="dir" op="equ" val="norm">
            <dgm:alg type="conn">
              <dgm:param type="connRout" val="curve"/>
              <dgm:param type="srcNode" val="dummy2a"/>
              <dgm:param type="dstNode" val="dummy2b"/>
              <dgm:param type="begPts" val="tL"/>
              <dgm:param type="endPts" val="tL"/>
              <dgm:param type="begSty" val="noArr"/>
              <dgm:param type="endSty" val="arr"/>
            </dgm:alg>
          </dgm:if>
          <dgm:else name="Name185">
            <dgm:alg type="conn">
              <dgm:param type="connRout" val="curve"/>
              <dgm:param type="srcNode" val="dummy2a"/>
              <dgm:param type="dstNode" val="dummy2b"/>
              <dgm:param type="begPts" val="tL"/>
              <dgm:param type="endPts" val="tL"/>
              <dgm:param type="begSty" val="arr"/>
              <dgm:param type="endSty" val="noArr"/>
            </dgm:alg>
          </dgm:else>
        </dgm:choose>
        <dgm:shape xmlns:r="http://schemas.openxmlformats.org/officeDocument/2006/relationships" type="conn" r:blip="">
          <dgm:adjLst/>
        </dgm:shape>
        <dgm:presOf/>
        <dgm:constrLst>
          <dgm:constr type="w" val="1"/>
          <dgm:constr type="begPad"/>
          <dgm:constr type="endPad"/>
        </dgm:constrLst>
        <dgm:ruleLst/>
      </dgm:layoutNode>
    </dgm:forEach>
    <dgm:forEach name="Name186" axis="ch" ptType="sibTrans" hideLastTrans="0" st="3" cnt="1">
      <dgm:layoutNode name="arrowWedge3" styleLbl="fgSibTrans2D1">
        <dgm:choose name="Name187">
          <dgm:if name="Name188" func="var" arg="dir" op="equ" val="norm">
            <dgm:alg type="conn">
              <dgm:param type="connRout" val="curve"/>
              <dgm:param type="srcNode" val="dummy3a"/>
              <dgm:param type="dstNode" val="dummy3b"/>
              <dgm:param type="begPts" val="tL"/>
              <dgm:param type="endPts" val="tL"/>
              <dgm:param type="begSty" val="noArr"/>
              <dgm:param type="endSty" val="arr"/>
            </dgm:alg>
          </dgm:if>
          <dgm:else name="Name189">
            <dgm:alg type="conn">
              <dgm:param type="connRout" val="curve"/>
              <dgm:param type="srcNode" val="dummy3a"/>
              <dgm:param type="dstNode" val="dummy3b"/>
              <dgm:param type="begPts" val="tL"/>
              <dgm:param type="endPts" val="tL"/>
              <dgm:param type="begSty" val="arr"/>
              <dgm:param type="endSty" val="noArr"/>
            </dgm:alg>
          </dgm:else>
        </dgm:choose>
        <dgm:shape xmlns:r="http://schemas.openxmlformats.org/officeDocument/2006/relationships" type="conn" r:blip="">
          <dgm:adjLst/>
        </dgm:shape>
        <dgm:presOf/>
        <dgm:constrLst>
          <dgm:constr type="w" val="1"/>
          <dgm:constr type="begPad"/>
          <dgm:constr type="endPad"/>
        </dgm:constrLst>
        <dgm:ruleLst/>
      </dgm:layoutNode>
    </dgm:forEach>
    <dgm:forEach name="Name190" axis="ch" ptType="sibTrans" hideLastTrans="0" st="4" cnt="1">
      <dgm:layoutNode name="arrowWedge4" styleLbl="fgSibTrans2D1">
        <dgm:choose name="Name191">
          <dgm:if name="Name192" func="var" arg="dir" op="equ" val="norm">
            <dgm:alg type="conn">
              <dgm:param type="connRout" val="curve"/>
              <dgm:param type="srcNode" val="dummy4a"/>
              <dgm:param type="dstNode" val="dummy4b"/>
              <dgm:param type="begPts" val="tL"/>
              <dgm:param type="endPts" val="tL"/>
              <dgm:param type="begSty" val="noArr"/>
              <dgm:param type="endSty" val="arr"/>
            </dgm:alg>
          </dgm:if>
          <dgm:else name="Name193">
            <dgm:alg type="conn">
              <dgm:param type="connRout" val="curve"/>
              <dgm:param type="srcNode" val="dummy4a"/>
              <dgm:param type="dstNode" val="dummy4b"/>
              <dgm:param type="begPts" val="tL"/>
              <dgm:param type="endPts" val="tL"/>
              <dgm:param type="begSty" val="arr"/>
              <dgm:param type="endSty" val="noArr"/>
            </dgm:alg>
          </dgm:else>
        </dgm:choose>
        <dgm:shape xmlns:r="http://schemas.openxmlformats.org/officeDocument/2006/relationships" type="conn" r:blip="">
          <dgm:adjLst/>
        </dgm:shape>
        <dgm:presOf/>
        <dgm:constrLst>
          <dgm:constr type="w" val="1"/>
          <dgm:constr type="begPad"/>
          <dgm:constr type="endPad"/>
        </dgm:constrLst>
        <dgm:ruleLst/>
      </dgm:layoutNode>
    </dgm:forEach>
    <dgm:forEach name="Name194" axis="ch" ptType="sibTrans" hideLastTrans="0" st="5" cnt="1">
      <dgm:layoutNode name="arrowWedge5" styleLbl="fgSibTrans2D1">
        <dgm:choose name="Name195">
          <dgm:if name="Name196" func="var" arg="dir" op="equ" val="norm">
            <dgm:alg type="conn">
              <dgm:param type="connRout" val="curve"/>
              <dgm:param type="srcNode" val="dummy5a"/>
              <dgm:param type="dstNode" val="dummy5b"/>
              <dgm:param type="begPts" val="tL"/>
              <dgm:param type="endPts" val="tL"/>
              <dgm:param type="begSty" val="noArr"/>
              <dgm:param type="endSty" val="arr"/>
            </dgm:alg>
          </dgm:if>
          <dgm:else name="Name197">
            <dgm:alg type="conn">
              <dgm:param type="connRout" val="curve"/>
              <dgm:param type="srcNode" val="dummy5a"/>
              <dgm:param type="dstNode" val="dummy5b"/>
              <dgm:param type="begPts" val="tL"/>
              <dgm:param type="endPts" val="tL"/>
              <dgm:param type="begSty" val="arr"/>
              <dgm:param type="endSty" val="noArr"/>
            </dgm:alg>
          </dgm:else>
        </dgm:choose>
        <dgm:shape xmlns:r="http://schemas.openxmlformats.org/officeDocument/2006/relationships" type="conn" r:blip="">
          <dgm:adjLst/>
        </dgm:shape>
        <dgm:presOf/>
        <dgm:constrLst>
          <dgm:constr type="w" val="1"/>
          <dgm:constr type="begPad"/>
          <dgm:constr type="endPad"/>
        </dgm:constrLst>
        <dgm:ruleLst/>
      </dgm:layoutNode>
    </dgm:forEach>
    <dgm:forEach name="Name198" axis="ch" ptType="sibTrans" hideLastTrans="0" st="6" cnt="1">
      <dgm:layoutNode name="arrowWedge6" styleLbl="fgSibTrans2D1">
        <dgm:choose name="Name199">
          <dgm:if name="Name200" func="var" arg="dir" op="equ" val="norm">
            <dgm:alg type="conn">
              <dgm:param type="connRout" val="curve"/>
              <dgm:param type="srcNode" val="dummy6a"/>
              <dgm:param type="dstNode" val="dummy6b"/>
              <dgm:param type="begPts" val="tL"/>
              <dgm:param type="endPts" val="tL"/>
              <dgm:param type="begSty" val="noArr"/>
              <dgm:param type="endSty" val="arr"/>
            </dgm:alg>
          </dgm:if>
          <dgm:else name="Name201">
            <dgm:alg type="conn">
              <dgm:param type="connRout" val="curve"/>
              <dgm:param type="srcNode" val="dummy6a"/>
              <dgm:param type="dstNode" val="dummy6b"/>
              <dgm:param type="begPts" val="tL"/>
              <dgm:param type="endPts" val="tL"/>
              <dgm:param type="begSty" val="arr"/>
              <dgm:param type="endSty" val="noArr"/>
            </dgm:alg>
          </dgm:else>
        </dgm:choose>
        <dgm:shape xmlns:r="http://schemas.openxmlformats.org/officeDocument/2006/relationships" type="conn" r:blip="">
          <dgm:adjLst/>
        </dgm:shape>
        <dgm:presOf/>
        <dgm:constrLst>
          <dgm:constr type="w" val="1"/>
          <dgm:constr type="begPad"/>
          <dgm:constr type="endPad"/>
        </dgm:constrLst>
        <dgm:ruleLst/>
      </dgm:layoutNode>
    </dgm:forEach>
    <dgm:forEach name="Name202" axis="ch" ptType="sibTrans" hideLastTrans="0" st="7" cnt="1">
      <dgm:layoutNode name="arrowWedge7" styleLbl="fgSibTrans2D1">
        <dgm:choose name="Name203">
          <dgm:if name="Name204" func="var" arg="dir" op="equ" val="norm">
            <dgm:alg type="conn">
              <dgm:param type="connRout" val="curve"/>
              <dgm:param type="srcNode" val="dummy7a"/>
              <dgm:param type="dstNode" val="dummy7b"/>
              <dgm:param type="begPts" val="tL"/>
              <dgm:param type="endPts" val="tL"/>
              <dgm:param type="begSty" val="noArr"/>
              <dgm:param type="endSty" val="arr"/>
            </dgm:alg>
          </dgm:if>
          <dgm:else name="Name205">
            <dgm:alg type="conn">
              <dgm:param type="connRout" val="curve"/>
              <dgm:param type="srcNode" val="dummy7a"/>
              <dgm:param type="dstNode" val="dummy7b"/>
              <dgm:param type="begPts" val="tL"/>
              <dgm:param type="endPts" val="tL"/>
              <dgm:param type="begSty" val="arr"/>
              <dgm:param type="endSty" val="noArr"/>
            </dgm:alg>
          </dgm:else>
        </dgm:choose>
        <dgm:shape xmlns:r="http://schemas.openxmlformats.org/officeDocument/2006/relationships" type="conn" r:blip="">
          <dgm:adjLst/>
        </dgm:shape>
        <dgm:presOf/>
        <dgm:constrLst>
          <dgm:constr type="w" val="1"/>
          <dgm:constr type="begPad"/>
          <dgm:constr type="endPad"/>
        </dgm:constrLst>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FromOrient!A1"/><Relationship Id="rId2" Type="http://schemas.openxmlformats.org/officeDocument/2006/relationships/hyperlink" Target="#'From ICE'!A1"/><Relationship Id="rId1" Type="http://schemas.openxmlformats.org/officeDocument/2006/relationships/hyperlink" Target="#ToDetCtr!A1"/></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PastWS!A1"/></Relationships>
</file>

<file path=xl/drawings/_rels/drawing8.xml.rels><?xml version="1.0" encoding="UTF-8" standalone="yes"?>
<Relationships xmlns="http://schemas.openxmlformats.org/package/2006/relationships"><Relationship Id="rId8" Type="http://schemas.openxmlformats.org/officeDocument/2006/relationships/hyperlink" Target="#Help!Z1"/><Relationship Id="rId13" Type="http://schemas.openxmlformats.org/officeDocument/2006/relationships/hyperlink" Target="#Help!Z87"/><Relationship Id="rId18" Type="http://schemas.openxmlformats.org/officeDocument/2006/relationships/hyperlink" Target="#Help!Z115"/><Relationship Id="rId3" Type="http://schemas.openxmlformats.org/officeDocument/2006/relationships/diagramLayout" Target="../diagrams/layout1.xml"/><Relationship Id="rId21" Type="http://schemas.openxmlformats.org/officeDocument/2006/relationships/chart" Target="../charts/chart1.xml"/><Relationship Id="rId7" Type="http://schemas.openxmlformats.org/officeDocument/2006/relationships/hyperlink" Target="#Help!A1"/><Relationship Id="rId12" Type="http://schemas.openxmlformats.org/officeDocument/2006/relationships/hyperlink" Target="#Help!Z72"/><Relationship Id="rId17" Type="http://schemas.openxmlformats.org/officeDocument/2006/relationships/hyperlink" Target="#Help!Z110"/><Relationship Id="rId2" Type="http://schemas.openxmlformats.org/officeDocument/2006/relationships/diagramData" Target="../diagrams/data1.xml"/><Relationship Id="rId16" Type="http://schemas.openxmlformats.org/officeDocument/2006/relationships/hyperlink" Target="#Help!Z105"/><Relationship Id="rId20" Type="http://schemas.openxmlformats.org/officeDocument/2006/relationships/hyperlink" Target="#Help!Z135"/><Relationship Id="rId1" Type="http://schemas.openxmlformats.org/officeDocument/2006/relationships/hyperlink" Target="#Symbols!A1"/><Relationship Id="rId6" Type="http://schemas.microsoft.com/office/2007/relationships/diagramDrawing" Target="../diagrams/drawing1.xml"/><Relationship Id="rId11" Type="http://schemas.openxmlformats.org/officeDocument/2006/relationships/hyperlink" Target="#Help!Z17"/><Relationship Id="rId24" Type="http://schemas.openxmlformats.org/officeDocument/2006/relationships/chart" Target="../charts/chart4.xml"/><Relationship Id="rId5" Type="http://schemas.openxmlformats.org/officeDocument/2006/relationships/diagramColors" Target="../diagrams/colors1.xml"/><Relationship Id="rId15" Type="http://schemas.openxmlformats.org/officeDocument/2006/relationships/hyperlink" Target="#Help!Z123"/><Relationship Id="rId23" Type="http://schemas.openxmlformats.org/officeDocument/2006/relationships/chart" Target="../charts/chart3.xml"/><Relationship Id="rId10" Type="http://schemas.openxmlformats.org/officeDocument/2006/relationships/hyperlink" Target="#Help!Z54"/><Relationship Id="rId19" Type="http://schemas.openxmlformats.org/officeDocument/2006/relationships/hyperlink" Target="#Help!Z131"/><Relationship Id="rId4" Type="http://schemas.openxmlformats.org/officeDocument/2006/relationships/diagramQuickStyle" Target="../diagrams/quickStyle1.xml"/><Relationship Id="rId9" Type="http://schemas.openxmlformats.org/officeDocument/2006/relationships/hyperlink" Target="#Help!Z51"/><Relationship Id="rId14" Type="http://schemas.openxmlformats.org/officeDocument/2006/relationships/hyperlink" Target="#Help!Z95"/><Relationship Id="rId2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295275</xdr:colOff>
      <xdr:row>0</xdr:row>
      <xdr:rowOff>247650</xdr:rowOff>
    </xdr:from>
    <xdr:to>
      <xdr:col>8</xdr:col>
      <xdr:colOff>628650</xdr:colOff>
      <xdr:row>1</xdr:row>
      <xdr:rowOff>19050</xdr:rowOff>
    </xdr:to>
    <xdr:sp macro="[0]!saveandclose" textlink="">
      <xdr:nvSpPr>
        <xdr:cNvPr id="18" name="TextBox 17"/>
        <xdr:cNvSpPr txBox="1"/>
      </xdr:nvSpPr>
      <xdr:spPr>
        <a:xfrm>
          <a:off x="10848975" y="247650"/>
          <a:ext cx="333375" cy="2762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aseline="0">
              <a:solidFill>
                <a:schemeClr val="bg1"/>
              </a:solidFill>
            </a:rPr>
            <a:t>X					X			</a:t>
          </a:r>
        </a:p>
      </xdr:txBody>
    </xdr:sp>
    <xdr:clientData/>
  </xdr:twoCellAnchor>
  <xdr:twoCellAnchor>
    <xdr:from>
      <xdr:col>26</xdr:col>
      <xdr:colOff>9523</xdr:colOff>
      <xdr:row>0</xdr:row>
      <xdr:rowOff>28575</xdr:rowOff>
    </xdr:from>
    <xdr:to>
      <xdr:col>28</xdr:col>
      <xdr:colOff>47624</xdr:colOff>
      <xdr:row>0</xdr:row>
      <xdr:rowOff>266700</xdr:rowOff>
    </xdr:to>
    <xdr:sp macro="[0]!zReturnfromAdmin" textlink="">
      <xdr:nvSpPr>
        <xdr:cNvPr id="23" name="TextBox 22"/>
        <xdr:cNvSpPr txBox="1"/>
      </xdr:nvSpPr>
      <xdr:spPr>
        <a:xfrm>
          <a:off x="21897973" y="28575"/>
          <a:ext cx="1409701" cy="2381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rgbClr val="FF0000"/>
              </a:solidFill>
            </a:rPr>
            <a:t>Return to Menu</a:t>
          </a:r>
        </a:p>
      </xdr:txBody>
    </xdr:sp>
    <xdr:clientData/>
  </xdr:twoCellAnchor>
  <xdr:twoCellAnchor>
    <xdr:from>
      <xdr:col>32</xdr:col>
      <xdr:colOff>371476</xdr:colOff>
      <xdr:row>0</xdr:row>
      <xdr:rowOff>38100</xdr:rowOff>
    </xdr:from>
    <xdr:to>
      <xdr:col>32</xdr:col>
      <xdr:colOff>676275</xdr:colOff>
      <xdr:row>0</xdr:row>
      <xdr:rowOff>304800</xdr:rowOff>
    </xdr:to>
    <xdr:sp macro="[0]!saveandclose" textlink="">
      <xdr:nvSpPr>
        <xdr:cNvPr id="24" name="TextBox 23"/>
        <xdr:cNvSpPr txBox="1"/>
      </xdr:nvSpPr>
      <xdr:spPr>
        <a:xfrm>
          <a:off x="30765751" y="38100"/>
          <a:ext cx="304799" cy="2667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1"/>
        <a:lstStyle/>
        <a:p>
          <a:r>
            <a:rPr lang="en-US" sz="1600" b="1" i="0" baseline="0">
              <a:solidFill>
                <a:srgbClr val="00B0F0"/>
              </a:solidFill>
            </a:rPr>
            <a:t>X</a:t>
          </a:r>
        </a:p>
      </xdr:txBody>
    </xdr:sp>
    <xdr:clientData/>
  </xdr:twoCellAnchor>
  <xdr:twoCellAnchor>
    <xdr:from>
      <xdr:col>51</xdr:col>
      <xdr:colOff>676273</xdr:colOff>
      <xdr:row>0</xdr:row>
      <xdr:rowOff>28575</xdr:rowOff>
    </xdr:from>
    <xdr:to>
      <xdr:col>54</xdr:col>
      <xdr:colOff>28574</xdr:colOff>
      <xdr:row>0</xdr:row>
      <xdr:rowOff>266700</xdr:rowOff>
    </xdr:to>
    <xdr:sp macro="[0]!zReturnfromAdmin" textlink="">
      <xdr:nvSpPr>
        <xdr:cNvPr id="27" name="TextBox 26"/>
        <xdr:cNvSpPr txBox="1"/>
      </xdr:nvSpPr>
      <xdr:spPr>
        <a:xfrm>
          <a:off x="45100873" y="28575"/>
          <a:ext cx="1409701" cy="2381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rgbClr val="FF0000"/>
              </a:solidFill>
            </a:rPr>
            <a:t>Return to Menu</a:t>
          </a:r>
        </a:p>
      </xdr:txBody>
    </xdr:sp>
    <xdr:clientData/>
  </xdr:twoCellAnchor>
  <xdr:twoCellAnchor>
    <xdr:from>
      <xdr:col>58</xdr:col>
      <xdr:colOff>1905001</xdr:colOff>
      <xdr:row>0</xdr:row>
      <xdr:rowOff>28575</xdr:rowOff>
    </xdr:from>
    <xdr:to>
      <xdr:col>59</xdr:col>
      <xdr:colOff>152400</xdr:colOff>
      <xdr:row>0</xdr:row>
      <xdr:rowOff>304800</xdr:rowOff>
    </xdr:to>
    <xdr:sp macro="[0]!saveandclose" textlink="">
      <xdr:nvSpPr>
        <xdr:cNvPr id="29" name="TextBox 28"/>
        <xdr:cNvSpPr txBox="1"/>
      </xdr:nvSpPr>
      <xdr:spPr>
        <a:xfrm>
          <a:off x="56340376" y="28575"/>
          <a:ext cx="314324" cy="2762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r>
            <a:rPr lang="en-US" sz="1600" b="1" i="0" baseline="0">
              <a:solidFill>
                <a:schemeClr val="bg1"/>
              </a:solidFill>
            </a:rPr>
            <a:t>x</a:t>
          </a:r>
        </a:p>
      </xdr:txBody>
    </xdr:sp>
    <xdr:clientData/>
  </xdr:twoCellAnchor>
  <xdr:twoCellAnchor>
    <xdr:from>
      <xdr:col>77</xdr:col>
      <xdr:colOff>676273</xdr:colOff>
      <xdr:row>0</xdr:row>
      <xdr:rowOff>28575</xdr:rowOff>
    </xdr:from>
    <xdr:to>
      <xdr:col>80</xdr:col>
      <xdr:colOff>28574</xdr:colOff>
      <xdr:row>0</xdr:row>
      <xdr:rowOff>266700</xdr:rowOff>
    </xdr:to>
    <xdr:sp macro="[0]!zReturntoMenufromVeraLoad" textlink="">
      <xdr:nvSpPr>
        <xdr:cNvPr id="30" name="TextBox 29"/>
        <xdr:cNvSpPr txBox="1"/>
      </xdr:nvSpPr>
      <xdr:spPr>
        <a:xfrm>
          <a:off x="45100873" y="28575"/>
          <a:ext cx="1409701" cy="2381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rgbClr val="FF0000"/>
              </a:solidFill>
            </a:rPr>
            <a:t>Return to Menu</a:t>
          </a:r>
        </a:p>
      </xdr:txBody>
    </xdr:sp>
    <xdr:clientData/>
  </xdr:twoCellAnchor>
  <xdr:twoCellAnchor>
    <xdr:from>
      <xdr:col>85</xdr:col>
      <xdr:colOff>161925</xdr:colOff>
      <xdr:row>0</xdr:row>
      <xdr:rowOff>38100</xdr:rowOff>
    </xdr:from>
    <xdr:to>
      <xdr:col>85</xdr:col>
      <xdr:colOff>581025</xdr:colOff>
      <xdr:row>0</xdr:row>
      <xdr:rowOff>304800</xdr:rowOff>
    </xdr:to>
    <xdr:sp macro="[0]!saveandclose" textlink="">
      <xdr:nvSpPr>
        <xdr:cNvPr id="32" name="TextBox 31"/>
        <xdr:cNvSpPr txBox="1"/>
      </xdr:nvSpPr>
      <xdr:spPr>
        <a:xfrm>
          <a:off x="78457425" y="38100"/>
          <a:ext cx="419100" cy="2667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b" anchorCtr="1"/>
        <a:lstStyle/>
        <a:p>
          <a:r>
            <a:rPr lang="en-US" sz="1600" b="1" i="0" baseline="0">
              <a:solidFill>
                <a:schemeClr val="bg1"/>
              </a:solidFill>
            </a:rPr>
            <a:t>x</a:t>
          </a:r>
        </a:p>
      </xdr:txBody>
    </xdr:sp>
    <xdr:clientData/>
  </xdr:twoCellAnchor>
  <xdr:twoCellAnchor>
    <xdr:from>
      <xdr:col>103</xdr:col>
      <xdr:colOff>676273</xdr:colOff>
      <xdr:row>0</xdr:row>
      <xdr:rowOff>28575</xdr:rowOff>
    </xdr:from>
    <xdr:to>
      <xdr:col>106</xdr:col>
      <xdr:colOff>276225</xdr:colOff>
      <xdr:row>0</xdr:row>
      <xdr:rowOff>266700</xdr:rowOff>
    </xdr:to>
    <xdr:sp macro="[0]!zReturntoMenufromRestoreDatabase" textlink="">
      <xdr:nvSpPr>
        <xdr:cNvPr id="37" name="TextBox 36"/>
        <xdr:cNvSpPr txBox="1"/>
      </xdr:nvSpPr>
      <xdr:spPr>
        <a:xfrm>
          <a:off x="88744423" y="28575"/>
          <a:ext cx="1657352" cy="2381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rgbClr val="FF0000"/>
              </a:solidFill>
            </a:rPr>
            <a:t>Return to Menu</a:t>
          </a:r>
        </a:p>
      </xdr:txBody>
    </xdr:sp>
    <xdr:clientData/>
  </xdr:twoCellAnchor>
  <xdr:twoCellAnchor>
    <xdr:from>
      <xdr:col>111</xdr:col>
      <xdr:colOff>9525</xdr:colOff>
      <xdr:row>0</xdr:row>
      <xdr:rowOff>38100</xdr:rowOff>
    </xdr:from>
    <xdr:to>
      <xdr:col>111</xdr:col>
      <xdr:colOff>381000</xdr:colOff>
      <xdr:row>0</xdr:row>
      <xdr:rowOff>304800</xdr:rowOff>
    </xdr:to>
    <xdr:sp macro="[0]!zExitFromPreOrientation" textlink="">
      <xdr:nvSpPr>
        <xdr:cNvPr id="38" name="TextBox 37"/>
        <xdr:cNvSpPr txBox="1"/>
      </xdr:nvSpPr>
      <xdr:spPr>
        <a:xfrm>
          <a:off x="97602675" y="38100"/>
          <a:ext cx="371475" cy="2667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r>
            <a:rPr lang="en-US" sz="1600" b="1" i="0" strike="noStrike" cap="all" baseline="0">
              <a:solidFill>
                <a:schemeClr val="bg1"/>
              </a:solidFill>
            </a:rPr>
            <a:t>X</a:t>
          </a:r>
        </a:p>
      </xdr:txBody>
    </xdr:sp>
    <xdr:clientData/>
  </xdr:twoCellAnchor>
  <xdr:twoCellAnchor>
    <xdr:from>
      <xdr:col>132</xdr:col>
      <xdr:colOff>733428</xdr:colOff>
      <xdr:row>3</xdr:row>
      <xdr:rowOff>19050</xdr:rowOff>
    </xdr:from>
    <xdr:to>
      <xdr:col>135</xdr:col>
      <xdr:colOff>1295400</xdr:colOff>
      <xdr:row>4</xdr:row>
      <xdr:rowOff>200025</xdr:rowOff>
    </xdr:to>
    <xdr:sp macro="" textlink="">
      <xdr:nvSpPr>
        <xdr:cNvPr id="44" name="TextBox 43"/>
        <xdr:cNvSpPr txBox="1"/>
      </xdr:nvSpPr>
      <xdr:spPr>
        <a:xfrm>
          <a:off x="118348128" y="990600"/>
          <a:ext cx="4391022" cy="457200"/>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r>
            <a:rPr lang="en-US" sz="1600" baseline="0">
              <a:solidFill>
                <a:schemeClr val="bg1"/>
              </a:solidFill>
            </a:rPr>
            <a:t>Compliance with DOJ Data Security Requirements</a:t>
          </a:r>
        </a:p>
      </xdr:txBody>
    </xdr:sp>
    <xdr:clientData/>
  </xdr:twoCellAnchor>
  <xdr:twoCellAnchor>
    <xdr:from>
      <xdr:col>129</xdr:col>
      <xdr:colOff>676273</xdr:colOff>
      <xdr:row>0</xdr:row>
      <xdr:rowOff>28575</xdr:rowOff>
    </xdr:from>
    <xdr:to>
      <xdr:col>132</xdr:col>
      <xdr:colOff>28574</xdr:colOff>
      <xdr:row>0</xdr:row>
      <xdr:rowOff>266700</xdr:rowOff>
    </xdr:to>
    <xdr:sp macro="[0]!zReturntoMenufromPurgeDatabase" textlink="">
      <xdr:nvSpPr>
        <xdr:cNvPr id="45" name="TextBox 44"/>
        <xdr:cNvSpPr txBox="1"/>
      </xdr:nvSpPr>
      <xdr:spPr>
        <a:xfrm>
          <a:off x="88744423" y="28575"/>
          <a:ext cx="1409701" cy="2381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rgbClr val="FF0000"/>
              </a:solidFill>
            </a:rPr>
            <a:t>Return to Menu</a:t>
          </a:r>
        </a:p>
      </xdr:txBody>
    </xdr:sp>
    <xdr:clientData/>
  </xdr:twoCellAnchor>
  <xdr:twoCellAnchor>
    <xdr:from>
      <xdr:col>136</xdr:col>
      <xdr:colOff>1724026</xdr:colOff>
      <xdr:row>0</xdr:row>
      <xdr:rowOff>9525</xdr:rowOff>
    </xdr:from>
    <xdr:to>
      <xdr:col>137</xdr:col>
      <xdr:colOff>57150</xdr:colOff>
      <xdr:row>0</xdr:row>
      <xdr:rowOff>276225</xdr:rowOff>
    </xdr:to>
    <xdr:sp macro="[0]!saveandclose" textlink="">
      <xdr:nvSpPr>
        <xdr:cNvPr id="46" name="TextBox 45"/>
        <xdr:cNvSpPr txBox="1"/>
      </xdr:nvSpPr>
      <xdr:spPr>
        <a:xfrm>
          <a:off x="121310401" y="9525"/>
          <a:ext cx="323849" cy="2667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r>
            <a:rPr lang="en-US" sz="1600" b="1" i="0" baseline="0">
              <a:solidFill>
                <a:srgbClr val="00B0F0"/>
              </a:solidFill>
            </a:rPr>
            <a:t>X</a:t>
          </a:r>
        </a:p>
      </xdr:txBody>
    </xdr:sp>
    <xdr:clientData/>
  </xdr:twoCellAnchor>
  <xdr:twoCellAnchor>
    <xdr:from>
      <xdr:col>130</xdr:col>
      <xdr:colOff>28573</xdr:colOff>
      <xdr:row>10</xdr:row>
      <xdr:rowOff>219075</xdr:rowOff>
    </xdr:from>
    <xdr:to>
      <xdr:col>134</xdr:col>
      <xdr:colOff>276224</xdr:colOff>
      <xdr:row>12</xdr:row>
      <xdr:rowOff>114300</xdr:rowOff>
    </xdr:to>
    <xdr:sp macro="" textlink="">
      <xdr:nvSpPr>
        <xdr:cNvPr id="47" name="TextBox 46"/>
        <xdr:cNvSpPr txBox="1"/>
      </xdr:nvSpPr>
      <xdr:spPr>
        <a:xfrm>
          <a:off x="111804448" y="3219450"/>
          <a:ext cx="4762501" cy="523875"/>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r>
            <a:rPr lang="en-US" sz="1600" b="1" i="0" baseline="0">
              <a:solidFill>
                <a:srgbClr val="FF0000"/>
              </a:solidFill>
            </a:rPr>
            <a:t>Purge Detainees from CCA LOP Database (85+ days)</a:t>
          </a:r>
          <a:endParaRPr lang="en-US" sz="1600" baseline="0"/>
        </a:p>
      </xdr:txBody>
    </xdr:sp>
    <xdr:clientData/>
  </xdr:twoCellAnchor>
  <xdr:twoCellAnchor>
    <xdr:from>
      <xdr:col>106</xdr:col>
      <xdr:colOff>790575</xdr:colOff>
      <xdr:row>8</xdr:row>
      <xdr:rowOff>285750</xdr:rowOff>
    </xdr:from>
    <xdr:to>
      <xdr:col>107</xdr:col>
      <xdr:colOff>3819525</xdr:colOff>
      <xdr:row>9</xdr:row>
      <xdr:rowOff>285750</xdr:rowOff>
    </xdr:to>
    <xdr:sp macro="[0]!zLoadICEExcelFromDD10" textlink="">
      <xdr:nvSpPr>
        <xdr:cNvPr id="34" name="TextBox 33"/>
        <xdr:cNvSpPr txBox="1"/>
      </xdr:nvSpPr>
      <xdr:spPr>
        <a:xfrm>
          <a:off x="93478350" y="2657475"/>
          <a:ext cx="3838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790576</xdr:colOff>
      <xdr:row>10</xdr:row>
      <xdr:rowOff>9525</xdr:rowOff>
    </xdr:from>
    <xdr:to>
      <xdr:col>107</xdr:col>
      <xdr:colOff>3810001</xdr:colOff>
      <xdr:row>10</xdr:row>
      <xdr:rowOff>285750</xdr:rowOff>
    </xdr:to>
    <xdr:sp macro="[0]!zLoadICEExcelFromDD11" textlink="">
      <xdr:nvSpPr>
        <xdr:cNvPr id="40" name="TextBox 39"/>
        <xdr:cNvSpPr txBox="1"/>
      </xdr:nvSpPr>
      <xdr:spPr>
        <a:xfrm>
          <a:off x="93478351" y="3009900"/>
          <a:ext cx="38290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790575</xdr:colOff>
      <xdr:row>11</xdr:row>
      <xdr:rowOff>0</xdr:rowOff>
    </xdr:from>
    <xdr:to>
      <xdr:col>107</xdr:col>
      <xdr:colOff>3800475</xdr:colOff>
      <xdr:row>11</xdr:row>
      <xdr:rowOff>295275</xdr:rowOff>
    </xdr:to>
    <xdr:sp macro="[0]!zLoadICEExcelFromDD12" textlink="">
      <xdr:nvSpPr>
        <xdr:cNvPr id="41" name="TextBox 40"/>
        <xdr:cNvSpPr txBox="1"/>
      </xdr:nvSpPr>
      <xdr:spPr>
        <a:xfrm>
          <a:off x="93478350" y="3314700"/>
          <a:ext cx="38195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790575</xdr:colOff>
      <xdr:row>12</xdr:row>
      <xdr:rowOff>9525</xdr:rowOff>
    </xdr:from>
    <xdr:to>
      <xdr:col>107</xdr:col>
      <xdr:colOff>3800475</xdr:colOff>
      <xdr:row>12</xdr:row>
      <xdr:rowOff>295275</xdr:rowOff>
    </xdr:to>
    <xdr:sp macro="[0]!zLoadICEExcelFromDD13" textlink="">
      <xdr:nvSpPr>
        <xdr:cNvPr id="42" name="TextBox 41"/>
        <xdr:cNvSpPr txBox="1"/>
      </xdr:nvSpPr>
      <xdr:spPr>
        <a:xfrm>
          <a:off x="93478350" y="3638550"/>
          <a:ext cx="3819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800100</xdr:colOff>
      <xdr:row>13</xdr:row>
      <xdr:rowOff>9525</xdr:rowOff>
    </xdr:from>
    <xdr:to>
      <xdr:col>107</xdr:col>
      <xdr:colOff>3810000</xdr:colOff>
      <xdr:row>13</xdr:row>
      <xdr:rowOff>295275</xdr:rowOff>
    </xdr:to>
    <xdr:sp macro="[0]!zLoadICEExcelFromDD14" textlink="">
      <xdr:nvSpPr>
        <xdr:cNvPr id="43" name="TextBox 42"/>
        <xdr:cNvSpPr txBox="1"/>
      </xdr:nvSpPr>
      <xdr:spPr>
        <a:xfrm>
          <a:off x="93487875" y="3952875"/>
          <a:ext cx="3819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800101</xdr:colOff>
      <xdr:row>14</xdr:row>
      <xdr:rowOff>9525</xdr:rowOff>
    </xdr:from>
    <xdr:to>
      <xdr:col>107</xdr:col>
      <xdr:colOff>3800476</xdr:colOff>
      <xdr:row>14</xdr:row>
      <xdr:rowOff>295275</xdr:rowOff>
    </xdr:to>
    <xdr:sp macro="[0]!zLoadICEExcelFromDD15" textlink="">
      <xdr:nvSpPr>
        <xdr:cNvPr id="51" name="TextBox 50"/>
        <xdr:cNvSpPr txBox="1"/>
      </xdr:nvSpPr>
      <xdr:spPr>
        <a:xfrm>
          <a:off x="93487876" y="4267200"/>
          <a:ext cx="38100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800101</xdr:colOff>
      <xdr:row>15</xdr:row>
      <xdr:rowOff>9524</xdr:rowOff>
    </xdr:from>
    <xdr:to>
      <xdr:col>107</xdr:col>
      <xdr:colOff>3800476</xdr:colOff>
      <xdr:row>15</xdr:row>
      <xdr:rowOff>285749</xdr:rowOff>
    </xdr:to>
    <xdr:sp macro="[0]!zLoadICEExcelFromDD16" textlink="">
      <xdr:nvSpPr>
        <xdr:cNvPr id="52" name="TextBox 51"/>
        <xdr:cNvSpPr txBox="1"/>
      </xdr:nvSpPr>
      <xdr:spPr>
        <a:xfrm>
          <a:off x="93487876" y="4581524"/>
          <a:ext cx="38100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790575</xdr:colOff>
      <xdr:row>16</xdr:row>
      <xdr:rowOff>9525</xdr:rowOff>
    </xdr:from>
    <xdr:to>
      <xdr:col>107</xdr:col>
      <xdr:colOff>3800475</xdr:colOff>
      <xdr:row>16</xdr:row>
      <xdr:rowOff>295275</xdr:rowOff>
    </xdr:to>
    <xdr:sp macro="[0]!zLoadICEExcelFromDD17" textlink="">
      <xdr:nvSpPr>
        <xdr:cNvPr id="53" name="TextBox 52"/>
        <xdr:cNvSpPr txBox="1"/>
      </xdr:nvSpPr>
      <xdr:spPr>
        <a:xfrm>
          <a:off x="93478350" y="4895850"/>
          <a:ext cx="3819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108</xdr:col>
      <xdr:colOff>685799</xdr:colOff>
      <xdr:row>7</xdr:row>
      <xdr:rowOff>19050</xdr:rowOff>
    </xdr:from>
    <xdr:to>
      <xdr:col>112</xdr:col>
      <xdr:colOff>695325</xdr:colOff>
      <xdr:row>8</xdr:row>
      <xdr:rowOff>57150</xdr:rowOff>
    </xdr:to>
    <xdr:sp macro="[0]!LoadICEList" textlink="">
      <xdr:nvSpPr>
        <xdr:cNvPr id="54" name="TextBox 53">
          <a:hlinkClick xmlns:r="http://schemas.openxmlformats.org/officeDocument/2006/relationships" r:id="rId1"/>
        </xdr:cNvPr>
        <xdr:cNvSpPr txBox="1"/>
      </xdr:nvSpPr>
      <xdr:spPr>
        <a:xfrm>
          <a:off x="98040824" y="2076450"/>
          <a:ext cx="484822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36576" rtlCol="0" anchor="t"/>
        <a:lstStyle/>
        <a:p>
          <a:endParaRPr lang="en-US" sz="1200" baseline="0"/>
        </a:p>
      </xdr:txBody>
    </xdr:sp>
    <xdr:clientData/>
  </xdr:twoCellAnchor>
  <xdr:twoCellAnchor>
    <xdr:from>
      <xdr:col>103</xdr:col>
      <xdr:colOff>676273</xdr:colOff>
      <xdr:row>0</xdr:row>
      <xdr:rowOff>323850</xdr:rowOff>
    </xdr:from>
    <xdr:to>
      <xdr:col>106</xdr:col>
      <xdr:colOff>285750</xdr:colOff>
      <xdr:row>1</xdr:row>
      <xdr:rowOff>57150</xdr:rowOff>
    </xdr:to>
    <xdr:sp macro="[0]!zReturntoMenufromRestoreDatabase" textlink="">
      <xdr:nvSpPr>
        <xdr:cNvPr id="56" name="TextBox 55">
          <a:hlinkClick xmlns:r="http://schemas.openxmlformats.org/officeDocument/2006/relationships" r:id="rId2"/>
        </xdr:cNvPr>
        <xdr:cNvSpPr txBox="1"/>
      </xdr:nvSpPr>
      <xdr:spPr>
        <a:xfrm>
          <a:off x="90677998" y="323850"/>
          <a:ext cx="1657352" cy="2381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rgbClr val="FF0000"/>
              </a:solidFill>
            </a:rPr>
            <a:t>See Proposed List</a:t>
          </a:r>
        </a:p>
      </xdr:txBody>
    </xdr:sp>
    <xdr:clientData/>
  </xdr:twoCellAnchor>
  <xdr:twoCellAnchor>
    <xdr:from>
      <xdr:col>106</xdr:col>
      <xdr:colOff>790576</xdr:colOff>
      <xdr:row>18</xdr:row>
      <xdr:rowOff>9525</xdr:rowOff>
    </xdr:from>
    <xdr:to>
      <xdr:col>107</xdr:col>
      <xdr:colOff>3790951</xdr:colOff>
      <xdr:row>18</xdr:row>
      <xdr:rowOff>295275</xdr:rowOff>
    </xdr:to>
    <xdr:sp macro="[0]!zLoadICEExcelFromDD19" textlink="">
      <xdr:nvSpPr>
        <xdr:cNvPr id="55" name="TextBox 54"/>
        <xdr:cNvSpPr txBox="1"/>
      </xdr:nvSpPr>
      <xdr:spPr>
        <a:xfrm>
          <a:off x="93478351" y="5524500"/>
          <a:ext cx="38100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790575</xdr:colOff>
      <xdr:row>17</xdr:row>
      <xdr:rowOff>9525</xdr:rowOff>
    </xdr:from>
    <xdr:to>
      <xdr:col>107</xdr:col>
      <xdr:colOff>3800475</xdr:colOff>
      <xdr:row>17</xdr:row>
      <xdr:rowOff>295275</xdr:rowOff>
    </xdr:to>
    <xdr:sp macro="[0]!zLoadICEExcelFromDD18" textlink="">
      <xdr:nvSpPr>
        <xdr:cNvPr id="57" name="TextBox 56"/>
        <xdr:cNvSpPr txBox="1"/>
      </xdr:nvSpPr>
      <xdr:spPr>
        <a:xfrm>
          <a:off x="93478350" y="5210175"/>
          <a:ext cx="38195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781051</xdr:colOff>
      <xdr:row>20</xdr:row>
      <xdr:rowOff>0</xdr:rowOff>
    </xdr:from>
    <xdr:to>
      <xdr:col>107</xdr:col>
      <xdr:colOff>3762376</xdr:colOff>
      <xdr:row>20</xdr:row>
      <xdr:rowOff>266700</xdr:rowOff>
    </xdr:to>
    <xdr:sp macro="[0]!zLoadICEExcelFromDD22" textlink="">
      <xdr:nvSpPr>
        <xdr:cNvPr id="58" name="TextBox 57"/>
        <xdr:cNvSpPr txBox="1"/>
      </xdr:nvSpPr>
      <xdr:spPr>
        <a:xfrm>
          <a:off x="93468826" y="6438900"/>
          <a:ext cx="3790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790576</xdr:colOff>
      <xdr:row>19</xdr:row>
      <xdr:rowOff>304800</xdr:rowOff>
    </xdr:from>
    <xdr:to>
      <xdr:col>107</xdr:col>
      <xdr:colOff>3771901</xdr:colOff>
      <xdr:row>20</xdr:row>
      <xdr:rowOff>0</xdr:rowOff>
    </xdr:to>
    <xdr:sp macro="[0]!zLoadICEExcelFromDD21" textlink="">
      <xdr:nvSpPr>
        <xdr:cNvPr id="59" name="TextBox 58"/>
        <xdr:cNvSpPr txBox="1"/>
      </xdr:nvSpPr>
      <xdr:spPr>
        <a:xfrm>
          <a:off x="93478351" y="6134100"/>
          <a:ext cx="3790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790575</xdr:colOff>
      <xdr:row>20</xdr:row>
      <xdr:rowOff>304800</xdr:rowOff>
    </xdr:from>
    <xdr:to>
      <xdr:col>107</xdr:col>
      <xdr:colOff>3771900</xdr:colOff>
      <xdr:row>21</xdr:row>
      <xdr:rowOff>276225</xdr:rowOff>
    </xdr:to>
    <xdr:sp macro="[0]!zLoadICEExcelFromDD23" textlink="">
      <xdr:nvSpPr>
        <xdr:cNvPr id="60" name="TextBox 59"/>
        <xdr:cNvSpPr txBox="1"/>
      </xdr:nvSpPr>
      <xdr:spPr>
        <a:xfrm>
          <a:off x="93478350" y="6762750"/>
          <a:ext cx="3790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106</xdr:col>
      <xdr:colOff>790575</xdr:colOff>
      <xdr:row>19</xdr:row>
      <xdr:rowOff>0</xdr:rowOff>
    </xdr:from>
    <xdr:to>
      <xdr:col>107</xdr:col>
      <xdr:colOff>3781425</xdr:colOff>
      <xdr:row>19</xdr:row>
      <xdr:rowOff>285750</xdr:rowOff>
    </xdr:to>
    <xdr:sp macro="[0]!zLoadICEExcelFromDD20" textlink="">
      <xdr:nvSpPr>
        <xdr:cNvPr id="61" name="TextBox 60"/>
        <xdr:cNvSpPr txBox="1"/>
      </xdr:nvSpPr>
      <xdr:spPr>
        <a:xfrm>
          <a:off x="93478350" y="5829300"/>
          <a:ext cx="38004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19050</xdr:colOff>
      <xdr:row>9</xdr:row>
      <xdr:rowOff>9525</xdr:rowOff>
    </xdr:from>
    <xdr:to>
      <xdr:col>160</xdr:col>
      <xdr:colOff>9525</xdr:colOff>
      <xdr:row>9</xdr:row>
      <xdr:rowOff>304800</xdr:rowOff>
    </xdr:to>
    <xdr:sp macro="[0]!zLoadFromCCAtoDetCtrFromFD10" textlink="">
      <xdr:nvSpPr>
        <xdr:cNvPr id="81" name="TextBox 80"/>
        <xdr:cNvSpPr txBox="1"/>
      </xdr:nvSpPr>
      <xdr:spPr>
        <a:xfrm>
          <a:off x="140636625" y="2857500"/>
          <a:ext cx="38481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19050</xdr:colOff>
      <xdr:row>10</xdr:row>
      <xdr:rowOff>0</xdr:rowOff>
    </xdr:from>
    <xdr:to>
      <xdr:col>159</xdr:col>
      <xdr:colOff>3848100</xdr:colOff>
      <xdr:row>10</xdr:row>
      <xdr:rowOff>295275</xdr:rowOff>
    </xdr:to>
    <xdr:sp macro="[0]!zLoadFromCCAtoDetCtrFromFD11" textlink="">
      <xdr:nvSpPr>
        <xdr:cNvPr id="82" name="TextBox 81"/>
        <xdr:cNvSpPr txBox="1"/>
      </xdr:nvSpPr>
      <xdr:spPr>
        <a:xfrm>
          <a:off x="140960475" y="3162300"/>
          <a:ext cx="38290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19050</xdr:colOff>
      <xdr:row>11</xdr:row>
      <xdr:rowOff>9525</xdr:rowOff>
    </xdr:from>
    <xdr:to>
      <xdr:col>160</xdr:col>
      <xdr:colOff>38101</xdr:colOff>
      <xdr:row>11</xdr:row>
      <xdr:rowOff>304800</xdr:rowOff>
    </xdr:to>
    <xdr:sp macro="[0]!zLoadFromCCAtoDetCtrFromFD12" textlink="">
      <xdr:nvSpPr>
        <xdr:cNvPr id="84" name="TextBox 83"/>
        <xdr:cNvSpPr txBox="1"/>
      </xdr:nvSpPr>
      <xdr:spPr>
        <a:xfrm>
          <a:off x="139684125" y="3324225"/>
          <a:ext cx="387667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158</xdr:col>
      <xdr:colOff>790574</xdr:colOff>
      <xdr:row>12</xdr:row>
      <xdr:rowOff>19050</xdr:rowOff>
    </xdr:from>
    <xdr:to>
      <xdr:col>160</xdr:col>
      <xdr:colOff>28575</xdr:colOff>
      <xdr:row>13</xdr:row>
      <xdr:rowOff>0</xdr:rowOff>
    </xdr:to>
    <xdr:sp macro="[0]!zLoadFromCCAtoDetCtrFromFD13" textlink="">
      <xdr:nvSpPr>
        <xdr:cNvPr id="85" name="TextBox 84"/>
        <xdr:cNvSpPr txBox="1"/>
      </xdr:nvSpPr>
      <xdr:spPr>
        <a:xfrm>
          <a:off x="139646024" y="3648075"/>
          <a:ext cx="390525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158</xdr:col>
      <xdr:colOff>790574</xdr:colOff>
      <xdr:row>12</xdr:row>
      <xdr:rowOff>304800</xdr:rowOff>
    </xdr:from>
    <xdr:to>
      <xdr:col>160</xdr:col>
      <xdr:colOff>9525</xdr:colOff>
      <xdr:row>13</xdr:row>
      <xdr:rowOff>285750</xdr:rowOff>
    </xdr:to>
    <xdr:sp macro="[0]!zLoadFromCCAtoDetCtrFromFD14" textlink="">
      <xdr:nvSpPr>
        <xdr:cNvPr id="86" name="TextBox 85"/>
        <xdr:cNvSpPr txBox="1"/>
      </xdr:nvSpPr>
      <xdr:spPr>
        <a:xfrm>
          <a:off x="139646024" y="3933825"/>
          <a:ext cx="388620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19050</xdr:colOff>
      <xdr:row>13</xdr:row>
      <xdr:rowOff>304800</xdr:rowOff>
    </xdr:from>
    <xdr:to>
      <xdr:col>160</xdr:col>
      <xdr:colOff>19050</xdr:colOff>
      <xdr:row>14</xdr:row>
      <xdr:rowOff>285750</xdr:rowOff>
    </xdr:to>
    <xdr:sp macro="[0]!zLoadFromCCAtoDetCtrFromFD15" textlink="">
      <xdr:nvSpPr>
        <xdr:cNvPr id="87" name="TextBox 86"/>
        <xdr:cNvSpPr txBox="1"/>
      </xdr:nvSpPr>
      <xdr:spPr>
        <a:xfrm>
          <a:off x="139684125" y="4248150"/>
          <a:ext cx="38576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28575</xdr:colOff>
      <xdr:row>15</xdr:row>
      <xdr:rowOff>0</xdr:rowOff>
    </xdr:from>
    <xdr:to>
      <xdr:col>160</xdr:col>
      <xdr:colOff>28575</xdr:colOff>
      <xdr:row>15</xdr:row>
      <xdr:rowOff>295275</xdr:rowOff>
    </xdr:to>
    <xdr:sp macro="[0]!zLoadFromCCAtoDetCtrFromFD16" textlink="">
      <xdr:nvSpPr>
        <xdr:cNvPr id="88" name="TextBox 87"/>
        <xdr:cNvSpPr txBox="1"/>
      </xdr:nvSpPr>
      <xdr:spPr>
        <a:xfrm>
          <a:off x="139693650" y="4572000"/>
          <a:ext cx="38576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19050</xdr:colOff>
      <xdr:row>16</xdr:row>
      <xdr:rowOff>0</xdr:rowOff>
    </xdr:from>
    <xdr:to>
      <xdr:col>160</xdr:col>
      <xdr:colOff>19051</xdr:colOff>
      <xdr:row>16</xdr:row>
      <xdr:rowOff>295275</xdr:rowOff>
    </xdr:to>
    <xdr:sp macro="[0]!zLoadFromCCAtoDetCtrFromFD17" textlink="">
      <xdr:nvSpPr>
        <xdr:cNvPr id="89" name="TextBox 88"/>
        <xdr:cNvSpPr txBox="1"/>
      </xdr:nvSpPr>
      <xdr:spPr>
        <a:xfrm>
          <a:off x="139684125" y="4886325"/>
          <a:ext cx="385762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28575</xdr:colOff>
      <xdr:row>17</xdr:row>
      <xdr:rowOff>9525</xdr:rowOff>
    </xdr:from>
    <xdr:to>
      <xdr:col>160</xdr:col>
      <xdr:colOff>9525</xdr:colOff>
      <xdr:row>17</xdr:row>
      <xdr:rowOff>304800</xdr:rowOff>
    </xdr:to>
    <xdr:sp macro="[0]!zLoadFromCCAtoDetCtrFromFD18" textlink="">
      <xdr:nvSpPr>
        <xdr:cNvPr id="90" name="TextBox 89"/>
        <xdr:cNvSpPr txBox="1"/>
      </xdr:nvSpPr>
      <xdr:spPr>
        <a:xfrm>
          <a:off x="139693650" y="5210175"/>
          <a:ext cx="3838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19051</xdr:colOff>
      <xdr:row>18</xdr:row>
      <xdr:rowOff>19050</xdr:rowOff>
    </xdr:from>
    <xdr:to>
      <xdr:col>160</xdr:col>
      <xdr:colOff>28576</xdr:colOff>
      <xdr:row>19</xdr:row>
      <xdr:rowOff>0</xdr:rowOff>
    </xdr:to>
    <xdr:sp macro="[0]!zLoadFromCCAtoDetCtrFromFD19" textlink="">
      <xdr:nvSpPr>
        <xdr:cNvPr id="91" name="TextBox 90"/>
        <xdr:cNvSpPr txBox="1"/>
      </xdr:nvSpPr>
      <xdr:spPr>
        <a:xfrm>
          <a:off x="139684126" y="5534025"/>
          <a:ext cx="38671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159</xdr:col>
      <xdr:colOff>19050</xdr:colOff>
      <xdr:row>19</xdr:row>
      <xdr:rowOff>19050</xdr:rowOff>
    </xdr:from>
    <xdr:to>
      <xdr:col>160</xdr:col>
      <xdr:colOff>28575</xdr:colOff>
      <xdr:row>20</xdr:row>
      <xdr:rowOff>0</xdr:rowOff>
    </xdr:to>
    <xdr:sp macro="[0]!zLoadFromCCAtoDetCtrFromFD20" textlink="">
      <xdr:nvSpPr>
        <xdr:cNvPr id="92" name="TextBox 91"/>
        <xdr:cNvSpPr txBox="1"/>
      </xdr:nvSpPr>
      <xdr:spPr>
        <a:xfrm>
          <a:off x="139684125" y="5848350"/>
          <a:ext cx="38671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156</xdr:col>
      <xdr:colOff>19050</xdr:colOff>
      <xdr:row>0</xdr:row>
      <xdr:rowOff>19050</xdr:rowOff>
    </xdr:from>
    <xdr:to>
      <xdr:col>158</xdr:col>
      <xdr:colOff>247650</xdr:colOff>
      <xdr:row>0</xdr:row>
      <xdr:rowOff>295275</xdr:rowOff>
    </xdr:to>
    <xdr:sp macro="[0]!zReturntoMenufromOrientationLoad1" textlink="">
      <xdr:nvSpPr>
        <xdr:cNvPr id="93" name="TextBox 92"/>
        <xdr:cNvSpPr txBox="1"/>
      </xdr:nvSpPr>
      <xdr:spPr>
        <a:xfrm>
          <a:off x="138455400" y="19050"/>
          <a:ext cx="1600200" cy="276225"/>
        </a:xfrm>
        <a:prstGeom prst="rect">
          <a:avLst/>
        </a:prstGeom>
        <a:solidFill>
          <a:schemeClr val="tx2">
            <a:lumMod val="20000"/>
            <a:lumOff val="80000"/>
          </a:scheme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rgbClr val="FF0000"/>
              </a:solidFill>
            </a:rPr>
            <a:t>Return to Menu</a:t>
          </a:r>
        </a:p>
      </xdr:txBody>
    </xdr:sp>
    <xdr:clientData/>
  </xdr:twoCellAnchor>
  <xdr:twoCellAnchor>
    <xdr:from>
      <xdr:col>0</xdr:col>
      <xdr:colOff>19050</xdr:colOff>
      <xdr:row>3</xdr:row>
      <xdr:rowOff>28575</xdr:rowOff>
    </xdr:from>
    <xdr:to>
      <xdr:col>0</xdr:col>
      <xdr:colOff>409575</xdr:colOff>
      <xdr:row>4</xdr:row>
      <xdr:rowOff>66675</xdr:rowOff>
    </xdr:to>
    <xdr:sp macro="[0]!ReleaseControl" textlink="">
      <xdr:nvSpPr>
        <xdr:cNvPr id="95" name="TextBox 94"/>
        <xdr:cNvSpPr txBox="1"/>
      </xdr:nvSpPr>
      <xdr:spPr>
        <a:xfrm>
          <a:off x="19050" y="1000125"/>
          <a:ext cx="3905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8288" rtlCol="0" anchor="t"/>
        <a:lstStyle/>
        <a:p>
          <a:r>
            <a:rPr lang="en-US" sz="1100"/>
            <a:t>Rel</a:t>
          </a:r>
        </a:p>
      </xdr:txBody>
    </xdr:sp>
    <xdr:clientData/>
  </xdr:twoCellAnchor>
  <xdr:twoCellAnchor>
    <xdr:from>
      <xdr:col>55</xdr:col>
      <xdr:colOff>47625</xdr:colOff>
      <xdr:row>6</xdr:row>
      <xdr:rowOff>19050</xdr:rowOff>
    </xdr:from>
    <xdr:to>
      <xdr:col>55</xdr:col>
      <xdr:colOff>3409950</xdr:colOff>
      <xdr:row>6</xdr:row>
      <xdr:rowOff>276225</xdr:rowOff>
    </xdr:to>
    <xdr:sp macro="[0]!zWShopBD7" textlink="">
      <xdr:nvSpPr>
        <xdr:cNvPr id="97" name="TextBox 96"/>
        <xdr:cNvSpPr txBox="1"/>
      </xdr:nvSpPr>
      <xdr:spPr>
        <a:xfrm>
          <a:off x="48348900" y="1924050"/>
          <a:ext cx="3362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55</xdr:col>
      <xdr:colOff>19050</xdr:colOff>
      <xdr:row>7</xdr:row>
      <xdr:rowOff>95250</xdr:rowOff>
    </xdr:from>
    <xdr:to>
      <xdr:col>55</xdr:col>
      <xdr:colOff>3257550</xdr:colOff>
      <xdr:row>7</xdr:row>
      <xdr:rowOff>304800</xdr:rowOff>
    </xdr:to>
    <xdr:sp macro="[0]!zWShopBD8" textlink="">
      <xdr:nvSpPr>
        <xdr:cNvPr id="98" name="TextBox 97"/>
        <xdr:cNvSpPr txBox="1"/>
      </xdr:nvSpPr>
      <xdr:spPr>
        <a:xfrm>
          <a:off x="48320325" y="2314575"/>
          <a:ext cx="32385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55</xdr:col>
      <xdr:colOff>19050</xdr:colOff>
      <xdr:row>12</xdr:row>
      <xdr:rowOff>76200</xdr:rowOff>
    </xdr:from>
    <xdr:to>
      <xdr:col>55</xdr:col>
      <xdr:colOff>2695575</xdr:colOff>
      <xdr:row>13</xdr:row>
      <xdr:rowOff>9526</xdr:rowOff>
    </xdr:to>
    <xdr:sp macro="[0]!zWShopBD13" textlink="">
      <xdr:nvSpPr>
        <xdr:cNvPr id="99" name="TextBox 98"/>
        <xdr:cNvSpPr txBox="1"/>
      </xdr:nvSpPr>
      <xdr:spPr>
        <a:xfrm>
          <a:off x="47367825" y="3705225"/>
          <a:ext cx="2676525"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55</xdr:col>
      <xdr:colOff>19050</xdr:colOff>
      <xdr:row>8</xdr:row>
      <xdr:rowOff>76200</xdr:rowOff>
    </xdr:from>
    <xdr:to>
      <xdr:col>55</xdr:col>
      <xdr:colOff>3400425</xdr:colOff>
      <xdr:row>9</xdr:row>
      <xdr:rowOff>47625</xdr:rowOff>
    </xdr:to>
    <xdr:sp macro="[0]!zWShopBD9" textlink="">
      <xdr:nvSpPr>
        <xdr:cNvPr id="100" name="TextBox 99"/>
        <xdr:cNvSpPr txBox="1"/>
      </xdr:nvSpPr>
      <xdr:spPr>
        <a:xfrm>
          <a:off x="48320325" y="2609850"/>
          <a:ext cx="33813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55</xdr:col>
      <xdr:colOff>9524</xdr:colOff>
      <xdr:row>9</xdr:row>
      <xdr:rowOff>57151</xdr:rowOff>
    </xdr:from>
    <xdr:to>
      <xdr:col>55</xdr:col>
      <xdr:colOff>3105149</xdr:colOff>
      <xdr:row>10</xdr:row>
      <xdr:rowOff>28575</xdr:rowOff>
    </xdr:to>
    <xdr:sp macro="[0]!zWShopBD10" textlink="">
      <xdr:nvSpPr>
        <xdr:cNvPr id="101" name="TextBox 100"/>
        <xdr:cNvSpPr txBox="1"/>
      </xdr:nvSpPr>
      <xdr:spPr>
        <a:xfrm>
          <a:off x="48310799" y="2905126"/>
          <a:ext cx="3095625"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55</xdr:col>
      <xdr:colOff>19050</xdr:colOff>
      <xdr:row>10</xdr:row>
      <xdr:rowOff>95250</xdr:rowOff>
    </xdr:from>
    <xdr:to>
      <xdr:col>55</xdr:col>
      <xdr:colOff>2676525</xdr:colOff>
      <xdr:row>11</xdr:row>
      <xdr:rowOff>28576</xdr:rowOff>
    </xdr:to>
    <xdr:sp macro="[0]!zWShopBD11" textlink="">
      <xdr:nvSpPr>
        <xdr:cNvPr id="102" name="TextBox 101"/>
        <xdr:cNvSpPr txBox="1"/>
      </xdr:nvSpPr>
      <xdr:spPr>
        <a:xfrm>
          <a:off x="47367825" y="3095625"/>
          <a:ext cx="2657475"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55</xdr:col>
      <xdr:colOff>19050</xdr:colOff>
      <xdr:row>11</xdr:row>
      <xdr:rowOff>66675</xdr:rowOff>
    </xdr:from>
    <xdr:to>
      <xdr:col>55</xdr:col>
      <xdr:colOff>2686050</xdr:colOff>
      <xdr:row>12</xdr:row>
      <xdr:rowOff>28576</xdr:rowOff>
    </xdr:to>
    <xdr:sp macro="[0]!zWShopBD12" textlink="">
      <xdr:nvSpPr>
        <xdr:cNvPr id="103" name="TextBox 102"/>
        <xdr:cNvSpPr txBox="1"/>
      </xdr:nvSpPr>
      <xdr:spPr>
        <a:xfrm>
          <a:off x="47367825" y="3381375"/>
          <a:ext cx="266700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163</xdr:col>
      <xdr:colOff>304800</xdr:colOff>
      <xdr:row>0</xdr:row>
      <xdr:rowOff>19050</xdr:rowOff>
    </xdr:from>
    <xdr:to>
      <xdr:col>163</xdr:col>
      <xdr:colOff>619125</xdr:colOff>
      <xdr:row>0</xdr:row>
      <xdr:rowOff>295275</xdr:rowOff>
    </xdr:to>
    <xdr:sp macro="[0]!zExitFromPostOrientation" textlink="">
      <xdr:nvSpPr>
        <xdr:cNvPr id="114" name="TextBox 113"/>
        <xdr:cNvSpPr txBox="1"/>
      </xdr:nvSpPr>
      <xdr:spPr>
        <a:xfrm>
          <a:off x="141541500" y="19050"/>
          <a:ext cx="314325" cy="2762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strike="noStrike" baseline="0">
              <a:solidFill>
                <a:schemeClr val="bg1"/>
              </a:solidFill>
            </a:rPr>
            <a:t>X</a:t>
          </a:r>
        </a:p>
      </xdr:txBody>
    </xdr:sp>
    <xdr:clientData/>
  </xdr:twoCellAnchor>
  <xdr:twoCellAnchor>
    <xdr:from>
      <xdr:col>104</xdr:col>
      <xdr:colOff>0</xdr:colOff>
      <xdr:row>4</xdr:row>
      <xdr:rowOff>209550</xdr:rowOff>
    </xdr:from>
    <xdr:to>
      <xdr:col>107</xdr:col>
      <xdr:colOff>3848100</xdr:colOff>
      <xdr:row>6</xdr:row>
      <xdr:rowOff>0</xdr:rowOff>
    </xdr:to>
    <xdr:sp macro="[0]!zNOICE" textlink="">
      <xdr:nvSpPr>
        <xdr:cNvPr id="120" name="TextBox 119"/>
        <xdr:cNvSpPr txBox="1"/>
      </xdr:nvSpPr>
      <xdr:spPr>
        <a:xfrm>
          <a:off x="91316175" y="1419225"/>
          <a:ext cx="60293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110</xdr:col>
      <xdr:colOff>66675</xdr:colOff>
      <xdr:row>9</xdr:row>
      <xdr:rowOff>304800</xdr:rowOff>
    </xdr:from>
    <xdr:to>
      <xdr:col>110</xdr:col>
      <xdr:colOff>571500</xdr:colOff>
      <xdr:row>10</xdr:row>
      <xdr:rowOff>304800</xdr:rowOff>
    </xdr:to>
    <xdr:sp macro="[0]!ZDF11Yes" textlink="">
      <xdr:nvSpPr>
        <xdr:cNvPr id="121" name="TextBox 120"/>
        <xdr:cNvSpPr txBox="1"/>
      </xdr:nvSpPr>
      <xdr:spPr>
        <a:xfrm>
          <a:off x="99317175" y="2990850"/>
          <a:ext cx="504825" cy="3143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chemeClr val="tx2"/>
              </a:solidFill>
            </a:rPr>
            <a:t>Yes</a:t>
          </a:r>
        </a:p>
      </xdr:txBody>
    </xdr:sp>
    <xdr:clientData/>
  </xdr:twoCellAnchor>
  <xdr:twoCellAnchor>
    <xdr:from>
      <xdr:col>110</xdr:col>
      <xdr:colOff>590550</xdr:colOff>
      <xdr:row>9</xdr:row>
      <xdr:rowOff>304800</xdr:rowOff>
    </xdr:from>
    <xdr:to>
      <xdr:col>110</xdr:col>
      <xdr:colOff>1095375</xdr:colOff>
      <xdr:row>10</xdr:row>
      <xdr:rowOff>304800</xdr:rowOff>
    </xdr:to>
    <xdr:sp macro="[0]!ZDF11No" textlink="">
      <xdr:nvSpPr>
        <xdr:cNvPr id="122" name="TextBox 121"/>
        <xdr:cNvSpPr txBox="1"/>
      </xdr:nvSpPr>
      <xdr:spPr>
        <a:xfrm>
          <a:off x="99841050" y="2990850"/>
          <a:ext cx="504825" cy="3143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chemeClr val="tx2"/>
              </a:solidFill>
            </a:rPr>
            <a:t>No</a:t>
          </a:r>
        </a:p>
      </xdr:txBody>
    </xdr:sp>
    <xdr:clientData/>
  </xdr:twoCellAnchor>
  <xdr:twoCellAnchor>
    <xdr:from>
      <xdr:col>158</xdr:col>
      <xdr:colOff>735330</xdr:colOff>
      <xdr:row>6</xdr:row>
      <xdr:rowOff>169544</xdr:rowOff>
    </xdr:from>
    <xdr:to>
      <xdr:col>158</xdr:col>
      <xdr:colOff>781049</xdr:colOff>
      <xdr:row>6</xdr:row>
      <xdr:rowOff>215263</xdr:rowOff>
    </xdr:to>
    <xdr:sp macro="" textlink="">
      <xdr:nvSpPr>
        <xdr:cNvPr id="125" name="Striped Right Arrow 124"/>
        <xdr:cNvSpPr/>
      </xdr:nvSpPr>
      <xdr:spPr>
        <a:xfrm flipV="1">
          <a:off x="139590780" y="1912619"/>
          <a:ext cx="45719" cy="45719"/>
        </a:xfrm>
        <a:prstGeom prst="strip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105</xdr:col>
      <xdr:colOff>485775</xdr:colOff>
      <xdr:row>9</xdr:row>
      <xdr:rowOff>66675</xdr:rowOff>
    </xdr:from>
    <xdr:to>
      <xdr:col>106</xdr:col>
      <xdr:colOff>771525</xdr:colOff>
      <xdr:row>21</xdr:row>
      <xdr:rowOff>123825</xdr:rowOff>
    </xdr:to>
    <xdr:sp macro="" textlink="">
      <xdr:nvSpPr>
        <xdr:cNvPr id="127" name="Striped Right Arrow 126"/>
        <xdr:cNvSpPr/>
      </xdr:nvSpPr>
      <xdr:spPr>
        <a:xfrm>
          <a:off x="89973150" y="2638425"/>
          <a:ext cx="971550" cy="4143375"/>
        </a:xfrm>
        <a:prstGeom prst="strip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106</xdr:col>
      <xdr:colOff>781050</xdr:colOff>
      <xdr:row>6</xdr:row>
      <xdr:rowOff>285750</xdr:rowOff>
    </xdr:from>
    <xdr:to>
      <xdr:col>107</xdr:col>
      <xdr:colOff>3848100</xdr:colOff>
      <xdr:row>8</xdr:row>
      <xdr:rowOff>19050</xdr:rowOff>
    </xdr:to>
    <xdr:sp macro="[0]!zResetICEFile" textlink="">
      <xdr:nvSpPr>
        <xdr:cNvPr id="94" name="TextBox 93"/>
        <xdr:cNvSpPr txBox="1"/>
      </xdr:nvSpPr>
      <xdr:spPr>
        <a:xfrm>
          <a:off x="93468825" y="2028825"/>
          <a:ext cx="3876675" cy="36195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12</xdr:col>
      <xdr:colOff>171450</xdr:colOff>
      <xdr:row>6</xdr:row>
      <xdr:rowOff>28575</xdr:rowOff>
    </xdr:from>
    <xdr:to>
      <xdr:col>12</xdr:col>
      <xdr:colOff>504825</xdr:colOff>
      <xdr:row>6</xdr:row>
      <xdr:rowOff>304800</xdr:rowOff>
    </xdr:to>
    <xdr:sp macro="[0]!saveandclose" textlink="">
      <xdr:nvSpPr>
        <xdr:cNvPr id="104" name="TextBox 103"/>
        <xdr:cNvSpPr txBox="1"/>
      </xdr:nvSpPr>
      <xdr:spPr>
        <a:xfrm>
          <a:off x="12515850" y="1771650"/>
          <a:ext cx="333375" cy="2762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aseline="0">
              <a:solidFill>
                <a:schemeClr val="bg1"/>
              </a:solidFill>
            </a:rPr>
            <a:t>X			</a:t>
          </a:r>
        </a:p>
      </xdr:txBody>
    </xdr:sp>
    <xdr:clientData/>
  </xdr:twoCellAnchor>
  <xdr:twoCellAnchor>
    <xdr:from>
      <xdr:col>11</xdr:col>
      <xdr:colOff>504825</xdr:colOff>
      <xdr:row>8</xdr:row>
      <xdr:rowOff>104774</xdr:rowOff>
    </xdr:from>
    <xdr:to>
      <xdr:col>12</xdr:col>
      <xdr:colOff>266700</xdr:colOff>
      <xdr:row>8</xdr:row>
      <xdr:rowOff>304800</xdr:rowOff>
    </xdr:to>
    <xdr:sp macro="" textlink="">
      <xdr:nvSpPr>
        <xdr:cNvPr id="128" name="TextBox 127"/>
        <xdr:cNvSpPr txBox="1"/>
      </xdr:nvSpPr>
      <xdr:spPr>
        <a:xfrm>
          <a:off x="12163425" y="2476499"/>
          <a:ext cx="447675" cy="200026"/>
        </a:xfrm>
        <a:prstGeom prst="rect">
          <a:avLst/>
        </a:prstGeom>
        <a:solidFill>
          <a:srgbClr val="A40712"/>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lIns="182880" tIns="0" rIns="91440" bIns="0" rtlCol="0" anchor="t"/>
        <a:lstStyle/>
        <a:p>
          <a:r>
            <a:rPr lang="en-US" sz="1400" baseline="0">
              <a:solidFill>
                <a:schemeClr val="bg1"/>
              </a:solidFill>
            </a:rPr>
            <a:t>X			</a:t>
          </a:r>
        </a:p>
      </xdr:txBody>
    </xdr:sp>
    <xdr:clientData/>
  </xdr:twoCellAnchor>
  <xdr:twoCellAnchor>
    <xdr:from>
      <xdr:col>80</xdr:col>
      <xdr:colOff>771524</xdr:colOff>
      <xdr:row>20</xdr:row>
      <xdr:rowOff>0</xdr:rowOff>
    </xdr:from>
    <xdr:to>
      <xdr:col>84</xdr:col>
      <xdr:colOff>438150</xdr:colOff>
      <xdr:row>20</xdr:row>
      <xdr:rowOff>38100</xdr:rowOff>
    </xdr:to>
    <xdr:sp macro="" textlink="">
      <xdr:nvSpPr>
        <xdr:cNvPr id="2" name="TextBox 1"/>
        <xdr:cNvSpPr txBox="1"/>
      </xdr:nvSpPr>
      <xdr:spPr>
        <a:xfrm>
          <a:off x="69256274" y="6172200"/>
          <a:ext cx="5953126" cy="32385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53</xdr:col>
      <xdr:colOff>323851</xdr:colOff>
      <xdr:row>6</xdr:row>
      <xdr:rowOff>47625</xdr:rowOff>
    </xdr:from>
    <xdr:to>
      <xdr:col>54</xdr:col>
      <xdr:colOff>781051</xdr:colOff>
      <xdr:row>17</xdr:row>
      <xdr:rowOff>0</xdr:rowOff>
    </xdr:to>
    <xdr:sp macro="" textlink="">
      <xdr:nvSpPr>
        <xdr:cNvPr id="131" name="Right Arrow 130"/>
        <xdr:cNvSpPr/>
      </xdr:nvSpPr>
      <xdr:spPr>
        <a:xfrm>
          <a:off x="46177201" y="1790700"/>
          <a:ext cx="1143000" cy="34099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55</xdr:col>
      <xdr:colOff>9525</xdr:colOff>
      <xdr:row>13</xdr:row>
      <xdr:rowOff>104775</xdr:rowOff>
    </xdr:from>
    <xdr:to>
      <xdr:col>55</xdr:col>
      <xdr:colOff>3286125</xdr:colOff>
      <xdr:row>14</xdr:row>
      <xdr:rowOff>38100</xdr:rowOff>
    </xdr:to>
    <xdr:sp macro="[0]!zWShopBD14" textlink="">
      <xdr:nvSpPr>
        <xdr:cNvPr id="143" name="TextBox 142"/>
        <xdr:cNvSpPr txBox="1"/>
      </xdr:nvSpPr>
      <xdr:spPr>
        <a:xfrm>
          <a:off x="48310800" y="4210050"/>
          <a:ext cx="32766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55</xdr:col>
      <xdr:colOff>0</xdr:colOff>
      <xdr:row>14</xdr:row>
      <xdr:rowOff>66674</xdr:rowOff>
    </xdr:from>
    <xdr:to>
      <xdr:col>55</xdr:col>
      <xdr:colOff>3314700</xdr:colOff>
      <xdr:row>14</xdr:row>
      <xdr:rowOff>285749</xdr:rowOff>
    </xdr:to>
    <xdr:sp macro="[0]!zWShopBD15" textlink="">
      <xdr:nvSpPr>
        <xdr:cNvPr id="144" name="TextBox 143"/>
        <xdr:cNvSpPr txBox="1"/>
      </xdr:nvSpPr>
      <xdr:spPr>
        <a:xfrm>
          <a:off x="48301275" y="4486274"/>
          <a:ext cx="33147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54</xdr:col>
      <xdr:colOff>781050</xdr:colOff>
      <xdr:row>15</xdr:row>
      <xdr:rowOff>85725</xdr:rowOff>
    </xdr:from>
    <xdr:to>
      <xdr:col>55</xdr:col>
      <xdr:colOff>3419475</xdr:colOff>
      <xdr:row>15</xdr:row>
      <xdr:rowOff>276225</xdr:rowOff>
    </xdr:to>
    <xdr:sp macro="[0]!zWShopBD16" textlink="">
      <xdr:nvSpPr>
        <xdr:cNvPr id="145" name="TextBox 144"/>
        <xdr:cNvSpPr txBox="1"/>
      </xdr:nvSpPr>
      <xdr:spPr>
        <a:xfrm>
          <a:off x="48272700" y="4819650"/>
          <a:ext cx="34480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55</xdr:col>
      <xdr:colOff>9525</xdr:colOff>
      <xdr:row>16</xdr:row>
      <xdr:rowOff>76199</xdr:rowOff>
    </xdr:from>
    <xdr:to>
      <xdr:col>55</xdr:col>
      <xdr:colOff>3581400</xdr:colOff>
      <xdr:row>16</xdr:row>
      <xdr:rowOff>314324</xdr:rowOff>
    </xdr:to>
    <xdr:sp macro="[0]!zWShopBD17" textlink="">
      <xdr:nvSpPr>
        <xdr:cNvPr id="146" name="TextBox 145"/>
        <xdr:cNvSpPr txBox="1"/>
      </xdr:nvSpPr>
      <xdr:spPr>
        <a:xfrm>
          <a:off x="48310800" y="5124449"/>
          <a:ext cx="3571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82</xdr:col>
      <xdr:colOff>1200150</xdr:colOff>
      <xdr:row>21</xdr:row>
      <xdr:rowOff>66675</xdr:rowOff>
    </xdr:from>
    <xdr:to>
      <xdr:col>83</xdr:col>
      <xdr:colOff>533400</xdr:colOff>
      <xdr:row>22</xdr:row>
      <xdr:rowOff>28575</xdr:rowOff>
    </xdr:to>
    <xdr:sp macro="" textlink="">
      <xdr:nvSpPr>
        <xdr:cNvPr id="3" name="TextBox 2"/>
        <xdr:cNvSpPr txBox="1"/>
      </xdr:nvSpPr>
      <xdr:spPr>
        <a:xfrm>
          <a:off x="72828150" y="6838950"/>
          <a:ext cx="628650" cy="2762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solidFill>
                <a:srgbClr val="FF0000"/>
              </a:solidFill>
            </a:rPr>
            <a:t>YES</a:t>
          </a:r>
        </a:p>
      </xdr:txBody>
    </xdr:sp>
    <xdr:clientData/>
  </xdr:twoCellAnchor>
  <xdr:twoCellAnchor>
    <xdr:from>
      <xdr:col>83</xdr:col>
      <xdr:colOff>847725</xdr:colOff>
      <xdr:row>21</xdr:row>
      <xdr:rowOff>66675</xdr:rowOff>
    </xdr:from>
    <xdr:to>
      <xdr:col>83</xdr:col>
      <xdr:colOff>1476375</xdr:colOff>
      <xdr:row>22</xdr:row>
      <xdr:rowOff>38101</xdr:rowOff>
    </xdr:to>
    <xdr:sp macro="" textlink="">
      <xdr:nvSpPr>
        <xdr:cNvPr id="105" name="TextBox 104"/>
        <xdr:cNvSpPr txBox="1"/>
      </xdr:nvSpPr>
      <xdr:spPr>
        <a:xfrm>
          <a:off x="73771125" y="6838950"/>
          <a:ext cx="628650" cy="28575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solidFill>
                <a:srgbClr val="FF0000"/>
              </a:solidFill>
            </a:rPr>
            <a:t>NO</a:t>
          </a:r>
        </a:p>
      </xdr:txBody>
    </xdr:sp>
    <xdr:clientData/>
  </xdr:twoCellAnchor>
  <xdr:twoCellAnchor>
    <xdr:from>
      <xdr:col>130</xdr:col>
      <xdr:colOff>19048</xdr:colOff>
      <xdr:row>17</xdr:row>
      <xdr:rowOff>0</xdr:rowOff>
    </xdr:from>
    <xdr:to>
      <xdr:col>134</xdr:col>
      <xdr:colOff>352425</xdr:colOff>
      <xdr:row>19</xdr:row>
      <xdr:rowOff>0</xdr:rowOff>
    </xdr:to>
    <xdr:sp macro="" textlink="">
      <xdr:nvSpPr>
        <xdr:cNvPr id="111" name="TextBox 110"/>
        <xdr:cNvSpPr txBox="1"/>
      </xdr:nvSpPr>
      <xdr:spPr>
        <a:xfrm>
          <a:off x="116262148" y="5362575"/>
          <a:ext cx="4848227" cy="62865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r>
            <a:rPr lang="en-US" sz="1600" b="1" i="0" baseline="0">
              <a:solidFill>
                <a:srgbClr val="FF0000"/>
              </a:solidFill>
            </a:rPr>
            <a:t>Delete 85+ Day Old Lists Received from ICE</a:t>
          </a:r>
          <a:endParaRPr lang="en-US" sz="1600" baseline="0"/>
        </a:p>
      </xdr:txBody>
    </xdr:sp>
    <xdr:clientData/>
  </xdr:twoCellAnchor>
  <xdr:twoCellAnchor>
    <xdr:from>
      <xdr:col>130</xdr:col>
      <xdr:colOff>28573</xdr:colOff>
      <xdr:row>20</xdr:row>
      <xdr:rowOff>0</xdr:rowOff>
    </xdr:from>
    <xdr:to>
      <xdr:col>134</xdr:col>
      <xdr:colOff>342900</xdr:colOff>
      <xdr:row>21</xdr:row>
      <xdr:rowOff>295275</xdr:rowOff>
    </xdr:to>
    <xdr:sp macro="" textlink="">
      <xdr:nvSpPr>
        <xdr:cNvPr id="130" name="TextBox 129"/>
        <xdr:cNvSpPr txBox="1"/>
      </xdr:nvSpPr>
      <xdr:spPr>
        <a:xfrm>
          <a:off x="116271673" y="6600825"/>
          <a:ext cx="4829177" cy="62865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r>
            <a:rPr lang="en-US" sz="1600" b="1" i="0" baseline="0">
              <a:solidFill>
                <a:srgbClr val="FF0000"/>
              </a:solidFill>
            </a:rPr>
            <a:t>Delete 85+ Day Old Lists Created for Detention Centers </a:t>
          </a:r>
          <a:endParaRPr lang="en-US" sz="1600" baseline="0"/>
        </a:p>
      </xdr:txBody>
    </xdr:sp>
    <xdr:clientData/>
  </xdr:twoCellAnchor>
  <xdr:twoCellAnchor>
    <xdr:from>
      <xdr:col>7</xdr:col>
      <xdr:colOff>657226</xdr:colOff>
      <xdr:row>3</xdr:row>
      <xdr:rowOff>9525</xdr:rowOff>
    </xdr:from>
    <xdr:to>
      <xdr:col>9</xdr:col>
      <xdr:colOff>0</xdr:colOff>
      <xdr:row>4</xdr:row>
      <xdr:rowOff>28575</xdr:rowOff>
    </xdr:to>
    <xdr:sp macro="[0]!zHelp" textlink="">
      <xdr:nvSpPr>
        <xdr:cNvPr id="149" name="TextBox 148"/>
        <xdr:cNvSpPr txBox="1"/>
      </xdr:nvSpPr>
      <xdr:spPr>
        <a:xfrm>
          <a:off x="10525126" y="981075"/>
          <a:ext cx="714374" cy="29527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i="0" baseline="0">
              <a:solidFill>
                <a:srgbClr val="FF0000"/>
              </a:solidFill>
            </a:rPr>
            <a:t>HELP</a:t>
          </a:r>
        </a:p>
      </xdr:txBody>
    </xdr:sp>
    <xdr:clientData/>
  </xdr:twoCellAnchor>
  <xdr:twoCellAnchor>
    <xdr:from>
      <xdr:col>111</xdr:col>
      <xdr:colOff>409576</xdr:colOff>
      <xdr:row>0</xdr:row>
      <xdr:rowOff>38099</xdr:rowOff>
    </xdr:from>
    <xdr:to>
      <xdr:col>111</xdr:col>
      <xdr:colOff>885826</xdr:colOff>
      <xdr:row>0</xdr:row>
      <xdr:rowOff>304800</xdr:rowOff>
    </xdr:to>
    <xdr:sp macro="[0]!zAct1Help" textlink="">
      <xdr:nvSpPr>
        <xdr:cNvPr id="150" name="TextBox 149"/>
        <xdr:cNvSpPr txBox="1"/>
      </xdr:nvSpPr>
      <xdr:spPr>
        <a:xfrm>
          <a:off x="98736151" y="38099"/>
          <a:ext cx="476250" cy="266701"/>
        </a:xfrm>
        <a:prstGeom prst="rect">
          <a:avLst/>
        </a:prstGeom>
        <a:no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wrap="square" lIns="18288" rtlCol="0" anchor="ctr" anchorCtr="0"/>
        <a:lstStyle/>
        <a:p>
          <a:r>
            <a:rPr lang="en-US" sz="1400" b="1" i="0" baseline="0">
              <a:solidFill>
                <a:srgbClr val="FF0000"/>
              </a:solidFill>
            </a:rPr>
            <a:t>Help</a:t>
          </a:r>
        </a:p>
      </xdr:txBody>
    </xdr:sp>
    <xdr:clientData/>
  </xdr:twoCellAnchor>
  <xdr:twoCellAnchor>
    <xdr:from>
      <xdr:col>164</xdr:col>
      <xdr:colOff>9526</xdr:colOff>
      <xdr:row>0</xdr:row>
      <xdr:rowOff>38099</xdr:rowOff>
    </xdr:from>
    <xdr:to>
      <xdr:col>164</xdr:col>
      <xdr:colOff>485776</xdr:colOff>
      <xdr:row>0</xdr:row>
      <xdr:rowOff>295275</xdr:rowOff>
    </xdr:to>
    <xdr:sp macro="[0]!zAct2Help" textlink="">
      <xdr:nvSpPr>
        <xdr:cNvPr id="151" name="TextBox 150"/>
        <xdr:cNvSpPr txBox="1"/>
      </xdr:nvSpPr>
      <xdr:spPr>
        <a:xfrm>
          <a:off x="148494751" y="38099"/>
          <a:ext cx="476250" cy="257176"/>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lIns="18288" rtlCol="0" anchor="ctr" anchorCtr="0"/>
        <a:lstStyle/>
        <a:p>
          <a:r>
            <a:rPr lang="en-US" sz="1400" b="1" i="0" baseline="0">
              <a:solidFill>
                <a:srgbClr val="FF0000"/>
              </a:solidFill>
            </a:rPr>
            <a:t>Help</a:t>
          </a:r>
        </a:p>
      </xdr:txBody>
    </xdr:sp>
    <xdr:clientData/>
  </xdr:twoCellAnchor>
  <xdr:twoCellAnchor>
    <xdr:from>
      <xdr:col>59</xdr:col>
      <xdr:colOff>190501</xdr:colOff>
      <xdr:row>0</xdr:row>
      <xdr:rowOff>38099</xdr:rowOff>
    </xdr:from>
    <xdr:to>
      <xdr:col>59</xdr:col>
      <xdr:colOff>666751</xdr:colOff>
      <xdr:row>0</xdr:row>
      <xdr:rowOff>304800</xdr:rowOff>
    </xdr:to>
    <xdr:sp macro="[0]!zAct3Help" textlink="">
      <xdr:nvSpPr>
        <xdr:cNvPr id="152" name="TextBox 151"/>
        <xdr:cNvSpPr txBox="1"/>
      </xdr:nvSpPr>
      <xdr:spPr>
        <a:xfrm>
          <a:off x="54273451" y="38099"/>
          <a:ext cx="476250" cy="26670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lIns="18288" rtlCol="0" anchor="ctr" anchorCtr="0"/>
        <a:lstStyle/>
        <a:p>
          <a:r>
            <a:rPr lang="en-US" sz="1400" b="1" i="0" baseline="0">
              <a:solidFill>
                <a:srgbClr val="FF0000"/>
              </a:solidFill>
            </a:rPr>
            <a:t>Help</a:t>
          </a:r>
        </a:p>
      </xdr:txBody>
    </xdr:sp>
    <xdr:clientData/>
  </xdr:twoCellAnchor>
  <xdr:twoCellAnchor>
    <xdr:from>
      <xdr:col>55</xdr:col>
      <xdr:colOff>190501</xdr:colOff>
      <xdr:row>3</xdr:row>
      <xdr:rowOff>95250</xdr:rowOff>
    </xdr:from>
    <xdr:to>
      <xdr:col>55</xdr:col>
      <xdr:colOff>1504950</xdr:colOff>
      <xdr:row>3</xdr:row>
      <xdr:rowOff>238125</xdr:rowOff>
    </xdr:to>
    <xdr:sp macro="" textlink="">
      <xdr:nvSpPr>
        <xdr:cNvPr id="157" name="TextBox 156"/>
        <xdr:cNvSpPr txBox="1"/>
      </xdr:nvSpPr>
      <xdr:spPr>
        <a:xfrm>
          <a:off x="47539276" y="1066800"/>
          <a:ext cx="1314449"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91440" tIns="0" rtlCol="0" anchor="t" anchorCtr="0"/>
        <a:lstStyle/>
        <a:p>
          <a:r>
            <a:rPr lang="en-US" sz="800" b="1" i="0" baseline="0"/>
            <a:t>Detention Center Selected</a:t>
          </a:r>
          <a:endParaRPr lang="en-US" sz="1100"/>
        </a:p>
      </xdr:txBody>
    </xdr:sp>
    <xdr:clientData/>
  </xdr:twoCellAnchor>
  <xdr:twoCellAnchor>
    <xdr:from>
      <xdr:col>55</xdr:col>
      <xdr:colOff>1552575</xdr:colOff>
      <xdr:row>3</xdr:row>
      <xdr:rowOff>38100</xdr:rowOff>
    </xdr:from>
    <xdr:to>
      <xdr:col>55</xdr:col>
      <xdr:colOff>2381250</xdr:colOff>
      <xdr:row>3</xdr:row>
      <xdr:rowOff>333375</xdr:rowOff>
    </xdr:to>
    <xdr:sp macro="" textlink="">
      <xdr:nvSpPr>
        <xdr:cNvPr id="158" name="TextBox 157"/>
        <xdr:cNvSpPr txBox="1"/>
      </xdr:nvSpPr>
      <xdr:spPr>
        <a:xfrm>
          <a:off x="3667125" y="1285875"/>
          <a:ext cx="828675" cy="295275"/>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107</xdr:col>
      <xdr:colOff>190501</xdr:colOff>
      <xdr:row>3</xdr:row>
      <xdr:rowOff>95250</xdr:rowOff>
    </xdr:from>
    <xdr:to>
      <xdr:col>107</xdr:col>
      <xdr:colOff>1504950</xdr:colOff>
      <xdr:row>3</xdr:row>
      <xdr:rowOff>238125</xdr:rowOff>
    </xdr:to>
    <xdr:sp macro="" textlink="">
      <xdr:nvSpPr>
        <xdr:cNvPr id="159" name="TextBox 158"/>
        <xdr:cNvSpPr txBox="1"/>
      </xdr:nvSpPr>
      <xdr:spPr>
        <a:xfrm>
          <a:off x="93687901" y="1066800"/>
          <a:ext cx="1314449"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91440" tIns="0" rtlCol="0" anchor="t" anchorCtr="0"/>
        <a:lstStyle/>
        <a:p>
          <a:r>
            <a:rPr lang="en-US" sz="800" b="1" i="0" baseline="0"/>
            <a:t>Detention Center Selected</a:t>
          </a:r>
          <a:endParaRPr lang="en-US" sz="1100"/>
        </a:p>
      </xdr:txBody>
    </xdr:sp>
    <xdr:clientData/>
  </xdr:twoCellAnchor>
  <xdr:twoCellAnchor>
    <xdr:from>
      <xdr:col>107</xdr:col>
      <xdr:colOff>1552575</xdr:colOff>
      <xdr:row>3</xdr:row>
      <xdr:rowOff>38100</xdr:rowOff>
    </xdr:from>
    <xdr:to>
      <xdr:col>107</xdr:col>
      <xdr:colOff>2381250</xdr:colOff>
      <xdr:row>3</xdr:row>
      <xdr:rowOff>333375</xdr:rowOff>
    </xdr:to>
    <xdr:sp macro="" textlink="">
      <xdr:nvSpPr>
        <xdr:cNvPr id="160" name="TextBox 159"/>
        <xdr:cNvSpPr txBox="1"/>
      </xdr:nvSpPr>
      <xdr:spPr>
        <a:xfrm>
          <a:off x="48901350" y="1009650"/>
          <a:ext cx="828675" cy="238125"/>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159</xdr:col>
      <xdr:colOff>190501</xdr:colOff>
      <xdr:row>3</xdr:row>
      <xdr:rowOff>85725</xdr:rowOff>
    </xdr:from>
    <xdr:to>
      <xdr:col>159</xdr:col>
      <xdr:colOff>1504950</xdr:colOff>
      <xdr:row>3</xdr:row>
      <xdr:rowOff>228600</xdr:rowOff>
    </xdr:to>
    <xdr:sp macro="" textlink="">
      <xdr:nvSpPr>
        <xdr:cNvPr id="161" name="TextBox 160"/>
        <xdr:cNvSpPr txBox="1"/>
      </xdr:nvSpPr>
      <xdr:spPr>
        <a:xfrm>
          <a:off x="139855576" y="1057275"/>
          <a:ext cx="1314449"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91440" tIns="0" rtlCol="0" anchor="t" anchorCtr="0"/>
        <a:lstStyle/>
        <a:p>
          <a:r>
            <a:rPr lang="en-US" sz="800" b="1" i="0" baseline="0"/>
            <a:t>Detention Center Selected</a:t>
          </a:r>
          <a:endParaRPr lang="en-US" sz="1100"/>
        </a:p>
      </xdr:txBody>
    </xdr:sp>
    <xdr:clientData/>
  </xdr:twoCellAnchor>
  <xdr:twoCellAnchor>
    <xdr:from>
      <xdr:col>159</xdr:col>
      <xdr:colOff>1552575</xdr:colOff>
      <xdr:row>3</xdr:row>
      <xdr:rowOff>38100</xdr:rowOff>
    </xdr:from>
    <xdr:to>
      <xdr:col>159</xdr:col>
      <xdr:colOff>2381250</xdr:colOff>
      <xdr:row>3</xdr:row>
      <xdr:rowOff>333375</xdr:rowOff>
    </xdr:to>
    <xdr:sp macro="" textlink="">
      <xdr:nvSpPr>
        <xdr:cNvPr id="162" name="TextBox 161"/>
        <xdr:cNvSpPr txBox="1"/>
      </xdr:nvSpPr>
      <xdr:spPr>
        <a:xfrm>
          <a:off x="48901350" y="1009650"/>
          <a:ext cx="828675" cy="238125"/>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186</xdr:col>
      <xdr:colOff>38100</xdr:colOff>
      <xdr:row>3</xdr:row>
      <xdr:rowOff>114300</xdr:rowOff>
    </xdr:from>
    <xdr:to>
      <xdr:col>189</xdr:col>
      <xdr:colOff>19050</xdr:colOff>
      <xdr:row>3</xdr:row>
      <xdr:rowOff>257176</xdr:rowOff>
    </xdr:to>
    <xdr:sp macro="" textlink="">
      <xdr:nvSpPr>
        <xdr:cNvPr id="175" name="TextBox 174"/>
        <xdr:cNvSpPr txBox="1"/>
      </xdr:nvSpPr>
      <xdr:spPr>
        <a:xfrm>
          <a:off x="162953700" y="1085850"/>
          <a:ext cx="1381125" cy="142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91440" tIns="0" rtlCol="0" anchor="t" anchorCtr="0"/>
        <a:lstStyle/>
        <a:p>
          <a:r>
            <a:rPr lang="en-US" sz="800" b="1" i="0" baseline="0"/>
            <a:t>Detention Center Selected</a:t>
          </a:r>
          <a:endParaRPr lang="en-US" sz="1100"/>
        </a:p>
      </xdr:txBody>
    </xdr:sp>
    <xdr:clientData/>
  </xdr:twoCellAnchor>
  <xdr:oneCellAnchor>
    <xdr:from>
      <xdr:col>3</xdr:col>
      <xdr:colOff>1</xdr:colOff>
      <xdr:row>14</xdr:row>
      <xdr:rowOff>63954</xdr:rowOff>
    </xdr:from>
    <xdr:ext cx="3865032" cy="495300"/>
    <xdr:sp macro="[0]!GotoFindOrientatinList" textlink="">
      <xdr:nvSpPr>
        <xdr:cNvPr id="156" name="TextBox 155"/>
        <xdr:cNvSpPr txBox="1"/>
      </xdr:nvSpPr>
      <xdr:spPr>
        <a:xfrm>
          <a:off x="2109108" y="4472668"/>
          <a:ext cx="3865032" cy="495300"/>
        </a:xfrm>
        <a:prstGeom prst="rect">
          <a:avLst/>
        </a:prstGeom>
        <a:noFill/>
        <a:ln>
          <a:noFill/>
        </a:ln>
        <a:effectLst/>
      </xdr:spPr>
      <xdr:style>
        <a:lnRef idx="0">
          <a:scrgbClr r="0" g="0" b="0"/>
        </a:lnRef>
        <a:fillRef idx="0">
          <a:scrgbClr r="0" g="0" b="0"/>
        </a:fillRef>
        <a:effectRef idx="0">
          <a:scrgbClr r="0" g="0" b="0"/>
        </a:effectRef>
        <a:fontRef idx="minor">
          <a:schemeClr val="tx1"/>
        </a:fontRef>
      </xdr:style>
      <xdr:txBody>
        <a:bodyPr vertOverflow="clip" wrap="square" tIns="0" rtlCol="0" anchor="t">
          <a:noAutofit/>
        </a:bodyPr>
        <a:lstStyle/>
        <a:p>
          <a:r>
            <a:rPr lang="en-US" sz="1700" b="0" i="0" baseline="0">
              <a:solidFill>
                <a:srgbClr val="112DFB"/>
              </a:solidFill>
            </a:rPr>
            <a:t>Display General Orientation Sessions</a:t>
          </a:r>
        </a:p>
      </xdr:txBody>
    </xdr:sp>
    <xdr:clientData/>
  </xdr:oneCellAnchor>
  <xdr:oneCellAnchor>
    <xdr:from>
      <xdr:col>2</xdr:col>
      <xdr:colOff>651920</xdr:colOff>
      <xdr:row>16</xdr:row>
      <xdr:rowOff>51707</xdr:rowOff>
    </xdr:from>
    <xdr:ext cx="3877747" cy="561975"/>
    <xdr:sp macro="[0]!WorkshopHistory" textlink="">
      <xdr:nvSpPr>
        <xdr:cNvPr id="163" name="TextBox 162"/>
        <xdr:cNvSpPr txBox="1"/>
      </xdr:nvSpPr>
      <xdr:spPr>
        <a:xfrm>
          <a:off x="2080670" y="5086350"/>
          <a:ext cx="3877747" cy="561975"/>
        </a:xfrm>
        <a:prstGeom prst="rect">
          <a:avLst/>
        </a:prstGeom>
        <a:noFill/>
        <a:ln>
          <a:noFill/>
        </a:ln>
        <a:effectLst/>
      </xdr:spPr>
      <xdr:style>
        <a:lnRef idx="0">
          <a:scrgbClr r="0" g="0" b="0"/>
        </a:lnRef>
        <a:fillRef idx="0">
          <a:scrgbClr r="0" g="0" b="0"/>
        </a:fillRef>
        <a:effectRef idx="0">
          <a:scrgbClr r="0" g="0" b="0"/>
        </a:effectRef>
        <a:fontRef idx="minor">
          <a:schemeClr val="tx1"/>
        </a:fontRef>
      </xdr:style>
      <xdr:txBody>
        <a:bodyPr vertOverflow="clip" wrap="square" lIns="91440" tIns="73152" rtlCol="0" anchor="t">
          <a:noAutofit/>
        </a:bodyPr>
        <a:lstStyle/>
        <a:p>
          <a:r>
            <a:rPr lang="en-US" sz="1700" b="0" i="0" baseline="0">
              <a:solidFill>
                <a:srgbClr val="112DFB"/>
              </a:solidFill>
            </a:rPr>
            <a:t>Pro Se Workshop Management</a:t>
          </a:r>
        </a:p>
      </xdr:txBody>
    </xdr:sp>
    <xdr:clientData/>
  </xdr:oneCellAnchor>
  <xdr:twoCellAnchor>
    <xdr:from>
      <xdr:col>161</xdr:col>
      <xdr:colOff>19050</xdr:colOff>
      <xdr:row>9</xdr:row>
      <xdr:rowOff>9525</xdr:rowOff>
    </xdr:from>
    <xdr:to>
      <xdr:col>162</xdr:col>
      <xdr:colOff>1381125</xdr:colOff>
      <xdr:row>9</xdr:row>
      <xdr:rowOff>304800</xdr:rowOff>
    </xdr:to>
    <xdr:sp macro="[0]!zLoadSessionIOFromFF10" textlink="">
      <xdr:nvSpPr>
        <xdr:cNvPr id="106" name="TextBox 105"/>
        <xdr:cNvSpPr txBox="1"/>
      </xdr:nvSpPr>
      <xdr:spPr>
        <a:xfrm>
          <a:off x="145503900" y="2857500"/>
          <a:ext cx="32099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19049</xdr:colOff>
      <xdr:row>10</xdr:row>
      <xdr:rowOff>0</xdr:rowOff>
    </xdr:from>
    <xdr:to>
      <xdr:col>162</xdr:col>
      <xdr:colOff>1323974</xdr:colOff>
      <xdr:row>10</xdr:row>
      <xdr:rowOff>295275</xdr:rowOff>
    </xdr:to>
    <xdr:sp macro="[0]!zLoadSessionIOFromFF11" textlink="">
      <xdr:nvSpPr>
        <xdr:cNvPr id="107" name="TextBox 106"/>
        <xdr:cNvSpPr txBox="1"/>
      </xdr:nvSpPr>
      <xdr:spPr>
        <a:xfrm>
          <a:off x="145503899" y="3162300"/>
          <a:ext cx="31527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19050</xdr:colOff>
      <xdr:row>11</xdr:row>
      <xdr:rowOff>9525</xdr:rowOff>
    </xdr:from>
    <xdr:to>
      <xdr:col>162</xdr:col>
      <xdr:colOff>1495425</xdr:colOff>
      <xdr:row>11</xdr:row>
      <xdr:rowOff>304800</xdr:rowOff>
    </xdr:to>
    <xdr:sp macro="[0]!zLoadSessionIOFromFF12" textlink="">
      <xdr:nvSpPr>
        <xdr:cNvPr id="108" name="TextBox 107"/>
        <xdr:cNvSpPr txBox="1"/>
      </xdr:nvSpPr>
      <xdr:spPr>
        <a:xfrm>
          <a:off x="145503900" y="3486150"/>
          <a:ext cx="33242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160</xdr:col>
      <xdr:colOff>685799</xdr:colOff>
      <xdr:row>12</xdr:row>
      <xdr:rowOff>19050</xdr:rowOff>
    </xdr:from>
    <xdr:to>
      <xdr:col>162</xdr:col>
      <xdr:colOff>1419225</xdr:colOff>
      <xdr:row>13</xdr:row>
      <xdr:rowOff>0</xdr:rowOff>
    </xdr:to>
    <xdr:sp macro="[0]!zLoadSessionIOFromFF13" textlink="">
      <xdr:nvSpPr>
        <xdr:cNvPr id="109" name="TextBox 108"/>
        <xdr:cNvSpPr txBox="1"/>
      </xdr:nvSpPr>
      <xdr:spPr>
        <a:xfrm>
          <a:off x="145484849" y="3810000"/>
          <a:ext cx="326707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160</xdr:col>
      <xdr:colOff>685798</xdr:colOff>
      <xdr:row>12</xdr:row>
      <xdr:rowOff>304800</xdr:rowOff>
    </xdr:from>
    <xdr:to>
      <xdr:col>162</xdr:col>
      <xdr:colOff>1466849</xdr:colOff>
      <xdr:row>13</xdr:row>
      <xdr:rowOff>285750</xdr:rowOff>
    </xdr:to>
    <xdr:sp macro="[0]!zLoadSessionIOFromFF14" textlink="">
      <xdr:nvSpPr>
        <xdr:cNvPr id="110" name="TextBox 109"/>
        <xdr:cNvSpPr txBox="1"/>
      </xdr:nvSpPr>
      <xdr:spPr>
        <a:xfrm>
          <a:off x="145484848" y="4095750"/>
          <a:ext cx="331470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19050</xdr:colOff>
      <xdr:row>13</xdr:row>
      <xdr:rowOff>304800</xdr:rowOff>
    </xdr:from>
    <xdr:to>
      <xdr:col>162</xdr:col>
      <xdr:colOff>1409700</xdr:colOff>
      <xdr:row>14</xdr:row>
      <xdr:rowOff>285750</xdr:rowOff>
    </xdr:to>
    <xdr:sp macro="[0]!zLoadSessionIOFromFF15" textlink="">
      <xdr:nvSpPr>
        <xdr:cNvPr id="112" name="TextBox 111"/>
        <xdr:cNvSpPr txBox="1"/>
      </xdr:nvSpPr>
      <xdr:spPr>
        <a:xfrm>
          <a:off x="145503900" y="4410075"/>
          <a:ext cx="3238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28574</xdr:colOff>
      <xdr:row>15</xdr:row>
      <xdr:rowOff>0</xdr:rowOff>
    </xdr:from>
    <xdr:to>
      <xdr:col>162</xdr:col>
      <xdr:colOff>1352549</xdr:colOff>
      <xdr:row>15</xdr:row>
      <xdr:rowOff>295275</xdr:rowOff>
    </xdr:to>
    <xdr:sp macro="[0]!zLoadSessionIOFromFF16" textlink="">
      <xdr:nvSpPr>
        <xdr:cNvPr id="115" name="TextBox 114"/>
        <xdr:cNvSpPr txBox="1"/>
      </xdr:nvSpPr>
      <xdr:spPr>
        <a:xfrm>
          <a:off x="145513424" y="4733925"/>
          <a:ext cx="31718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19050</xdr:colOff>
      <xdr:row>16</xdr:row>
      <xdr:rowOff>0</xdr:rowOff>
    </xdr:from>
    <xdr:to>
      <xdr:col>162</xdr:col>
      <xdr:colOff>1276350</xdr:colOff>
      <xdr:row>16</xdr:row>
      <xdr:rowOff>295275</xdr:rowOff>
    </xdr:to>
    <xdr:sp macro="[0]!zLoadSessionIOFromFF17" textlink="">
      <xdr:nvSpPr>
        <xdr:cNvPr id="116" name="TextBox 115"/>
        <xdr:cNvSpPr txBox="1"/>
      </xdr:nvSpPr>
      <xdr:spPr>
        <a:xfrm>
          <a:off x="145503900" y="5048250"/>
          <a:ext cx="31051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28575</xdr:colOff>
      <xdr:row>17</xdr:row>
      <xdr:rowOff>9525</xdr:rowOff>
    </xdr:from>
    <xdr:to>
      <xdr:col>162</xdr:col>
      <xdr:colOff>1323975</xdr:colOff>
      <xdr:row>17</xdr:row>
      <xdr:rowOff>304800</xdr:rowOff>
    </xdr:to>
    <xdr:sp macro="[0]!zLoadSessionIOFromFF18" textlink="">
      <xdr:nvSpPr>
        <xdr:cNvPr id="117" name="TextBox 116"/>
        <xdr:cNvSpPr txBox="1"/>
      </xdr:nvSpPr>
      <xdr:spPr>
        <a:xfrm>
          <a:off x="145513425" y="5372100"/>
          <a:ext cx="31432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19051</xdr:colOff>
      <xdr:row>18</xdr:row>
      <xdr:rowOff>19050</xdr:rowOff>
    </xdr:from>
    <xdr:to>
      <xdr:col>162</xdr:col>
      <xdr:colOff>1390650</xdr:colOff>
      <xdr:row>19</xdr:row>
      <xdr:rowOff>0</xdr:rowOff>
    </xdr:to>
    <xdr:sp macro="[0]!zLoadSessionIOFromFF19" textlink="">
      <xdr:nvSpPr>
        <xdr:cNvPr id="118" name="TextBox 117"/>
        <xdr:cNvSpPr txBox="1"/>
      </xdr:nvSpPr>
      <xdr:spPr>
        <a:xfrm>
          <a:off x="145503901" y="5695950"/>
          <a:ext cx="3219449"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19050</xdr:colOff>
      <xdr:row>19</xdr:row>
      <xdr:rowOff>19050</xdr:rowOff>
    </xdr:from>
    <xdr:to>
      <xdr:col>162</xdr:col>
      <xdr:colOff>1352550</xdr:colOff>
      <xdr:row>20</xdr:row>
      <xdr:rowOff>0</xdr:rowOff>
    </xdr:to>
    <xdr:sp macro="[0]!zLoadSessionIOFromFF20" textlink="">
      <xdr:nvSpPr>
        <xdr:cNvPr id="119" name="TextBox 118"/>
        <xdr:cNvSpPr txBox="1"/>
      </xdr:nvSpPr>
      <xdr:spPr>
        <a:xfrm>
          <a:off x="145503900" y="6010275"/>
          <a:ext cx="3181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161</xdr:col>
      <xdr:colOff>47625</xdr:colOff>
      <xdr:row>21</xdr:row>
      <xdr:rowOff>38100</xdr:rowOff>
    </xdr:from>
    <xdr:to>
      <xdr:col>163</xdr:col>
      <xdr:colOff>628650</xdr:colOff>
      <xdr:row>22</xdr:row>
      <xdr:rowOff>9524</xdr:rowOff>
    </xdr:to>
    <xdr:sp macro="" textlink="">
      <xdr:nvSpPr>
        <xdr:cNvPr id="126" name="TextBox 125">
          <a:hlinkClick xmlns:r="http://schemas.openxmlformats.org/officeDocument/2006/relationships" r:id="rId3"/>
        </xdr:cNvPr>
        <xdr:cNvSpPr txBox="1"/>
      </xdr:nvSpPr>
      <xdr:spPr>
        <a:xfrm>
          <a:off x="145532475" y="2257425"/>
          <a:ext cx="4171950"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10</xdr:col>
      <xdr:colOff>899583</xdr:colOff>
      <xdr:row>0</xdr:row>
      <xdr:rowOff>27516</xdr:rowOff>
    </xdr:from>
    <xdr:ext cx="285750" cy="194733"/>
    <xdr:sp macro="[0]!saveandclose" textlink="">
      <xdr:nvSpPr>
        <xdr:cNvPr id="2" name="Rectangle 1"/>
        <xdr:cNvSpPr/>
      </xdr:nvSpPr>
      <xdr:spPr>
        <a:xfrm rot="10800000">
          <a:off x="10234083" y="27516"/>
          <a:ext cx="285750" cy="194733"/>
        </a:xfrm>
        <a:prstGeom prst="rect">
          <a:avLst/>
        </a:prstGeom>
        <a:noFill/>
        <a:ln>
          <a:solidFill>
            <a:srgbClr val="FF0000"/>
          </a:solidFill>
        </a:ln>
      </xdr:spPr>
      <xdr:txBody>
        <a:bodyPr wrap="square" lIns="91440" tIns="45720" rIns="91440" bIns="45720" anchor="ctr" anchorCtr="0">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n-US" sz="2000" b="1" cap="all" spc="0" baseline="0">
              <a:ln w="0"/>
              <a:solidFill>
                <a:schemeClr val="bg1"/>
              </a:solidFill>
              <a:effectLst>
                <a:reflection blurRad="12700" stA="50000" endPos="50000" dist="5000" dir="5400000" sy="-100000" rotWithShape="0"/>
              </a:effectLst>
            </a:rPr>
            <a:t>x</a:t>
          </a:r>
        </a:p>
      </xdr:txBody>
    </xdr:sp>
    <xdr:clientData/>
  </xdr:oneCellAnchor>
  <xdr:twoCellAnchor>
    <xdr:from>
      <xdr:col>1</xdr:col>
      <xdr:colOff>17993</xdr:colOff>
      <xdr:row>0</xdr:row>
      <xdr:rowOff>19051</xdr:rowOff>
    </xdr:from>
    <xdr:to>
      <xdr:col>1</xdr:col>
      <xdr:colOff>1695451</xdr:colOff>
      <xdr:row>0</xdr:row>
      <xdr:rowOff>219075</xdr:rowOff>
    </xdr:to>
    <xdr:sp macro="[0]!A_ReturntoStartMenuFromIntake" textlink="">
      <xdr:nvSpPr>
        <xdr:cNvPr id="3" name="TextBox 2"/>
        <xdr:cNvSpPr txBox="1"/>
      </xdr:nvSpPr>
      <xdr:spPr>
        <a:xfrm>
          <a:off x="446618" y="19051"/>
          <a:ext cx="1677458" cy="200024"/>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lIns="36576" rtlCol="0" anchor="ctr" anchorCtr="0"/>
        <a:lstStyle/>
        <a:p>
          <a:r>
            <a:rPr lang="en-US" sz="1200" b="1" i="0" baseline="0">
              <a:solidFill>
                <a:srgbClr val="FF0000"/>
              </a:solidFill>
              <a:latin typeface="Calibri" pitchFamily="34" charset="0"/>
            </a:rPr>
            <a:t>Return to Menu</a:t>
          </a:r>
        </a:p>
      </xdr:txBody>
    </xdr:sp>
    <xdr:clientData/>
  </xdr:twoCellAnchor>
  <xdr:twoCellAnchor editAs="oneCell">
    <xdr:from>
      <xdr:col>30</xdr:col>
      <xdr:colOff>1190625</xdr:colOff>
      <xdr:row>185</xdr:row>
      <xdr:rowOff>28575</xdr:rowOff>
    </xdr:from>
    <xdr:to>
      <xdr:col>44</xdr:col>
      <xdr:colOff>608586</xdr:colOff>
      <xdr:row>776</xdr:row>
      <xdr:rowOff>19450</xdr:rowOff>
    </xdr:to>
    <xdr:pic>
      <xdr:nvPicPr>
        <xdr:cNvPr id="4" name="Picture 3"/>
        <xdr:cNvPicPr>
          <a:picLocks noChangeAspect="1"/>
        </xdr:cNvPicPr>
      </xdr:nvPicPr>
      <xdr:blipFill>
        <a:blip xmlns:r="http://schemas.openxmlformats.org/officeDocument/2006/relationships" r:embed="rId1" cstate="print"/>
        <a:stretch>
          <a:fillRect/>
        </a:stretch>
      </xdr:blipFill>
      <xdr:spPr>
        <a:xfrm>
          <a:off x="26822400" y="51282600"/>
          <a:ext cx="608586" cy="118491400"/>
        </a:xfrm>
        <a:prstGeom prst="rect">
          <a:avLst/>
        </a:prstGeom>
      </xdr:spPr>
    </xdr:pic>
    <xdr:clientData/>
  </xdr:twoCellAnchor>
  <xdr:twoCellAnchor editAs="oneCell">
    <xdr:from>
      <xdr:col>30</xdr:col>
      <xdr:colOff>1190625</xdr:colOff>
      <xdr:row>185</xdr:row>
      <xdr:rowOff>28575</xdr:rowOff>
    </xdr:from>
    <xdr:to>
      <xdr:col>44</xdr:col>
      <xdr:colOff>608586</xdr:colOff>
      <xdr:row>776</xdr:row>
      <xdr:rowOff>19450</xdr:rowOff>
    </xdr:to>
    <xdr:pic>
      <xdr:nvPicPr>
        <xdr:cNvPr id="5" name="Picture 4"/>
        <xdr:cNvPicPr>
          <a:picLocks noChangeAspect="1"/>
        </xdr:cNvPicPr>
      </xdr:nvPicPr>
      <xdr:blipFill>
        <a:blip xmlns:r="http://schemas.openxmlformats.org/officeDocument/2006/relationships" r:embed="rId1" cstate="print"/>
        <a:stretch>
          <a:fillRect/>
        </a:stretch>
      </xdr:blipFill>
      <xdr:spPr>
        <a:xfrm>
          <a:off x="26822400" y="51282600"/>
          <a:ext cx="608586" cy="118491400"/>
        </a:xfrm>
        <a:prstGeom prst="rect">
          <a:avLst/>
        </a:prstGeom>
      </xdr:spPr>
    </xdr:pic>
    <xdr:clientData/>
  </xdr:twoCellAnchor>
  <xdr:twoCellAnchor editAs="oneCell">
    <xdr:from>
      <xdr:col>55</xdr:col>
      <xdr:colOff>1190625</xdr:colOff>
      <xdr:row>111</xdr:row>
      <xdr:rowOff>28575</xdr:rowOff>
    </xdr:from>
    <xdr:to>
      <xdr:col>55</xdr:col>
      <xdr:colOff>1190625</xdr:colOff>
      <xdr:row>701</xdr:row>
      <xdr:rowOff>119992</xdr:rowOff>
    </xdr:to>
    <xdr:pic>
      <xdr:nvPicPr>
        <xdr:cNvPr id="6" name="Picture 5"/>
        <xdr:cNvPicPr>
          <a:picLocks noChangeAspect="1"/>
        </xdr:cNvPicPr>
      </xdr:nvPicPr>
      <xdr:blipFill>
        <a:blip xmlns:r="http://schemas.openxmlformats.org/officeDocument/2006/relationships" r:embed="rId1" cstate="print"/>
        <a:stretch>
          <a:fillRect/>
        </a:stretch>
      </xdr:blipFill>
      <xdr:spPr>
        <a:xfrm>
          <a:off x="46672500" y="34661475"/>
          <a:ext cx="0" cy="118468117"/>
        </a:xfrm>
        <a:prstGeom prst="rect">
          <a:avLst/>
        </a:prstGeom>
      </xdr:spPr>
    </xdr:pic>
    <xdr:clientData/>
  </xdr:twoCellAnchor>
  <xdr:twoCellAnchor editAs="oneCell">
    <xdr:from>
      <xdr:col>55</xdr:col>
      <xdr:colOff>1190625</xdr:colOff>
      <xdr:row>111</xdr:row>
      <xdr:rowOff>28575</xdr:rowOff>
    </xdr:from>
    <xdr:to>
      <xdr:col>55</xdr:col>
      <xdr:colOff>1190625</xdr:colOff>
      <xdr:row>701</xdr:row>
      <xdr:rowOff>119992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46672500" y="34661475"/>
          <a:ext cx="0" cy="118468117"/>
        </a:xfrm>
        <a:prstGeom prst="rect">
          <a:avLst/>
        </a:prstGeom>
      </xdr:spPr>
    </xdr:pic>
    <xdr:clientData/>
  </xdr:twoCellAnchor>
  <xdr:twoCellAnchor editAs="oneCell">
    <xdr:from>
      <xdr:col>55</xdr:col>
      <xdr:colOff>1190625</xdr:colOff>
      <xdr:row>112</xdr:row>
      <xdr:rowOff>28575</xdr:rowOff>
    </xdr:from>
    <xdr:to>
      <xdr:col>55</xdr:col>
      <xdr:colOff>1190625</xdr:colOff>
      <xdr:row>696</xdr:row>
      <xdr:rowOff>39116</xdr:rowOff>
    </xdr:to>
    <xdr:pic>
      <xdr:nvPicPr>
        <xdr:cNvPr id="8" name="Picture 7"/>
        <xdr:cNvPicPr>
          <a:picLocks noChangeAspect="1"/>
        </xdr:cNvPicPr>
      </xdr:nvPicPr>
      <xdr:blipFill>
        <a:blip xmlns:r="http://schemas.openxmlformats.org/officeDocument/2006/relationships" r:embed="rId1" cstate="print"/>
        <a:stretch>
          <a:fillRect/>
        </a:stretch>
      </xdr:blipFill>
      <xdr:spPr>
        <a:xfrm>
          <a:off x="46672500" y="34861500"/>
          <a:ext cx="0" cy="117187091"/>
        </a:xfrm>
        <a:prstGeom prst="rect">
          <a:avLst/>
        </a:prstGeom>
      </xdr:spPr>
    </xdr:pic>
    <xdr:clientData/>
  </xdr:twoCellAnchor>
  <xdr:twoCellAnchor editAs="oneCell">
    <xdr:from>
      <xdr:col>55</xdr:col>
      <xdr:colOff>1190625</xdr:colOff>
      <xdr:row>119</xdr:row>
      <xdr:rowOff>0</xdr:rowOff>
    </xdr:from>
    <xdr:to>
      <xdr:col>55</xdr:col>
      <xdr:colOff>1190625</xdr:colOff>
      <xdr:row>651</xdr:row>
      <xdr:rowOff>168115</xdr:rowOff>
    </xdr:to>
    <xdr:pic>
      <xdr:nvPicPr>
        <xdr:cNvPr id="9" name="Picture 8"/>
        <xdr:cNvPicPr>
          <a:picLocks noChangeAspect="1"/>
        </xdr:cNvPicPr>
      </xdr:nvPicPr>
      <xdr:blipFill>
        <a:blip xmlns:r="http://schemas.openxmlformats.org/officeDocument/2006/relationships" r:embed="rId1" cstate="print"/>
        <a:stretch>
          <a:fillRect/>
        </a:stretch>
      </xdr:blipFill>
      <xdr:spPr>
        <a:xfrm>
          <a:off x="46672500" y="36252150"/>
          <a:ext cx="0" cy="106924315"/>
        </a:xfrm>
        <a:prstGeom prst="rect">
          <a:avLst/>
        </a:prstGeom>
      </xdr:spPr>
    </xdr:pic>
    <xdr:clientData/>
  </xdr:twoCellAnchor>
  <xdr:twoCellAnchor editAs="oneCell">
    <xdr:from>
      <xdr:col>30</xdr:col>
      <xdr:colOff>1190625</xdr:colOff>
      <xdr:row>185</xdr:row>
      <xdr:rowOff>28575</xdr:rowOff>
    </xdr:from>
    <xdr:to>
      <xdr:col>44</xdr:col>
      <xdr:colOff>608586</xdr:colOff>
      <xdr:row>776</xdr:row>
      <xdr:rowOff>19450</xdr:rowOff>
    </xdr:to>
    <xdr:pic>
      <xdr:nvPicPr>
        <xdr:cNvPr id="10" name="Picture 9"/>
        <xdr:cNvPicPr>
          <a:picLocks noChangeAspect="1"/>
        </xdr:cNvPicPr>
      </xdr:nvPicPr>
      <xdr:blipFill>
        <a:blip xmlns:r="http://schemas.openxmlformats.org/officeDocument/2006/relationships" r:embed="rId1" cstate="print"/>
        <a:stretch>
          <a:fillRect/>
        </a:stretch>
      </xdr:blipFill>
      <xdr:spPr>
        <a:xfrm>
          <a:off x="26822400" y="51282600"/>
          <a:ext cx="608586" cy="118491400"/>
        </a:xfrm>
        <a:prstGeom prst="rect">
          <a:avLst/>
        </a:prstGeom>
      </xdr:spPr>
    </xdr:pic>
    <xdr:clientData/>
  </xdr:twoCellAnchor>
  <xdr:twoCellAnchor editAs="oneCell">
    <xdr:from>
      <xdr:col>55</xdr:col>
      <xdr:colOff>1190625</xdr:colOff>
      <xdr:row>112</xdr:row>
      <xdr:rowOff>28575</xdr:rowOff>
    </xdr:from>
    <xdr:to>
      <xdr:col>55</xdr:col>
      <xdr:colOff>1190625</xdr:colOff>
      <xdr:row>696</xdr:row>
      <xdr:rowOff>39116</xdr:rowOff>
    </xdr:to>
    <xdr:pic>
      <xdr:nvPicPr>
        <xdr:cNvPr id="11" name="Picture 10"/>
        <xdr:cNvPicPr>
          <a:picLocks noChangeAspect="1"/>
        </xdr:cNvPicPr>
      </xdr:nvPicPr>
      <xdr:blipFill>
        <a:blip xmlns:r="http://schemas.openxmlformats.org/officeDocument/2006/relationships" r:embed="rId1" cstate="print"/>
        <a:stretch>
          <a:fillRect/>
        </a:stretch>
      </xdr:blipFill>
      <xdr:spPr>
        <a:xfrm>
          <a:off x="46672500" y="34861500"/>
          <a:ext cx="0" cy="117187091"/>
        </a:xfrm>
        <a:prstGeom prst="rect">
          <a:avLst/>
        </a:prstGeom>
      </xdr:spPr>
    </xdr:pic>
    <xdr:clientData/>
  </xdr:twoCellAnchor>
  <xdr:twoCellAnchor editAs="oneCell">
    <xdr:from>
      <xdr:col>55</xdr:col>
      <xdr:colOff>1190625</xdr:colOff>
      <xdr:row>119</xdr:row>
      <xdr:rowOff>0</xdr:rowOff>
    </xdr:from>
    <xdr:to>
      <xdr:col>55</xdr:col>
      <xdr:colOff>1190625</xdr:colOff>
      <xdr:row>651</xdr:row>
      <xdr:rowOff>168115</xdr:rowOff>
    </xdr:to>
    <xdr:pic>
      <xdr:nvPicPr>
        <xdr:cNvPr id="12" name="Picture 11"/>
        <xdr:cNvPicPr>
          <a:picLocks noChangeAspect="1"/>
        </xdr:cNvPicPr>
      </xdr:nvPicPr>
      <xdr:blipFill>
        <a:blip xmlns:r="http://schemas.openxmlformats.org/officeDocument/2006/relationships" r:embed="rId1" cstate="print"/>
        <a:stretch>
          <a:fillRect/>
        </a:stretch>
      </xdr:blipFill>
      <xdr:spPr>
        <a:xfrm>
          <a:off x="46672500" y="36252150"/>
          <a:ext cx="0" cy="106924315"/>
        </a:xfrm>
        <a:prstGeom prst="rect">
          <a:avLst/>
        </a:prstGeom>
      </xdr:spPr>
    </xdr:pic>
    <xdr:clientData/>
  </xdr:twoCellAnchor>
  <xdr:twoCellAnchor editAs="oneCell">
    <xdr:from>
      <xdr:col>30</xdr:col>
      <xdr:colOff>1190625</xdr:colOff>
      <xdr:row>185</xdr:row>
      <xdr:rowOff>28575</xdr:rowOff>
    </xdr:from>
    <xdr:to>
      <xdr:col>44</xdr:col>
      <xdr:colOff>608586</xdr:colOff>
      <xdr:row>776</xdr:row>
      <xdr:rowOff>19450</xdr:rowOff>
    </xdr:to>
    <xdr:pic>
      <xdr:nvPicPr>
        <xdr:cNvPr id="13" name="Picture 12"/>
        <xdr:cNvPicPr>
          <a:picLocks noChangeAspect="1"/>
        </xdr:cNvPicPr>
      </xdr:nvPicPr>
      <xdr:blipFill>
        <a:blip xmlns:r="http://schemas.openxmlformats.org/officeDocument/2006/relationships" r:embed="rId1" cstate="print"/>
        <a:stretch>
          <a:fillRect/>
        </a:stretch>
      </xdr:blipFill>
      <xdr:spPr>
        <a:xfrm>
          <a:off x="26822400" y="51282600"/>
          <a:ext cx="608586" cy="118491400"/>
        </a:xfrm>
        <a:prstGeom prst="rect">
          <a:avLst/>
        </a:prstGeom>
      </xdr:spPr>
    </xdr:pic>
    <xdr:clientData/>
  </xdr:twoCellAnchor>
  <xdr:twoCellAnchor editAs="oneCell">
    <xdr:from>
      <xdr:col>55</xdr:col>
      <xdr:colOff>1190625</xdr:colOff>
      <xdr:row>112</xdr:row>
      <xdr:rowOff>28575</xdr:rowOff>
    </xdr:from>
    <xdr:to>
      <xdr:col>55</xdr:col>
      <xdr:colOff>1190625</xdr:colOff>
      <xdr:row>696</xdr:row>
      <xdr:rowOff>39116</xdr:rowOff>
    </xdr:to>
    <xdr:pic>
      <xdr:nvPicPr>
        <xdr:cNvPr id="14" name="Picture 13"/>
        <xdr:cNvPicPr>
          <a:picLocks noChangeAspect="1"/>
        </xdr:cNvPicPr>
      </xdr:nvPicPr>
      <xdr:blipFill>
        <a:blip xmlns:r="http://schemas.openxmlformats.org/officeDocument/2006/relationships" r:embed="rId1" cstate="print"/>
        <a:stretch>
          <a:fillRect/>
        </a:stretch>
      </xdr:blipFill>
      <xdr:spPr>
        <a:xfrm>
          <a:off x="46672500" y="34861500"/>
          <a:ext cx="0" cy="117187091"/>
        </a:xfrm>
        <a:prstGeom prst="rect">
          <a:avLst/>
        </a:prstGeom>
      </xdr:spPr>
    </xdr:pic>
    <xdr:clientData/>
  </xdr:twoCellAnchor>
  <xdr:twoCellAnchor editAs="oneCell">
    <xdr:from>
      <xdr:col>55</xdr:col>
      <xdr:colOff>1190625</xdr:colOff>
      <xdr:row>119</xdr:row>
      <xdr:rowOff>0</xdr:rowOff>
    </xdr:from>
    <xdr:to>
      <xdr:col>55</xdr:col>
      <xdr:colOff>1190625</xdr:colOff>
      <xdr:row>651</xdr:row>
      <xdr:rowOff>168115</xdr:rowOff>
    </xdr:to>
    <xdr:pic>
      <xdr:nvPicPr>
        <xdr:cNvPr id="15" name="Picture 14"/>
        <xdr:cNvPicPr>
          <a:picLocks noChangeAspect="1"/>
        </xdr:cNvPicPr>
      </xdr:nvPicPr>
      <xdr:blipFill>
        <a:blip xmlns:r="http://schemas.openxmlformats.org/officeDocument/2006/relationships" r:embed="rId1" cstate="print"/>
        <a:stretch>
          <a:fillRect/>
        </a:stretch>
      </xdr:blipFill>
      <xdr:spPr>
        <a:xfrm>
          <a:off x="46672500" y="36252150"/>
          <a:ext cx="0" cy="106924315"/>
        </a:xfrm>
        <a:prstGeom prst="rect">
          <a:avLst/>
        </a:prstGeom>
      </xdr:spPr>
    </xdr:pic>
    <xdr:clientData/>
  </xdr:twoCellAnchor>
  <xdr:twoCellAnchor editAs="oneCell">
    <xdr:from>
      <xdr:col>81</xdr:col>
      <xdr:colOff>1190625</xdr:colOff>
      <xdr:row>186</xdr:row>
      <xdr:rowOff>28575</xdr:rowOff>
    </xdr:from>
    <xdr:to>
      <xdr:col>81</xdr:col>
      <xdr:colOff>1190625</xdr:colOff>
      <xdr:row>771</xdr:row>
      <xdr:rowOff>188255</xdr:rowOff>
    </xdr:to>
    <xdr:pic>
      <xdr:nvPicPr>
        <xdr:cNvPr id="16" name="Picture 15"/>
        <xdr:cNvPicPr>
          <a:picLocks noChangeAspect="1"/>
        </xdr:cNvPicPr>
      </xdr:nvPicPr>
      <xdr:blipFill>
        <a:blip xmlns:r="http://schemas.openxmlformats.org/officeDocument/2006/relationships" r:embed="rId1" cstate="print"/>
        <a:stretch>
          <a:fillRect/>
        </a:stretch>
      </xdr:blipFill>
      <xdr:spPr>
        <a:xfrm>
          <a:off x="67094100" y="51501675"/>
          <a:ext cx="0" cy="117460055"/>
        </a:xfrm>
        <a:prstGeom prst="rect">
          <a:avLst/>
        </a:prstGeom>
      </xdr:spPr>
    </xdr:pic>
    <xdr:clientData/>
  </xdr:twoCellAnchor>
  <xdr:twoCellAnchor editAs="oneCell">
    <xdr:from>
      <xdr:col>81</xdr:col>
      <xdr:colOff>1190625</xdr:colOff>
      <xdr:row>186</xdr:row>
      <xdr:rowOff>28575</xdr:rowOff>
    </xdr:from>
    <xdr:to>
      <xdr:col>81</xdr:col>
      <xdr:colOff>1190625</xdr:colOff>
      <xdr:row>771</xdr:row>
      <xdr:rowOff>188255</xdr:rowOff>
    </xdr:to>
    <xdr:pic>
      <xdr:nvPicPr>
        <xdr:cNvPr id="17" name="Picture 16"/>
        <xdr:cNvPicPr>
          <a:picLocks noChangeAspect="1"/>
        </xdr:cNvPicPr>
      </xdr:nvPicPr>
      <xdr:blipFill>
        <a:blip xmlns:r="http://schemas.openxmlformats.org/officeDocument/2006/relationships" r:embed="rId1" cstate="print"/>
        <a:stretch>
          <a:fillRect/>
        </a:stretch>
      </xdr:blipFill>
      <xdr:spPr>
        <a:xfrm>
          <a:off x="67094100" y="51501675"/>
          <a:ext cx="0" cy="117460055"/>
        </a:xfrm>
        <a:prstGeom prst="rect">
          <a:avLst/>
        </a:prstGeom>
      </xdr:spPr>
    </xdr:pic>
    <xdr:clientData/>
  </xdr:twoCellAnchor>
  <xdr:twoCellAnchor editAs="oneCell">
    <xdr:from>
      <xdr:col>81</xdr:col>
      <xdr:colOff>1190625</xdr:colOff>
      <xdr:row>187</xdr:row>
      <xdr:rowOff>28575</xdr:rowOff>
    </xdr:from>
    <xdr:to>
      <xdr:col>81</xdr:col>
      <xdr:colOff>1190625</xdr:colOff>
      <xdr:row>766</xdr:row>
      <xdr:rowOff>116374</xdr:rowOff>
    </xdr:to>
    <xdr:pic>
      <xdr:nvPicPr>
        <xdr:cNvPr id="18" name="Picture 17"/>
        <xdr:cNvPicPr>
          <a:picLocks noChangeAspect="1"/>
        </xdr:cNvPicPr>
      </xdr:nvPicPr>
      <xdr:blipFill>
        <a:blip xmlns:r="http://schemas.openxmlformats.org/officeDocument/2006/relationships" r:embed="rId1" cstate="print"/>
        <a:stretch>
          <a:fillRect/>
        </a:stretch>
      </xdr:blipFill>
      <xdr:spPr>
        <a:xfrm>
          <a:off x="67094100" y="51720750"/>
          <a:ext cx="0" cy="116188024"/>
        </a:xfrm>
        <a:prstGeom prst="rect">
          <a:avLst/>
        </a:prstGeom>
      </xdr:spPr>
    </xdr:pic>
    <xdr:clientData/>
  </xdr:twoCellAnchor>
  <xdr:twoCellAnchor editAs="oneCell">
    <xdr:from>
      <xdr:col>81</xdr:col>
      <xdr:colOff>1190625</xdr:colOff>
      <xdr:row>193</xdr:row>
      <xdr:rowOff>0</xdr:rowOff>
    </xdr:from>
    <xdr:to>
      <xdr:col>81</xdr:col>
      <xdr:colOff>1190625</xdr:colOff>
      <xdr:row>722</xdr:row>
      <xdr:rowOff>108319</xdr:rowOff>
    </xdr:to>
    <xdr:pic>
      <xdr:nvPicPr>
        <xdr:cNvPr id="19" name="Picture 18"/>
        <xdr:cNvPicPr>
          <a:picLocks noChangeAspect="1"/>
        </xdr:cNvPicPr>
      </xdr:nvPicPr>
      <xdr:blipFill>
        <a:blip xmlns:r="http://schemas.openxmlformats.org/officeDocument/2006/relationships" r:embed="rId1" cstate="print"/>
        <a:stretch>
          <a:fillRect/>
        </a:stretch>
      </xdr:blipFill>
      <xdr:spPr>
        <a:xfrm>
          <a:off x="67094100" y="53178075"/>
          <a:ext cx="0" cy="106207294"/>
        </a:xfrm>
        <a:prstGeom prst="rect">
          <a:avLst/>
        </a:prstGeom>
      </xdr:spPr>
    </xdr:pic>
    <xdr:clientData/>
  </xdr:twoCellAnchor>
  <xdr:twoCellAnchor editAs="oneCell">
    <xdr:from>
      <xdr:col>81</xdr:col>
      <xdr:colOff>1190625</xdr:colOff>
      <xdr:row>187</xdr:row>
      <xdr:rowOff>28575</xdr:rowOff>
    </xdr:from>
    <xdr:to>
      <xdr:col>81</xdr:col>
      <xdr:colOff>1190625</xdr:colOff>
      <xdr:row>766</xdr:row>
      <xdr:rowOff>116374</xdr:rowOff>
    </xdr:to>
    <xdr:pic>
      <xdr:nvPicPr>
        <xdr:cNvPr id="20" name="Picture 19"/>
        <xdr:cNvPicPr>
          <a:picLocks noChangeAspect="1"/>
        </xdr:cNvPicPr>
      </xdr:nvPicPr>
      <xdr:blipFill>
        <a:blip xmlns:r="http://schemas.openxmlformats.org/officeDocument/2006/relationships" r:embed="rId1" cstate="print"/>
        <a:stretch>
          <a:fillRect/>
        </a:stretch>
      </xdr:blipFill>
      <xdr:spPr>
        <a:xfrm>
          <a:off x="67094100" y="51720750"/>
          <a:ext cx="0" cy="116188024"/>
        </a:xfrm>
        <a:prstGeom prst="rect">
          <a:avLst/>
        </a:prstGeom>
      </xdr:spPr>
    </xdr:pic>
    <xdr:clientData/>
  </xdr:twoCellAnchor>
  <xdr:twoCellAnchor editAs="oneCell">
    <xdr:from>
      <xdr:col>81</xdr:col>
      <xdr:colOff>1190625</xdr:colOff>
      <xdr:row>193</xdr:row>
      <xdr:rowOff>0</xdr:rowOff>
    </xdr:from>
    <xdr:to>
      <xdr:col>81</xdr:col>
      <xdr:colOff>1190625</xdr:colOff>
      <xdr:row>722</xdr:row>
      <xdr:rowOff>108319</xdr:rowOff>
    </xdr:to>
    <xdr:pic>
      <xdr:nvPicPr>
        <xdr:cNvPr id="21" name="Picture 20"/>
        <xdr:cNvPicPr>
          <a:picLocks noChangeAspect="1"/>
        </xdr:cNvPicPr>
      </xdr:nvPicPr>
      <xdr:blipFill>
        <a:blip xmlns:r="http://schemas.openxmlformats.org/officeDocument/2006/relationships" r:embed="rId1" cstate="print"/>
        <a:stretch>
          <a:fillRect/>
        </a:stretch>
      </xdr:blipFill>
      <xdr:spPr>
        <a:xfrm>
          <a:off x="67094100" y="53178075"/>
          <a:ext cx="0" cy="106207294"/>
        </a:xfrm>
        <a:prstGeom prst="rect">
          <a:avLst/>
        </a:prstGeom>
      </xdr:spPr>
    </xdr:pic>
    <xdr:clientData/>
  </xdr:twoCellAnchor>
  <xdr:twoCellAnchor editAs="oneCell">
    <xdr:from>
      <xdr:col>81</xdr:col>
      <xdr:colOff>1190625</xdr:colOff>
      <xdr:row>187</xdr:row>
      <xdr:rowOff>28575</xdr:rowOff>
    </xdr:from>
    <xdr:to>
      <xdr:col>81</xdr:col>
      <xdr:colOff>1190625</xdr:colOff>
      <xdr:row>766</xdr:row>
      <xdr:rowOff>116374</xdr:rowOff>
    </xdr:to>
    <xdr:pic>
      <xdr:nvPicPr>
        <xdr:cNvPr id="22" name="Picture 21"/>
        <xdr:cNvPicPr>
          <a:picLocks noChangeAspect="1"/>
        </xdr:cNvPicPr>
      </xdr:nvPicPr>
      <xdr:blipFill>
        <a:blip xmlns:r="http://schemas.openxmlformats.org/officeDocument/2006/relationships" r:embed="rId1" cstate="print"/>
        <a:stretch>
          <a:fillRect/>
        </a:stretch>
      </xdr:blipFill>
      <xdr:spPr>
        <a:xfrm>
          <a:off x="67094100" y="51720750"/>
          <a:ext cx="0" cy="116188024"/>
        </a:xfrm>
        <a:prstGeom prst="rect">
          <a:avLst/>
        </a:prstGeom>
      </xdr:spPr>
    </xdr:pic>
    <xdr:clientData/>
  </xdr:twoCellAnchor>
  <xdr:twoCellAnchor editAs="oneCell">
    <xdr:from>
      <xdr:col>81</xdr:col>
      <xdr:colOff>1190625</xdr:colOff>
      <xdr:row>193</xdr:row>
      <xdr:rowOff>0</xdr:rowOff>
    </xdr:from>
    <xdr:to>
      <xdr:col>81</xdr:col>
      <xdr:colOff>1190625</xdr:colOff>
      <xdr:row>722</xdr:row>
      <xdr:rowOff>108319</xdr:rowOff>
    </xdr:to>
    <xdr:pic>
      <xdr:nvPicPr>
        <xdr:cNvPr id="23" name="Picture 22"/>
        <xdr:cNvPicPr>
          <a:picLocks noChangeAspect="1"/>
        </xdr:cNvPicPr>
      </xdr:nvPicPr>
      <xdr:blipFill>
        <a:blip xmlns:r="http://schemas.openxmlformats.org/officeDocument/2006/relationships" r:embed="rId1" cstate="print"/>
        <a:stretch>
          <a:fillRect/>
        </a:stretch>
      </xdr:blipFill>
      <xdr:spPr>
        <a:xfrm>
          <a:off x="67094100" y="53178075"/>
          <a:ext cx="0" cy="106207294"/>
        </a:xfrm>
        <a:prstGeom prst="rect">
          <a:avLst/>
        </a:prstGeom>
      </xdr:spPr>
    </xdr:pic>
    <xdr:clientData/>
  </xdr:twoCellAnchor>
  <xdr:twoCellAnchor>
    <xdr:from>
      <xdr:col>4</xdr:col>
      <xdr:colOff>28575</xdr:colOff>
      <xdr:row>81</xdr:row>
      <xdr:rowOff>28575</xdr:rowOff>
    </xdr:from>
    <xdr:to>
      <xdr:col>4</xdr:col>
      <xdr:colOff>1447800</xdr:colOff>
      <xdr:row>81</xdr:row>
      <xdr:rowOff>352425</xdr:rowOff>
    </xdr:to>
    <xdr:sp macro="[0]!zPR42a" textlink="">
      <xdr:nvSpPr>
        <xdr:cNvPr id="26" name="TextBox 25"/>
        <xdr:cNvSpPr txBox="1"/>
      </xdr:nvSpPr>
      <xdr:spPr>
        <a:xfrm>
          <a:off x="4895850" y="25374600"/>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6</xdr:col>
      <xdr:colOff>19050</xdr:colOff>
      <xdr:row>81</xdr:row>
      <xdr:rowOff>28575</xdr:rowOff>
    </xdr:from>
    <xdr:to>
      <xdr:col>6</xdr:col>
      <xdr:colOff>1438275</xdr:colOff>
      <xdr:row>81</xdr:row>
      <xdr:rowOff>352425</xdr:rowOff>
    </xdr:to>
    <xdr:sp macro="[0]!zPR42b" textlink="">
      <xdr:nvSpPr>
        <xdr:cNvPr id="27" name="TextBox 26"/>
        <xdr:cNvSpPr txBox="1"/>
      </xdr:nvSpPr>
      <xdr:spPr>
        <a:xfrm>
          <a:off x="6743700" y="25374600"/>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8</xdr:col>
      <xdr:colOff>28575</xdr:colOff>
      <xdr:row>81</xdr:row>
      <xdr:rowOff>28575</xdr:rowOff>
    </xdr:from>
    <xdr:to>
      <xdr:col>8</xdr:col>
      <xdr:colOff>381000</xdr:colOff>
      <xdr:row>81</xdr:row>
      <xdr:rowOff>352425</xdr:rowOff>
    </xdr:to>
    <xdr:sp macro="[0]!zPRVawa" textlink="">
      <xdr:nvSpPr>
        <xdr:cNvPr id="28" name="TextBox 27"/>
        <xdr:cNvSpPr txBox="1"/>
      </xdr:nvSpPr>
      <xdr:spPr>
        <a:xfrm>
          <a:off x="8591550" y="25374600"/>
          <a:ext cx="3524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28576</xdr:colOff>
      <xdr:row>81</xdr:row>
      <xdr:rowOff>38100</xdr:rowOff>
    </xdr:from>
    <xdr:to>
      <xdr:col>9</xdr:col>
      <xdr:colOff>352426</xdr:colOff>
      <xdr:row>81</xdr:row>
      <xdr:rowOff>361950</xdr:rowOff>
    </xdr:to>
    <xdr:sp macro="[0]!zPR212C" textlink="">
      <xdr:nvSpPr>
        <xdr:cNvPr id="29" name="TextBox 28"/>
        <xdr:cNvSpPr txBox="1"/>
      </xdr:nvSpPr>
      <xdr:spPr>
        <a:xfrm>
          <a:off x="8982076" y="25384125"/>
          <a:ext cx="3238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19050</xdr:colOff>
      <xdr:row>81</xdr:row>
      <xdr:rowOff>38100</xdr:rowOff>
    </xdr:from>
    <xdr:to>
      <xdr:col>10</xdr:col>
      <xdr:colOff>1171575</xdr:colOff>
      <xdr:row>81</xdr:row>
      <xdr:rowOff>361950</xdr:rowOff>
    </xdr:to>
    <xdr:sp macro="[0]!zPRAsyRace" textlink="">
      <xdr:nvSpPr>
        <xdr:cNvPr id="30" name="TextBox 29"/>
        <xdr:cNvSpPr txBox="1"/>
      </xdr:nvSpPr>
      <xdr:spPr>
        <a:xfrm>
          <a:off x="9353550" y="25384125"/>
          <a:ext cx="11525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19050</xdr:colOff>
      <xdr:row>82</xdr:row>
      <xdr:rowOff>19050</xdr:rowOff>
    </xdr:from>
    <xdr:to>
      <xdr:col>4</xdr:col>
      <xdr:colOff>1438275</xdr:colOff>
      <xdr:row>82</xdr:row>
      <xdr:rowOff>342900</xdr:rowOff>
    </xdr:to>
    <xdr:sp macro="[0]!zPRAsyReligion" textlink="">
      <xdr:nvSpPr>
        <xdr:cNvPr id="31" name="TextBox 30"/>
        <xdr:cNvSpPr txBox="1"/>
      </xdr:nvSpPr>
      <xdr:spPr>
        <a:xfrm>
          <a:off x="4886325" y="25746075"/>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6</xdr:col>
      <xdr:colOff>19050</xdr:colOff>
      <xdr:row>82</xdr:row>
      <xdr:rowOff>19050</xdr:rowOff>
    </xdr:from>
    <xdr:to>
      <xdr:col>6</xdr:col>
      <xdr:colOff>1447799</xdr:colOff>
      <xdr:row>82</xdr:row>
      <xdr:rowOff>342900</xdr:rowOff>
    </xdr:to>
    <xdr:sp macro="[0]!zPRAsyNationality" textlink="">
      <xdr:nvSpPr>
        <xdr:cNvPr id="32" name="TextBox 31"/>
        <xdr:cNvSpPr txBox="1"/>
      </xdr:nvSpPr>
      <xdr:spPr>
        <a:xfrm>
          <a:off x="6743700" y="25746075"/>
          <a:ext cx="1428749"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8</xdr:col>
      <xdr:colOff>9525</xdr:colOff>
      <xdr:row>82</xdr:row>
      <xdr:rowOff>28575</xdr:rowOff>
    </xdr:from>
    <xdr:to>
      <xdr:col>9</xdr:col>
      <xdr:colOff>352425</xdr:colOff>
      <xdr:row>82</xdr:row>
      <xdr:rowOff>352425</xdr:rowOff>
    </xdr:to>
    <xdr:sp macro="[0]!zPRAsyPolOpinion" textlink="">
      <xdr:nvSpPr>
        <xdr:cNvPr id="33" name="TextBox 32"/>
        <xdr:cNvSpPr txBox="1"/>
      </xdr:nvSpPr>
      <xdr:spPr>
        <a:xfrm>
          <a:off x="8572500" y="25755600"/>
          <a:ext cx="7334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9525</xdr:colOff>
      <xdr:row>83</xdr:row>
      <xdr:rowOff>28575</xdr:rowOff>
    </xdr:from>
    <xdr:to>
      <xdr:col>4</xdr:col>
      <xdr:colOff>1428750</xdr:colOff>
      <xdr:row>83</xdr:row>
      <xdr:rowOff>352425</xdr:rowOff>
    </xdr:to>
    <xdr:sp macro="[0]!zPRAsyFamBased" textlink="">
      <xdr:nvSpPr>
        <xdr:cNvPr id="34" name="TextBox 33"/>
        <xdr:cNvSpPr txBox="1"/>
      </xdr:nvSpPr>
      <xdr:spPr>
        <a:xfrm>
          <a:off x="4876800" y="26136600"/>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9526</xdr:colOff>
      <xdr:row>88</xdr:row>
      <xdr:rowOff>28575</xdr:rowOff>
    </xdr:from>
    <xdr:to>
      <xdr:col>4</xdr:col>
      <xdr:colOff>1152525</xdr:colOff>
      <xdr:row>88</xdr:row>
      <xdr:rowOff>352425</xdr:rowOff>
    </xdr:to>
    <xdr:sp macro="[0]!ZPRClearall" textlink="">
      <xdr:nvSpPr>
        <xdr:cNvPr id="35" name="TextBox 34"/>
        <xdr:cNvSpPr txBox="1"/>
      </xdr:nvSpPr>
      <xdr:spPr>
        <a:xfrm>
          <a:off x="4876801" y="28041600"/>
          <a:ext cx="1142999"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6</xdr:col>
      <xdr:colOff>28575</xdr:colOff>
      <xdr:row>83</xdr:row>
      <xdr:rowOff>28575</xdr:rowOff>
    </xdr:from>
    <xdr:to>
      <xdr:col>6</xdr:col>
      <xdr:colOff>1447800</xdr:colOff>
      <xdr:row>83</xdr:row>
      <xdr:rowOff>352425</xdr:rowOff>
    </xdr:to>
    <xdr:sp macro="[0]!zPRWaiverNeeded" textlink="">
      <xdr:nvSpPr>
        <xdr:cNvPr id="36" name="TextBox 35"/>
        <xdr:cNvSpPr txBox="1"/>
      </xdr:nvSpPr>
      <xdr:spPr>
        <a:xfrm>
          <a:off x="6753225" y="26136600"/>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9525</xdr:colOff>
      <xdr:row>84</xdr:row>
      <xdr:rowOff>19050</xdr:rowOff>
    </xdr:from>
    <xdr:to>
      <xdr:col>4</xdr:col>
      <xdr:colOff>1428750</xdr:colOff>
      <xdr:row>84</xdr:row>
      <xdr:rowOff>342900</xdr:rowOff>
    </xdr:to>
    <xdr:sp macro="[0]!zPRTVisa" textlink="">
      <xdr:nvSpPr>
        <xdr:cNvPr id="37" name="TextBox 36"/>
        <xdr:cNvSpPr txBox="1"/>
      </xdr:nvSpPr>
      <xdr:spPr>
        <a:xfrm>
          <a:off x="4876800" y="26508075"/>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6</xdr:col>
      <xdr:colOff>19050</xdr:colOff>
      <xdr:row>84</xdr:row>
      <xdr:rowOff>38100</xdr:rowOff>
    </xdr:from>
    <xdr:to>
      <xdr:col>6</xdr:col>
      <xdr:colOff>1438275</xdr:colOff>
      <xdr:row>84</xdr:row>
      <xdr:rowOff>361950</xdr:rowOff>
    </xdr:to>
    <xdr:sp macro="[0]!zPRUVisa" textlink="">
      <xdr:nvSpPr>
        <xdr:cNvPr id="38" name="TextBox 37"/>
        <xdr:cNvSpPr txBox="1"/>
      </xdr:nvSpPr>
      <xdr:spPr>
        <a:xfrm>
          <a:off x="6743700" y="26527125"/>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28575</xdr:colOff>
      <xdr:row>85</xdr:row>
      <xdr:rowOff>28575</xdr:rowOff>
    </xdr:from>
    <xdr:to>
      <xdr:col>4</xdr:col>
      <xdr:colOff>1447800</xdr:colOff>
      <xdr:row>85</xdr:row>
      <xdr:rowOff>352425</xdr:rowOff>
    </xdr:to>
    <xdr:sp macro="[0]!zPRWDConvention" textlink="">
      <xdr:nvSpPr>
        <xdr:cNvPr id="39" name="TextBox 38"/>
        <xdr:cNvSpPr txBox="1"/>
      </xdr:nvSpPr>
      <xdr:spPr>
        <a:xfrm>
          <a:off x="4895850" y="26898600"/>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6</xdr:col>
      <xdr:colOff>9525</xdr:colOff>
      <xdr:row>85</xdr:row>
      <xdr:rowOff>38100</xdr:rowOff>
    </xdr:from>
    <xdr:to>
      <xdr:col>6</xdr:col>
      <xdr:colOff>1428750</xdr:colOff>
      <xdr:row>85</xdr:row>
      <xdr:rowOff>361950</xdr:rowOff>
    </xdr:to>
    <xdr:sp macro="[0]!zPRWDSurvivor" textlink="">
      <xdr:nvSpPr>
        <xdr:cNvPr id="40" name="TextBox 39"/>
        <xdr:cNvSpPr txBox="1"/>
      </xdr:nvSpPr>
      <xdr:spPr>
        <a:xfrm>
          <a:off x="6734175" y="26908125"/>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9525</xdr:colOff>
      <xdr:row>86</xdr:row>
      <xdr:rowOff>28575</xdr:rowOff>
    </xdr:from>
    <xdr:to>
      <xdr:col>4</xdr:col>
      <xdr:colOff>1428750</xdr:colOff>
      <xdr:row>86</xdr:row>
      <xdr:rowOff>352425</xdr:rowOff>
    </xdr:to>
    <xdr:sp macro="[0]!zPRCitizenship" textlink="">
      <xdr:nvSpPr>
        <xdr:cNvPr id="41" name="TextBox 40"/>
        <xdr:cNvSpPr txBox="1"/>
      </xdr:nvSpPr>
      <xdr:spPr>
        <a:xfrm>
          <a:off x="4876800" y="27279600"/>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6</xdr:col>
      <xdr:colOff>0</xdr:colOff>
      <xdr:row>86</xdr:row>
      <xdr:rowOff>28575</xdr:rowOff>
    </xdr:from>
    <xdr:to>
      <xdr:col>6</xdr:col>
      <xdr:colOff>1419225</xdr:colOff>
      <xdr:row>86</xdr:row>
      <xdr:rowOff>352425</xdr:rowOff>
    </xdr:to>
    <xdr:sp macro="[0]!zPRRefugeeAsyleeAdj" textlink="">
      <xdr:nvSpPr>
        <xdr:cNvPr id="42" name="TextBox 41"/>
        <xdr:cNvSpPr txBox="1"/>
      </xdr:nvSpPr>
      <xdr:spPr>
        <a:xfrm>
          <a:off x="6724650" y="27279600"/>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19050</xdr:colOff>
      <xdr:row>87</xdr:row>
      <xdr:rowOff>38100</xdr:rowOff>
    </xdr:from>
    <xdr:to>
      <xdr:col>4</xdr:col>
      <xdr:colOff>1438275</xdr:colOff>
      <xdr:row>87</xdr:row>
      <xdr:rowOff>361950</xdr:rowOff>
    </xdr:to>
    <xdr:sp macro="[0]!zPRVDprehearing" textlink="">
      <xdr:nvSpPr>
        <xdr:cNvPr id="43" name="TextBox 42"/>
        <xdr:cNvSpPr txBox="1"/>
      </xdr:nvSpPr>
      <xdr:spPr>
        <a:xfrm>
          <a:off x="4886325" y="27670125"/>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6</xdr:col>
      <xdr:colOff>19050</xdr:colOff>
      <xdr:row>87</xdr:row>
      <xdr:rowOff>38100</xdr:rowOff>
    </xdr:from>
    <xdr:to>
      <xdr:col>6</xdr:col>
      <xdr:colOff>1438275</xdr:colOff>
      <xdr:row>87</xdr:row>
      <xdr:rowOff>361950</xdr:rowOff>
    </xdr:to>
    <xdr:sp macro="[0]!zPRVDatConclusion" textlink="">
      <xdr:nvSpPr>
        <xdr:cNvPr id="44" name="TextBox 43"/>
        <xdr:cNvSpPr txBox="1"/>
      </xdr:nvSpPr>
      <xdr:spPr>
        <a:xfrm>
          <a:off x="6743700" y="27670125"/>
          <a:ext cx="14192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u="none"/>
        </a:p>
      </xdr:txBody>
    </xdr:sp>
    <xdr:clientData/>
  </xdr:twoCellAnchor>
  <xdr:twoCellAnchor>
    <xdr:from>
      <xdr:col>8</xdr:col>
      <xdr:colOff>19050</xdr:colOff>
      <xdr:row>87</xdr:row>
      <xdr:rowOff>28575</xdr:rowOff>
    </xdr:from>
    <xdr:to>
      <xdr:col>8</xdr:col>
      <xdr:colOff>371475</xdr:colOff>
      <xdr:row>87</xdr:row>
      <xdr:rowOff>352425</xdr:rowOff>
    </xdr:to>
    <xdr:sp macro="[0]!zPRVDTPS" textlink="">
      <xdr:nvSpPr>
        <xdr:cNvPr id="45" name="TextBox 44"/>
        <xdr:cNvSpPr txBox="1"/>
      </xdr:nvSpPr>
      <xdr:spPr>
        <a:xfrm>
          <a:off x="8582025" y="27660600"/>
          <a:ext cx="3524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u="none"/>
        </a:p>
      </xdr:txBody>
    </xdr:sp>
    <xdr:clientData/>
  </xdr:twoCellAnchor>
  <xdr:twoCellAnchor>
    <xdr:from>
      <xdr:col>10</xdr:col>
      <xdr:colOff>9526</xdr:colOff>
      <xdr:row>86</xdr:row>
      <xdr:rowOff>38100</xdr:rowOff>
    </xdr:from>
    <xdr:to>
      <xdr:col>10</xdr:col>
      <xdr:colOff>1152526</xdr:colOff>
      <xdr:row>86</xdr:row>
      <xdr:rowOff>361950</xdr:rowOff>
    </xdr:to>
    <xdr:sp macro="[0]!zPRVDNACARA" textlink="">
      <xdr:nvSpPr>
        <xdr:cNvPr id="46" name="TextBox 45"/>
        <xdr:cNvSpPr txBox="1"/>
      </xdr:nvSpPr>
      <xdr:spPr>
        <a:xfrm>
          <a:off x="9344026" y="27289125"/>
          <a:ext cx="11430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u="none"/>
        </a:p>
      </xdr:txBody>
    </xdr:sp>
    <xdr:clientData/>
  </xdr:twoCellAnchor>
  <xdr:twoCellAnchor>
    <xdr:from>
      <xdr:col>10</xdr:col>
      <xdr:colOff>9526</xdr:colOff>
      <xdr:row>87</xdr:row>
      <xdr:rowOff>19050</xdr:rowOff>
    </xdr:from>
    <xdr:to>
      <xdr:col>10</xdr:col>
      <xdr:colOff>1162050</xdr:colOff>
      <xdr:row>87</xdr:row>
      <xdr:rowOff>342900</xdr:rowOff>
    </xdr:to>
    <xdr:sp macro="[0]!zPRregistry" textlink="">
      <xdr:nvSpPr>
        <xdr:cNvPr id="47" name="TextBox 46"/>
        <xdr:cNvSpPr txBox="1"/>
      </xdr:nvSpPr>
      <xdr:spPr>
        <a:xfrm>
          <a:off x="9344026" y="27651075"/>
          <a:ext cx="1152524"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u="none"/>
        </a:p>
      </xdr:txBody>
    </xdr:sp>
    <xdr:clientData/>
  </xdr:twoCellAnchor>
  <xdr:twoCellAnchor>
    <xdr:from>
      <xdr:col>9</xdr:col>
      <xdr:colOff>1</xdr:colOff>
      <xdr:row>88</xdr:row>
      <xdr:rowOff>19050</xdr:rowOff>
    </xdr:from>
    <xdr:to>
      <xdr:col>10</xdr:col>
      <xdr:colOff>1143001</xdr:colOff>
      <xdr:row>88</xdr:row>
      <xdr:rowOff>342900</xdr:rowOff>
    </xdr:to>
    <xdr:sp macro="[0]!zPRNONE" textlink="">
      <xdr:nvSpPr>
        <xdr:cNvPr id="49" name="TextBox 48"/>
        <xdr:cNvSpPr txBox="1"/>
      </xdr:nvSpPr>
      <xdr:spPr>
        <a:xfrm>
          <a:off x="8953501" y="28032075"/>
          <a:ext cx="15240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2</xdr:col>
      <xdr:colOff>1466850</xdr:colOff>
      <xdr:row>92</xdr:row>
      <xdr:rowOff>257176</xdr:rowOff>
    </xdr:from>
    <xdr:to>
      <xdr:col>5</xdr:col>
      <xdr:colOff>180975</xdr:colOff>
      <xdr:row>92</xdr:row>
      <xdr:rowOff>590550</xdr:rowOff>
    </xdr:to>
    <xdr:sp macro="" textlink="">
      <xdr:nvSpPr>
        <xdr:cNvPr id="50" name="TextBox 49"/>
        <xdr:cNvSpPr txBox="1"/>
      </xdr:nvSpPr>
      <xdr:spPr>
        <a:xfrm>
          <a:off x="4067175" y="29756101"/>
          <a:ext cx="24574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nchorCtr="1"/>
        <a:lstStyle/>
        <a:p>
          <a:r>
            <a:rPr lang="en-US" sz="2000" b="1" i="0" baseline="0">
              <a:solidFill>
                <a:schemeClr val="tx2">
                  <a:lumMod val="60000"/>
                  <a:lumOff val="40000"/>
                </a:schemeClr>
              </a:solidFill>
            </a:rPr>
            <a:t>Interview Notes</a:t>
          </a:r>
          <a:r>
            <a:rPr lang="en-US" sz="1000" b="1" i="0" baseline="0">
              <a:solidFill>
                <a:schemeClr val="tx2">
                  <a:lumMod val="60000"/>
                  <a:lumOff val="40000"/>
                </a:schemeClr>
              </a:solidFill>
            </a:rPr>
            <a:t>  </a:t>
          </a:r>
          <a:endParaRPr lang="en-US" sz="1000" b="1" i="0" baseline="0">
            <a:solidFill>
              <a:schemeClr val="tx2">
                <a:lumMod val="75000"/>
              </a:schemeClr>
            </a:solidFill>
          </a:endParaRPr>
        </a:p>
      </xdr:txBody>
    </xdr:sp>
    <xdr:clientData/>
  </xdr:twoCellAnchor>
  <xdr:twoCellAnchor>
    <xdr:from>
      <xdr:col>6</xdr:col>
      <xdr:colOff>28575</xdr:colOff>
      <xdr:row>88</xdr:row>
      <xdr:rowOff>19050</xdr:rowOff>
    </xdr:from>
    <xdr:to>
      <xdr:col>7</xdr:col>
      <xdr:colOff>266700</xdr:colOff>
      <xdr:row>88</xdr:row>
      <xdr:rowOff>342900</xdr:rowOff>
    </xdr:to>
    <xdr:sp macro="[0]!zPRUnknown" textlink="">
      <xdr:nvSpPr>
        <xdr:cNvPr id="52" name="TextBox 51"/>
        <xdr:cNvSpPr txBox="1"/>
      </xdr:nvSpPr>
      <xdr:spPr>
        <a:xfrm>
          <a:off x="6753225" y="28032075"/>
          <a:ext cx="17145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38</xdr:col>
      <xdr:colOff>38100</xdr:colOff>
      <xdr:row>80</xdr:row>
      <xdr:rowOff>28575</xdr:rowOff>
    </xdr:from>
    <xdr:to>
      <xdr:col>38</xdr:col>
      <xdr:colOff>638175</xdr:colOff>
      <xdr:row>80</xdr:row>
      <xdr:rowOff>371475</xdr:rowOff>
    </xdr:to>
    <xdr:sp macro="[0]!ZMexico" textlink="">
      <xdr:nvSpPr>
        <xdr:cNvPr id="54" name="TextBox 53"/>
        <xdr:cNvSpPr txBox="1"/>
      </xdr:nvSpPr>
      <xdr:spPr>
        <a:xfrm>
          <a:off x="34290000" y="2537460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38</xdr:col>
      <xdr:colOff>38100</xdr:colOff>
      <xdr:row>81</xdr:row>
      <xdr:rowOff>28575</xdr:rowOff>
    </xdr:from>
    <xdr:to>
      <xdr:col>38</xdr:col>
      <xdr:colOff>638175</xdr:colOff>
      <xdr:row>81</xdr:row>
      <xdr:rowOff>371475</xdr:rowOff>
    </xdr:to>
    <xdr:sp macro="[0]!ZSpanish" textlink="">
      <xdr:nvSpPr>
        <xdr:cNvPr id="55" name="TextBox 54"/>
        <xdr:cNvSpPr txBox="1"/>
      </xdr:nvSpPr>
      <xdr:spPr>
        <a:xfrm>
          <a:off x="34290000" y="2575560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39</xdr:col>
      <xdr:colOff>66675</xdr:colOff>
      <xdr:row>80</xdr:row>
      <xdr:rowOff>9525</xdr:rowOff>
    </xdr:from>
    <xdr:to>
      <xdr:col>39</xdr:col>
      <xdr:colOff>666750</xdr:colOff>
      <xdr:row>80</xdr:row>
      <xdr:rowOff>352425</xdr:rowOff>
    </xdr:to>
    <xdr:sp macro="[0]!ZHonduras" textlink="">
      <xdr:nvSpPr>
        <xdr:cNvPr id="56" name="TextBox 55"/>
        <xdr:cNvSpPr txBox="1"/>
      </xdr:nvSpPr>
      <xdr:spPr>
        <a:xfrm>
          <a:off x="35004375" y="2535555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40</xdr:col>
      <xdr:colOff>95250</xdr:colOff>
      <xdr:row>80</xdr:row>
      <xdr:rowOff>9525</xdr:rowOff>
    </xdr:from>
    <xdr:to>
      <xdr:col>40</xdr:col>
      <xdr:colOff>695325</xdr:colOff>
      <xdr:row>80</xdr:row>
      <xdr:rowOff>352425</xdr:rowOff>
    </xdr:to>
    <xdr:sp macro="[0]!ZElSalvador" textlink="">
      <xdr:nvSpPr>
        <xdr:cNvPr id="57" name="TextBox 56"/>
        <xdr:cNvSpPr txBox="1"/>
      </xdr:nvSpPr>
      <xdr:spPr>
        <a:xfrm>
          <a:off x="35718750" y="2535555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41</xdr:col>
      <xdr:colOff>95250</xdr:colOff>
      <xdr:row>80</xdr:row>
      <xdr:rowOff>9525</xdr:rowOff>
    </xdr:from>
    <xdr:to>
      <xdr:col>41</xdr:col>
      <xdr:colOff>695325</xdr:colOff>
      <xdr:row>80</xdr:row>
      <xdr:rowOff>352425</xdr:rowOff>
    </xdr:to>
    <xdr:sp macro="[0]!ZGuatemala" textlink="">
      <xdr:nvSpPr>
        <xdr:cNvPr id="58" name="TextBox 57"/>
        <xdr:cNvSpPr txBox="1"/>
      </xdr:nvSpPr>
      <xdr:spPr>
        <a:xfrm>
          <a:off x="36509325" y="2535555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42</xdr:col>
      <xdr:colOff>95250</xdr:colOff>
      <xdr:row>80</xdr:row>
      <xdr:rowOff>9525</xdr:rowOff>
    </xdr:from>
    <xdr:to>
      <xdr:col>42</xdr:col>
      <xdr:colOff>695325</xdr:colOff>
      <xdr:row>80</xdr:row>
      <xdr:rowOff>352425</xdr:rowOff>
    </xdr:to>
    <xdr:sp macro="[0]!ZNicaragua" textlink="">
      <xdr:nvSpPr>
        <xdr:cNvPr id="59" name="TextBox 58"/>
        <xdr:cNvSpPr txBox="1"/>
      </xdr:nvSpPr>
      <xdr:spPr>
        <a:xfrm>
          <a:off x="37280850" y="25355550"/>
          <a:ext cx="5905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9525</xdr:colOff>
      <xdr:row>82</xdr:row>
      <xdr:rowOff>38100</xdr:rowOff>
    </xdr:from>
    <xdr:to>
      <xdr:col>10</xdr:col>
      <xdr:colOff>1038225</xdr:colOff>
      <xdr:row>82</xdr:row>
      <xdr:rowOff>295275</xdr:rowOff>
    </xdr:to>
    <xdr:sp macro="[0]!zPRAsySocialGroup" textlink="">
      <xdr:nvSpPr>
        <xdr:cNvPr id="60" name="TextBox 59"/>
        <xdr:cNvSpPr txBox="1"/>
      </xdr:nvSpPr>
      <xdr:spPr>
        <a:xfrm>
          <a:off x="9344025" y="25765125"/>
          <a:ext cx="10287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39</xdr:col>
      <xdr:colOff>52917</xdr:colOff>
      <xdr:row>81</xdr:row>
      <xdr:rowOff>43392</xdr:rowOff>
    </xdr:from>
    <xdr:to>
      <xdr:col>39</xdr:col>
      <xdr:colOff>652992</xdr:colOff>
      <xdr:row>82</xdr:row>
      <xdr:rowOff>5292</xdr:rowOff>
    </xdr:to>
    <xdr:sp macro="[0]!ZEnglish" textlink="">
      <xdr:nvSpPr>
        <xdr:cNvPr id="61" name="TextBox 60"/>
        <xdr:cNvSpPr txBox="1"/>
      </xdr:nvSpPr>
      <xdr:spPr>
        <a:xfrm>
          <a:off x="34990617" y="25770417"/>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8</xdr:col>
      <xdr:colOff>13758</xdr:colOff>
      <xdr:row>85</xdr:row>
      <xdr:rowOff>21166</xdr:rowOff>
    </xdr:from>
    <xdr:to>
      <xdr:col>10</xdr:col>
      <xdr:colOff>677334</xdr:colOff>
      <xdr:row>85</xdr:row>
      <xdr:rowOff>366183</xdr:rowOff>
    </xdr:to>
    <xdr:sp macro="[0]!zDACA" textlink="">
      <xdr:nvSpPr>
        <xdr:cNvPr id="62" name="TextBox 61"/>
        <xdr:cNvSpPr txBox="1"/>
      </xdr:nvSpPr>
      <xdr:spPr>
        <a:xfrm>
          <a:off x="8576733" y="26891191"/>
          <a:ext cx="1435101" cy="345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8</xdr:col>
      <xdr:colOff>45508</xdr:colOff>
      <xdr:row>84</xdr:row>
      <xdr:rowOff>43392</xdr:rowOff>
    </xdr:from>
    <xdr:to>
      <xdr:col>10</xdr:col>
      <xdr:colOff>692150</xdr:colOff>
      <xdr:row>84</xdr:row>
      <xdr:rowOff>367242</xdr:rowOff>
    </xdr:to>
    <xdr:sp macro="[0]!zPRAsyFamBased" textlink="">
      <xdr:nvSpPr>
        <xdr:cNvPr id="63" name="TextBox 62"/>
        <xdr:cNvSpPr txBox="1"/>
      </xdr:nvSpPr>
      <xdr:spPr>
        <a:xfrm>
          <a:off x="8608483" y="26532417"/>
          <a:ext cx="1418167"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xdr:col>
      <xdr:colOff>2153708</xdr:colOff>
      <xdr:row>1</xdr:row>
      <xdr:rowOff>21167</xdr:rowOff>
    </xdr:from>
    <xdr:to>
      <xdr:col>2</xdr:col>
      <xdr:colOff>405342</xdr:colOff>
      <xdr:row>1</xdr:row>
      <xdr:rowOff>245534</xdr:rowOff>
    </xdr:to>
    <xdr:sp macro="[0]!L_English1" textlink="">
      <xdr:nvSpPr>
        <xdr:cNvPr id="64" name="TextBox 63"/>
        <xdr:cNvSpPr txBox="1"/>
      </xdr:nvSpPr>
      <xdr:spPr>
        <a:xfrm>
          <a:off x="2582333" y="249767"/>
          <a:ext cx="423334" cy="224367"/>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Eng</a:t>
          </a:r>
        </a:p>
      </xdr:txBody>
    </xdr:sp>
    <xdr:clientData/>
  </xdr:twoCellAnchor>
  <xdr:twoCellAnchor>
    <xdr:from>
      <xdr:col>2</xdr:col>
      <xdr:colOff>913341</xdr:colOff>
      <xdr:row>1</xdr:row>
      <xdr:rowOff>19050</xdr:rowOff>
    </xdr:from>
    <xdr:to>
      <xdr:col>2</xdr:col>
      <xdr:colOff>1336675</xdr:colOff>
      <xdr:row>1</xdr:row>
      <xdr:rowOff>243417</xdr:rowOff>
    </xdr:to>
    <xdr:sp macro="[0]!L_French1" textlink="">
      <xdr:nvSpPr>
        <xdr:cNvPr id="66" name="TextBox 65"/>
        <xdr:cNvSpPr txBox="1"/>
      </xdr:nvSpPr>
      <xdr:spPr>
        <a:xfrm>
          <a:off x="3513666" y="247650"/>
          <a:ext cx="423334" cy="224367"/>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Fra</a:t>
          </a:r>
        </a:p>
      </xdr:txBody>
    </xdr:sp>
    <xdr:clientData/>
  </xdr:twoCellAnchor>
  <xdr:twoCellAnchor>
    <xdr:from>
      <xdr:col>2</xdr:col>
      <xdr:colOff>1383242</xdr:colOff>
      <xdr:row>1</xdr:row>
      <xdr:rowOff>23283</xdr:rowOff>
    </xdr:from>
    <xdr:to>
      <xdr:col>3</xdr:col>
      <xdr:colOff>25401</xdr:colOff>
      <xdr:row>2</xdr:row>
      <xdr:rowOff>0</xdr:rowOff>
    </xdr:to>
    <xdr:sp macro="[0]!L_Portuguese1" textlink="">
      <xdr:nvSpPr>
        <xdr:cNvPr id="67" name="TextBox 66"/>
        <xdr:cNvSpPr txBox="1"/>
      </xdr:nvSpPr>
      <xdr:spPr>
        <a:xfrm>
          <a:off x="3983567" y="251883"/>
          <a:ext cx="423334" cy="224367"/>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Por</a:t>
          </a:r>
        </a:p>
      </xdr:txBody>
    </xdr:sp>
    <xdr:clientData/>
  </xdr:twoCellAnchor>
  <xdr:twoCellAnchor>
    <xdr:from>
      <xdr:col>8</xdr:col>
      <xdr:colOff>28575</xdr:colOff>
      <xdr:row>14</xdr:row>
      <xdr:rowOff>28575</xdr:rowOff>
    </xdr:from>
    <xdr:to>
      <xdr:col>8</xdr:col>
      <xdr:colOff>381000</xdr:colOff>
      <xdr:row>14</xdr:row>
      <xdr:rowOff>352425</xdr:rowOff>
    </xdr:to>
    <xdr:sp macro="[0]!zPRVawa" textlink="">
      <xdr:nvSpPr>
        <xdr:cNvPr id="68" name="TextBox 67"/>
        <xdr:cNvSpPr txBox="1"/>
      </xdr:nvSpPr>
      <xdr:spPr>
        <a:xfrm>
          <a:off x="8591550" y="4953000"/>
          <a:ext cx="3524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28576</xdr:colOff>
      <xdr:row>14</xdr:row>
      <xdr:rowOff>38100</xdr:rowOff>
    </xdr:from>
    <xdr:to>
      <xdr:col>9</xdr:col>
      <xdr:colOff>352426</xdr:colOff>
      <xdr:row>14</xdr:row>
      <xdr:rowOff>361950</xdr:rowOff>
    </xdr:to>
    <xdr:sp macro="[0]!zPR212C" textlink="">
      <xdr:nvSpPr>
        <xdr:cNvPr id="69" name="TextBox 68"/>
        <xdr:cNvSpPr txBox="1"/>
      </xdr:nvSpPr>
      <xdr:spPr>
        <a:xfrm>
          <a:off x="8982076" y="4962525"/>
          <a:ext cx="3238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38</xdr:col>
      <xdr:colOff>38100</xdr:colOff>
      <xdr:row>13</xdr:row>
      <xdr:rowOff>28575</xdr:rowOff>
    </xdr:from>
    <xdr:to>
      <xdr:col>38</xdr:col>
      <xdr:colOff>638175</xdr:colOff>
      <xdr:row>13</xdr:row>
      <xdr:rowOff>371475</xdr:rowOff>
    </xdr:to>
    <xdr:sp macro="[0]!ZMexico" textlink="">
      <xdr:nvSpPr>
        <xdr:cNvPr id="70" name="TextBox 69"/>
        <xdr:cNvSpPr txBox="1"/>
      </xdr:nvSpPr>
      <xdr:spPr>
        <a:xfrm>
          <a:off x="34290000" y="495300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39</xdr:col>
      <xdr:colOff>66675</xdr:colOff>
      <xdr:row>13</xdr:row>
      <xdr:rowOff>9525</xdr:rowOff>
    </xdr:from>
    <xdr:to>
      <xdr:col>39</xdr:col>
      <xdr:colOff>666750</xdr:colOff>
      <xdr:row>13</xdr:row>
      <xdr:rowOff>352425</xdr:rowOff>
    </xdr:to>
    <xdr:sp macro="[0]!ZHonduras" textlink="">
      <xdr:nvSpPr>
        <xdr:cNvPr id="71" name="TextBox 70"/>
        <xdr:cNvSpPr txBox="1"/>
      </xdr:nvSpPr>
      <xdr:spPr>
        <a:xfrm>
          <a:off x="35004375" y="493395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40</xdr:col>
      <xdr:colOff>95250</xdr:colOff>
      <xdr:row>13</xdr:row>
      <xdr:rowOff>9525</xdr:rowOff>
    </xdr:from>
    <xdr:to>
      <xdr:col>40</xdr:col>
      <xdr:colOff>695325</xdr:colOff>
      <xdr:row>13</xdr:row>
      <xdr:rowOff>352425</xdr:rowOff>
    </xdr:to>
    <xdr:sp macro="[0]!ZElSalvador" textlink="">
      <xdr:nvSpPr>
        <xdr:cNvPr id="72" name="TextBox 71"/>
        <xdr:cNvSpPr txBox="1"/>
      </xdr:nvSpPr>
      <xdr:spPr>
        <a:xfrm>
          <a:off x="35718750" y="493395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41</xdr:col>
      <xdr:colOff>95250</xdr:colOff>
      <xdr:row>13</xdr:row>
      <xdr:rowOff>9525</xdr:rowOff>
    </xdr:from>
    <xdr:to>
      <xdr:col>41</xdr:col>
      <xdr:colOff>695325</xdr:colOff>
      <xdr:row>13</xdr:row>
      <xdr:rowOff>352425</xdr:rowOff>
    </xdr:to>
    <xdr:sp macro="[0]!ZGuatemala" textlink="">
      <xdr:nvSpPr>
        <xdr:cNvPr id="73" name="TextBox 72"/>
        <xdr:cNvSpPr txBox="1"/>
      </xdr:nvSpPr>
      <xdr:spPr>
        <a:xfrm>
          <a:off x="36509325" y="493395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42</xdr:col>
      <xdr:colOff>95250</xdr:colOff>
      <xdr:row>13</xdr:row>
      <xdr:rowOff>9525</xdr:rowOff>
    </xdr:from>
    <xdr:to>
      <xdr:col>42</xdr:col>
      <xdr:colOff>695325</xdr:colOff>
      <xdr:row>13</xdr:row>
      <xdr:rowOff>352425</xdr:rowOff>
    </xdr:to>
    <xdr:sp macro="[0]!ZNicaragua" textlink="">
      <xdr:nvSpPr>
        <xdr:cNvPr id="74" name="TextBox 73"/>
        <xdr:cNvSpPr txBox="1"/>
      </xdr:nvSpPr>
      <xdr:spPr>
        <a:xfrm>
          <a:off x="37280850" y="4933950"/>
          <a:ext cx="5905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38</xdr:col>
      <xdr:colOff>38100</xdr:colOff>
      <xdr:row>14</xdr:row>
      <xdr:rowOff>28575</xdr:rowOff>
    </xdr:from>
    <xdr:to>
      <xdr:col>38</xdr:col>
      <xdr:colOff>638175</xdr:colOff>
      <xdr:row>14</xdr:row>
      <xdr:rowOff>371475</xdr:rowOff>
    </xdr:to>
    <xdr:sp macro="[0]!ZSpanish" textlink="">
      <xdr:nvSpPr>
        <xdr:cNvPr id="75" name="TextBox 74"/>
        <xdr:cNvSpPr txBox="1"/>
      </xdr:nvSpPr>
      <xdr:spPr>
        <a:xfrm>
          <a:off x="34290000" y="5334000"/>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39</xdr:col>
      <xdr:colOff>52917</xdr:colOff>
      <xdr:row>14</xdr:row>
      <xdr:rowOff>43392</xdr:rowOff>
    </xdr:from>
    <xdr:to>
      <xdr:col>39</xdr:col>
      <xdr:colOff>652992</xdr:colOff>
      <xdr:row>15</xdr:row>
      <xdr:rowOff>5292</xdr:rowOff>
    </xdr:to>
    <xdr:sp macro="[0]!ZEnglish" textlink="">
      <xdr:nvSpPr>
        <xdr:cNvPr id="76" name="TextBox 75"/>
        <xdr:cNvSpPr txBox="1"/>
      </xdr:nvSpPr>
      <xdr:spPr>
        <a:xfrm>
          <a:off x="34990617" y="5348817"/>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9525</xdr:colOff>
      <xdr:row>5</xdr:row>
      <xdr:rowOff>19050</xdr:rowOff>
    </xdr:from>
    <xdr:to>
      <xdr:col>6</xdr:col>
      <xdr:colOff>1466850</xdr:colOff>
      <xdr:row>5</xdr:row>
      <xdr:rowOff>666750</xdr:rowOff>
    </xdr:to>
    <xdr:sp macro="[0]!zAttyNo" textlink="">
      <xdr:nvSpPr>
        <xdr:cNvPr id="77" name="TextBox 76"/>
        <xdr:cNvSpPr txBox="1"/>
      </xdr:nvSpPr>
      <xdr:spPr>
        <a:xfrm>
          <a:off x="6734175" y="1543050"/>
          <a:ext cx="1457325"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19050</xdr:colOff>
      <xdr:row>4</xdr:row>
      <xdr:rowOff>38100</xdr:rowOff>
    </xdr:from>
    <xdr:to>
      <xdr:col>7</xdr:col>
      <xdr:colOff>0</xdr:colOff>
      <xdr:row>4</xdr:row>
      <xdr:rowOff>552449</xdr:rowOff>
    </xdr:to>
    <xdr:sp macro="[0]!zAttyYes" textlink="">
      <xdr:nvSpPr>
        <xdr:cNvPr id="79" name="TextBox 78"/>
        <xdr:cNvSpPr txBox="1"/>
      </xdr:nvSpPr>
      <xdr:spPr>
        <a:xfrm>
          <a:off x="6743700" y="971550"/>
          <a:ext cx="1457325" cy="514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447675</xdr:colOff>
      <xdr:row>1</xdr:row>
      <xdr:rowOff>19050</xdr:rowOff>
    </xdr:from>
    <xdr:to>
      <xdr:col>2</xdr:col>
      <xdr:colOff>871009</xdr:colOff>
      <xdr:row>2</xdr:row>
      <xdr:rowOff>0</xdr:rowOff>
    </xdr:to>
    <xdr:sp macro="[0]!L_Spanish1" textlink="">
      <xdr:nvSpPr>
        <xdr:cNvPr id="80" name="TextBox 79"/>
        <xdr:cNvSpPr txBox="1"/>
      </xdr:nvSpPr>
      <xdr:spPr>
        <a:xfrm>
          <a:off x="3048000" y="247650"/>
          <a:ext cx="423334" cy="228600"/>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Esp</a:t>
          </a:r>
        </a:p>
      </xdr:txBody>
    </xdr:sp>
    <xdr:clientData/>
  </xdr:twoCellAnchor>
  <xdr:twoCellAnchor>
    <xdr:from>
      <xdr:col>4</xdr:col>
      <xdr:colOff>161925</xdr:colOff>
      <xdr:row>14</xdr:row>
      <xdr:rowOff>85725</xdr:rowOff>
    </xdr:from>
    <xdr:to>
      <xdr:col>4</xdr:col>
      <xdr:colOff>1228725</xdr:colOff>
      <xdr:row>15</xdr:row>
      <xdr:rowOff>171450</xdr:rowOff>
    </xdr:to>
    <xdr:sp macro="[0]!ZContinue" textlink="">
      <xdr:nvSpPr>
        <xdr:cNvPr id="81" name="TextBox 80"/>
        <xdr:cNvSpPr txBox="1"/>
      </xdr:nvSpPr>
      <xdr:spPr>
        <a:xfrm>
          <a:off x="5029200" y="6238875"/>
          <a:ext cx="106680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9525</xdr:colOff>
      <xdr:row>9</xdr:row>
      <xdr:rowOff>19050</xdr:rowOff>
    </xdr:from>
    <xdr:to>
      <xdr:col>6</xdr:col>
      <xdr:colOff>1466850</xdr:colOff>
      <xdr:row>9</xdr:row>
      <xdr:rowOff>666750</xdr:rowOff>
    </xdr:to>
    <xdr:sp macro="[0]!zReleaseNotSigned" textlink="">
      <xdr:nvSpPr>
        <xdr:cNvPr id="82" name="TextBox 81"/>
        <xdr:cNvSpPr txBox="1"/>
      </xdr:nvSpPr>
      <xdr:spPr>
        <a:xfrm>
          <a:off x="6734175" y="1752600"/>
          <a:ext cx="1457325"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19050</xdr:colOff>
      <xdr:row>8</xdr:row>
      <xdr:rowOff>38100</xdr:rowOff>
    </xdr:from>
    <xdr:to>
      <xdr:col>7</xdr:col>
      <xdr:colOff>0</xdr:colOff>
      <xdr:row>8</xdr:row>
      <xdr:rowOff>552449</xdr:rowOff>
    </xdr:to>
    <xdr:sp macro="[0]!zReleaseSigned" textlink="">
      <xdr:nvSpPr>
        <xdr:cNvPr id="83" name="TextBox 82"/>
        <xdr:cNvSpPr txBox="1"/>
      </xdr:nvSpPr>
      <xdr:spPr>
        <a:xfrm>
          <a:off x="6743700" y="1181100"/>
          <a:ext cx="1457325" cy="514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12</xdr:col>
      <xdr:colOff>592634</xdr:colOff>
      <xdr:row>0</xdr:row>
      <xdr:rowOff>27516</xdr:rowOff>
    </xdr:from>
    <xdr:ext cx="285750" cy="194733"/>
    <xdr:sp macro="[0]!saveandclose" textlink="">
      <xdr:nvSpPr>
        <xdr:cNvPr id="16" name="Rectangle 15"/>
        <xdr:cNvSpPr/>
      </xdr:nvSpPr>
      <xdr:spPr>
        <a:xfrm rot="10800000">
          <a:off x="11768634" y="27516"/>
          <a:ext cx="285750" cy="194733"/>
        </a:xfrm>
        <a:prstGeom prst="rect">
          <a:avLst/>
        </a:prstGeom>
        <a:noFill/>
        <a:ln>
          <a:solidFill>
            <a:srgbClr val="FF0000"/>
          </a:solidFill>
        </a:ln>
      </xdr:spPr>
      <xdr:txBody>
        <a:bodyPr wrap="square" lIns="91440" tIns="45720" rIns="91440" bIns="45720" anchor="ctr" anchorCtr="0">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n-US" sz="2000" b="1" cap="all" spc="0" baseline="0">
              <a:ln w="0"/>
              <a:solidFill>
                <a:schemeClr val="bg1"/>
              </a:solidFill>
              <a:effectLst>
                <a:reflection blurRad="12700" stA="50000" endPos="50000" dist="5000" dir="5400000" sy="-100000" rotWithShape="0"/>
              </a:effectLst>
            </a:rPr>
            <a:t>x</a:t>
          </a:r>
        </a:p>
      </xdr:txBody>
    </xdr:sp>
    <xdr:clientData/>
  </xdr:oneCellAnchor>
  <xdr:twoCellAnchor>
    <xdr:from>
      <xdr:col>0</xdr:col>
      <xdr:colOff>18022</xdr:colOff>
      <xdr:row>0</xdr:row>
      <xdr:rowOff>19051</xdr:rowOff>
    </xdr:from>
    <xdr:to>
      <xdr:col>2</xdr:col>
      <xdr:colOff>889030</xdr:colOff>
      <xdr:row>0</xdr:row>
      <xdr:rowOff>232833</xdr:rowOff>
    </xdr:to>
    <xdr:sp macro="[0]!A_ReturntoStartMenuFromIntake" textlink="">
      <xdr:nvSpPr>
        <xdr:cNvPr id="14" name="TextBox 13"/>
        <xdr:cNvSpPr txBox="1"/>
      </xdr:nvSpPr>
      <xdr:spPr>
        <a:xfrm>
          <a:off x="18022" y="19051"/>
          <a:ext cx="1812925" cy="213782"/>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lIns="36576" rtlCol="0" anchor="ctr" anchorCtr="0"/>
        <a:lstStyle/>
        <a:p>
          <a:r>
            <a:rPr lang="en-US" sz="1200" b="1" i="0" baseline="0">
              <a:solidFill>
                <a:srgbClr val="FF0000"/>
              </a:solidFill>
              <a:latin typeface="Calibri" pitchFamily="34" charset="0"/>
            </a:rPr>
            <a:t>Return to Menu</a:t>
          </a:r>
        </a:p>
      </xdr:txBody>
    </xdr:sp>
    <xdr:clientData/>
  </xdr:twoCellAnchor>
  <xdr:twoCellAnchor editAs="oneCell">
    <xdr:from>
      <xdr:col>57</xdr:col>
      <xdr:colOff>1190625</xdr:colOff>
      <xdr:row>129</xdr:row>
      <xdr:rowOff>28575</xdr:rowOff>
    </xdr:from>
    <xdr:to>
      <xdr:col>57</xdr:col>
      <xdr:colOff>0</xdr:colOff>
      <xdr:row>602</xdr:row>
      <xdr:rowOff>149625</xdr:rowOff>
    </xdr:to>
    <xdr:pic>
      <xdr:nvPicPr>
        <xdr:cNvPr id="214" name="Picture 213"/>
        <xdr:cNvPicPr>
          <a:picLocks noChangeAspect="1"/>
        </xdr:cNvPicPr>
      </xdr:nvPicPr>
      <xdr:blipFill>
        <a:blip xmlns:r="http://schemas.openxmlformats.org/officeDocument/2006/relationships" r:embed="rId1" cstate="print"/>
        <a:stretch>
          <a:fillRect/>
        </a:stretch>
      </xdr:blipFill>
      <xdr:spPr>
        <a:xfrm>
          <a:off x="21251441" y="37253830"/>
          <a:ext cx="24386" cy="24386"/>
        </a:xfrm>
        <a:prstGeom prst="rect">
          <a:avLst/>
        </a:prstGeom>
      </xdr:spPr>
    </xdr:pic>
    <xdr:clientData/>
  </xdr:twoCellAnchor>
  <xdr:twoCellAnchor editAs="oneCell">
    <xdr:from>
      <xdr:col>57</xdr:col>
      <xdr:colOff>1190625</xdr:colOff>
      <xdr:row>129</xdr:row>
      <xdr:rowOff>28575</xdr:rowOff>
    </xdr:from>
    <xdr:to>
      <xdr:col>57</xdr:col>
      <xdr:colOff>0</xdr:colOff>
      <xdr:row>602</xdr:row>
      <xdr:rowOff>149625</xdr:rowOff>
    </xdr:to>
    <xdr:pic>
      <xdr:nvPicPr>
        <xdr:cNvPr id="251" name="Picture 250"/>
        <xdr:cNvPicPr>
          <a:picLocks noChangeAspect="1"/>
        </xdr:cNvPicPr>
      </xdr:nvPicPr>
      <xdr:blipFill>
        <a:blip xmlns:r="http://schemas.openxmlformats.org/officeDocument/2006/relationships" r:embed="rId1" cstate="print"/>
        <a:stretch>
          <a:fillRect/>
        </a:stretch>
      </xdr:blipFill>
      <xdr:spPr>
        <a:xfrm>
          <a:off x="21251441" y="37253830"/>
          <a:ext cx="24386" cy="24386"/>
        </a:xfrm>
        <a:prstGeom prst="rect">
          <a:avLst/>
        </a:prstGeom>
      </xdr:spPr>
    </xdr:pic>
    <xdr:clientData/>
  </xdr:twoCellAnchor>
  <xdr:twoCellAnchor editAs="oneCell">
    <xdr:from>
      <xdr:col>57</xdr:col>
      <xdr:colOff>1190625</xdr:colOff>
      <xdr:row>130</xdr:row>
      <xdr:rowOff>28575</xdr:rowOff>
    </xdr:from>
    <xdr:to>
      <xdr:col>57</xdr:col>
      <xdr:colOff>0</xdr:colOff>
      <xdr:row>598</xdr:row>
      <xdr:rowOff>46524</xdr:rowOff>
    </xdr:to>
    <xdr:pic>
      <xdr:nvPicPr>
        <xdr:cNvPr id="311" name="Picture 310"/>
        <xdr:cNvPicPr>
          <a:picLocks noChangeAspect="1"/>
        </xdr:cNvPicPr>
      </xdr:nvPicPr>
      <xdr:blipFill>
        <a:blip xmlns:r="http://schemas.openxmlformats.org/officeDocument/2006/relationships" r:embed="rId1" cstate="print"/>
        <a:stretch>
          <a:fillRect/>
        </a:stretch>
      </xdr:blipFill>
      <xdr:spPr>
        <a:xfrm>
          <a:off x="41730191" y="3683065"/>
          <a:ext cx="4189" cy="24386"/>
        </a:xfrm>
        <a:prstGeom prst="rect">
          <a:avLst/>
        </a:prstGeom>
      </xdr:spPr>
    </xdr:pic>
    <xdr:clientData/>
  </xdr:twoCellAnchor>
  <xdr:twoCellAnchor editAs="oneCell">
    <xdr:from>
      <xdr:col>57</xdr:col>
      <xdr:colOff>1190625</xdr:colOff>
      <xdr:row>137</xdr:row>
      <xdr:rowOff>0</xdr:rowOff>
    </xdr:from>
    <xdr:to>
      <xdr:col>57</xdr:col>
      <xdr:colOff>0</xdr:colOff>
      <xdr:row>560</xdr:row>
      <xdr:rowOff>7248</xdr:rowOff>
    </xdr:to>
    <xdr:pic>
      <xdr:nvPicPr>
        <xdr:cNvPr id="320" name="Picture 319"/>
        <xdr:cNvPicPr>
          <a:picLocks noChangeAspect="1"/>
        </xdr:cNvPicPr>
      </xdr:nvPicPr>
      <xdr:blipFill>
        <a:blip xmlns:r="http://schemas.openxmlformats.org/officeDocument/2006/relationships" r:embed="rId1" cstate="print"/>
        <a:stretch>
          <a:fillRect/>
        </a:stretch>
      </xdr:blipFill>
      <xdr:spPr>
        <a:xfrm>
          <a:off x="41730191" y="6336458"/>
          <a:ext cx="4189" cy="24386"/>
        </a:xfrm>
        <a:prstGeom prst="rect">
          <a:avLst/>
        </a:prstGeom>
      </xdr:spPr>
    </xdr:pic>
    <xdr:clientData/>
  </xdr:twoCellAnchor>
  <xdr:twoCellAnchor editAs="oneCell">
    <xdr:from>
      <xdr:col>57</xdr:col>
      <xdr:colOff>1190625</xdr:colOff>
      <xdr:row>130</xdr:row>
      <xdr:rowOff>28575</xdr:rowOff>
    </xdr:from>
    <xdr:to>
      <xdr:col>57</xdr:col>
      <xdr:colOff>0</xdr:colOff>
      <xdr:row>598</xdr:row>
      <xdr:rowOff>46524</xdr:rowOff>
    </xdr:to>
    <xdr:pic>
      <xdr:nvPicPr>
        <xdr:cNvPr id="299" name="Picture 298"/>
        <xdr:cNvPicPr>
          <a:picLocks noChangeAspect="1"/>
        </xdr:cNvPicPr>
      </xdr:nvPicPr>
      <xdr:blipFill>
        <a:blip xmlns:r="http://schemas.openxmlformats.org/officeDocument/2006/relationships" r:embed="rId1" cstate="print"/>
        <a:stretch>
          <a:fillRect/>
        </a:stretch>
      </xdr:blipFill>
      <xdr:spPr>
        <a:xfrm>
          <a:off x="41730191" y="3683065"/>
          <a:ext cx="4189" cy="24386"/>
        </a:xfrm>
        <a:prstGeom prst="rect">
          <a:avLst/>
        </a:prstGeom>
      </xdr:spPr>
    </xdr:pic>
    <xdr:clientData/>
  </xdr:twoCellAnchor>
  <xdr:twoCellAnchor editAs="oneCell">
    <xdr:from>
      <xdr:col>57</xdr:col>
      <xdr:colOff>1190625</xdr:colOff>
      <xdr:row>137</xdr:row>
      <xdr:rowOff>0</xdr:rowOff>
    </xdr:from>
    <xdr:to>
      <xdr:col>57</xdr:col>
      <xdr:colOff>0</xdr:colOff>
      <xdr:row>560</xdr:row>
      <xdr:rowOff>7248</xdr:rowOff>
    </xdr:to>
    <xdr:pic>
      <xdr:nvPicPr>
        <xdr:cNvPr id="321" name="Picture 320"/>
        <xdr:cNvPicPr>
          <a:picLocks noChangeAspect="1"/>
        </xdr:cNvPicPr>
      </xdr:nvPicPr>
      <xdr:blipFill>
        <a:blip xmlns:r="http://schemas.openxmlformats.org/officeDocument/2006/relationships" r:embed="rId1" cstate="print"/>
        <a:stretch>
          <a:fillRect/>
        </a:stretch>
      </xdr:blipFill>
      <xdr:spPr>
        <a:xfrm>
          <a:off x="41730191" y="6336458"/>
          <a:ext cx="4189" cy="24386"/>
        </a:xfrm>
        <a:prstGeom prst="rect">
          <a:avLst/>
        </a:prstGeom>
      </xdr:spPr>
    </xdr:pic>
    <xdr:clientData/>
  </xdr:twoCellAnchor>
  <xdr:twoCellAnchor editAs="oneCell">
    <xdr:from>
      <xdr:col>57</xdr:col>
      <xdr:colOff>1190625</xdr:colOff>
      <xdr:row>130</xdr:row>
      <xdr:rowOff>28575</xdr:rowOff>
    </xdr:from>
    <xdr:to>
      <xdr:col>57</xdr:col>
      <xdr:colOff>0</xdr:colOff>
      <xdr:row>598</xdr:row>
      <xdr:rowOff>46524</xdr:rowOff>
    </xdr:to>
    <xdr:pic>
      <xdr:nvPicPr>
        <xdr:cNvPr id="595" name="Picture 594"/>
        <xdr:cNvPicPr>
          <a:picLocks noChangeAspect="1"/>
        </xdr:cNvPicPr>
      </xdr:nvPicPr>
      <xdr:blipFill>
        <a:blip xmlns:r="http://schemas.openxmlformats.org/officeDocument/2006/relationships" r:embed="rId1" cstate="print"/>
        <a:stretch>
          <a:fillRect/>
        </a:stretch>
      </xdr:blipFill>
      <xdr:spPr>
        <a:xfrm>
          <a:off x="41730191" y="3683065"/>
          <a:ext cx="4189" cy="24386"/>
        </a:xfrm>
        <a:prstGeom prst="rect">
          <a:avLst/>
        </a:prstGeom>
      </xdr:spPr>
    </xdr:pic>
    <xdr:clientData/>
  </xdr:twoCellAnchor>
  <xdr:twoCellAnchor editAs="oneCell">
    <xdr:from>
      <xdr:col>57</xdr:col>
      <xdr:colOff>1190625</xdr:colOff>
      <xdr:row>137</xdr:row>
      <xdr:rowOff>0</xdr:rowOff>
    </xdr:from>
    <xdr:to>
      <xdr:col>57</xdr:col>
      <xdr:colOff>0</xdr:colOff>
      <xdr:row>560</xdr:row>
      <xdr:rowOff>7248</xdr:rowOff>
    </xdr:to>
    <xdr:pic>
      <xdr:nvPicPr>
        <xdr:cNvPr id="604" name="Picture 603"/>
        <xdr:cNvPicPr>
          <a:picLocks noChangeAspect="1"/>
        </xdr:cNvPicPr>
      </xdr:nvPicPr>
      <xdr:blipFill>
        <a:blip xmlns:r="http://schemas.openxmlformats.org/officeDocument/2006/relationships" r:embed="rId1" cstate="print"/>
        <a:stretch>
          <a:fillRect/>
        </a:stretch>
      </xdr:blipFill>
      <xdr:spPr>
        <a:xfrm>
          <a:off x="41730191" y="6336458"/>
          <a:ext cx="4189" cy="24386"/>
        </a:xfrm>
        <a:prstGeom prst="rect">
          <a:avLst/>
        </a:prstGeom>
      </xdr:spPr>
    </xdr:pic>
    <xdr:clientData/>
  </xdr:twoCellAnchor>
  <xdr:twoCellAnchor editAs="oneCell">
    <xdr:from>
      <xdr:col>83</xdr:col>
      <xdr:colOff>1190625</xdr:colOff>
      <xdr:row>222</xdr:row>
      <xdr:rowOff>28575</xdr:rowOff>
    </xdr:from>
    <xdr:to>
      <xdr:col>83</xdr:col>
      <xdr:colOff>1190625</xdr:colOff>
      <xdr:row>773</xdr:row>
      <xdr:rowOff>158622</xdr:rowOff>
    </xdr:to>
    <xdr:pic>
      <xdr:nvPicPr>
        <xdr:cNvPr id="273" name="Picture 272"/>
        <xdr:cNvPicPr>
          <a:picLocks noChangeAspect="1"/>
        </xdr:cNvPicPr>
      </xdr:nvPicPr>
      <xdr:blipFill>
        <a:blip xmlns:r="http://schemas.openxmlformats.org/officeDocument/2006/relationships" r:embed="rId1" cstate="print"/>
        <a:stretch>
          <a:fillRect/>
        </a:stretch>
      </xdr:blipFill>
      <xdr:spPr>
        <a:xfrm>
          <a:off x="41730191" y="37244111"/>
          <a:ext cx="4189" cy="18258540"/>
        </a:xfrm>
        <a:prstGeom prst="rect">
          <a:avLst/>
        </a:prstGeom>
      </xdr:spPr>
    </xdr:pic>
    <xdr:clientData/>
  </xdr:twoCellAnchor>
  <xdr:twoCellAnchor editAs="oneCell">
    <xdr:from>
      <xdr:col>83</xdr:col>
      <xdr:colOff>1190625</xdr:colOff>
      <xdr:row>222</xdr:row>
      <xdr:rowOff>28575</xdr:rowOff>
    </xdr:from>
    <xdr:to>
      <xdr:col>83</xdr:col>
      <xdr:colOff>1190625</xdr:colOff>
      <xdr:row>773</xdr:row>
      <xdr:rowOff>158622</xdr:rowOff>
    </xdr:to>
    <xdr:pic>
      <xdr:nvPicPr>
        <xdr:cNvPr id="278" name="Picture 277"/>
        <xdr:cNvPicPr>
          <a:picLocks noChangeAspect="1"/>
        </xdr:cNvPicPr>
      </xdr:nvPicPr>
      <xdr:blipFill>
        <a:blip xmlns:r="http://schemas.openxmlformats.org/officeDocument/2006/relationships" r:embed="rId1" cstate="print"/>
        <a:stretch>
          <a:fillRect/>
        </a:stretch>
      </xdr:blipFill>
      <xdr:spPr>
        <a:xfrm>
          <a:off x="41730191" y="37244111"/>
          <a:ext cx="4189" cy="18258540"/>
        </a:xfrm>
        <a:prstGeom prst="rect">
          <a:avLst/>
        </a:prstGeom>
      </xdr:spPr>
    </xdr:pic>
    <xdr:clientData/>
  </xdr:twoCellAnchor>
  <xdr:twoCellAnchor editAs="oneCell">
    <xdr:from>
      <xdr:col>83</xdr:col>
      <xdr:colOff>1190625</xdr:colOff>
      <xdr:row>223</xdr:row>
      <xdr:rowOff>28575</xdr:rowOff>
    </xdr:from>
    <xdr:to>
      <xdr:col>83</xdr:col>
      <xdr:colOff>1190625</xdr:colOff>
      <xdr:row>769</xdr:row>
      <xdr:rowOff>63458</xdr:rowOff>
    </xdr:to>
    <xdr:pic>
      <xdr:nvPicPr>
        <xdr:cNvPr id="294" name="Picture 293"/>
        <xdr:cNvPicPr>
          <a:picLocks noChangeAspect="1"/>
        </xdr:cNvPicPr>
      </xdr:nvPicPr>
      <xdr:blipFill>
        <a:blip xmlns:r="http://schemas.openxmlformats.org/officeDocument/2006/relationships" r:embed="rId1" cstate="print"/>
        <a:stretch>
          <a:fillRect/>
        </a:stretch>
      </xdr:blipFill>
      <xdr:spPr>
        <a:xfrm>
          <a:off x="41730191" y="37496815"/>
          <a:ext cx="4189" cy="18005836"/>
        </a:xfrm>
        <a:prstGeom prst="rect">
          <a:avLst/>
        </a:prstGeom>
      </xdr:spPr>
    </xdr:pic>
    <xdr:clientData/>
  </xdr:twoCellAnchor>
  <xdr:twoCellAnchor editAs="oneCell">
    <xdr:from>
      <xdr:col>83</xdr:col>
      <xdr:colOff>1190625</xdr:colOff>
      <xdr:row>229</xdr:row>
      <xdr:rowOff>0</xdr:rowOff>
    </xdr:from>
    <xdr:to>
      <xdr:col>83</xdr:col>
      <xdr:colOff>1190625</xdr:colOff>
      <xdr:row>730</xdr:row>
      <xdr:rowOff>130543</xdr:rowOff>
    </xdr:to>
    <xdr:pic>
      <xdr:nvPicPr>
        <xdr:cNvPr id="313" name="Picture 312"/>
        <xdr:cNvPicPr>
          <a:picLocks noChangeAspect="1"/>
        </xdr:cNvPicPr>
      </xdr:nvPicPr>
      <xdr:blipFill>
        <a:blip xmlns:r="http://schemas.openxmlformats.org/officeDocument/2006/relationships" r:embed="rId1" cstate="print"/>
        <a:stretch>
          <a:fillRect/>
        </a:stretch>
      </xdr:blipFill>
      <xdr:spPr>
        <a:xfrm>
          <a:off x="41730191" y="39411534"/>
          <a:ext cx="4189" cy="16091117"/>
        </a:xfrm>
        <a:prstGeom prst="rect">
          <a:avLst/>
        </a:prstGeom>
      </xdr:spPr>
    </xdr:pic>
    <xdr:clientData/>
  </xdr:twoCellAnchor>
  <xdr:twoCellAnchor editAs="oneCell">
    <xdr:from>
      <xdr:col>83</xdr:col>
      <xdr:colOff>1190625</xdr:colOff>
      <xdr:row>223</xdr:row>
      <xdr:rowOff>28575</xdr:rowOff>
    </xdr:from>
    <xdr:to>
      <xdr:col>83</xdr:col>
      <xdr:colOff>1190625</xdr:colOff>
      <xdr:row>769</xdr:row>
      <xdr:rowOff>63458</xdr:rowOff>
    </xdr:to>
    <xdr:pic>
      <xdr:nvPicPr>
        <xdr:cNvPr id="354" name="Picture 353"/>
        <xdr:cNvPicPr>
          <a:picLocks noChangeAspect="1"/>
        </xdr:cNvPicPr>
      </xdr:nvPicPr>
      <xdr:blipFill>
        <a:blip xmlns:r="http://schemas.openxmlformats.org/officeDocument/2006/relationships" r:embed="rId1" cstate="print"/>
        <a:stretch>
          <a:fillRect/>
        </a:stretch>
      </xdr:blipFill>
      <xdr:spPr>
        <a:xfrm>
          <a:off x="41730191" y="37496815"/>
          <a:ext cx="4189" cy="18005836"/>
        </a:xfrm>
        <a:prstGeom prst="rect">
          <a:avLst/>
        </a:prstGeom>
      </xdr:spPr>
    </xdr:pic>
    <xdr:clientData/>
  </xdr:twoCellAnchor>
  <xdr:twoCellAnchor editAs="oneCell">
    <xdr:from>
      <xdr:col>83</xdr:col>
      <xdr:colOff>1190625</xdr:colOff>
      <xdr:row>229</xdr:row>
      <xdr:rowOff>0</xdr:rowOff>
    </xdr:from>
    <xdr:to>
      <xdr:col>83</xdr:col>
      <xdr:colOff>1190625</xdr:colOff>
      <xdr:row>730</xdr:row>
      <xdr:rowOff>130543</xdr:rowOff>
    </xdr:to>
    <xdr:pic>
      <xdr:nvPicPr>
        <xdr:cNvPr id="356" name="Picture 355"/>
        <xdr:cNvPicPr>
          <a:picLocks noChangeAspect="1"/>
        </xdr:cNvPicPr>
      </xdr:nvPicPr>
      <xdr:blipFill>
        <a:blip xmlns:r="http://schemas.openxmlformats.org/officeDocument/2006/relationships" r:embed="rId1" cstate="print"/>
        <a:stretch>
          <a:fillRect/>
        </a:stretch>
      </xdr:blipFill>
      <xdr:spPr>
        <a:xfrm>
          <a:off x="41730191" y="39411534"/>
          <a:ext cx="4189" cy="16091117"/>
        </a:xfrm>
        <a:prstGeom prst="rect">
          <a:avLst/>
        </a:prstGeom>
      </xdr:spPr>
    </xdr:pic>
    <xdr:clientData/>
  </xdr:twoCellAnchor>
  <xdr:twoCellAnchor editAs="oneCell">
    <xdr:from>
      <xdr:col>83</xdr:col>
      <xdr:colOff>1190625</xdr:colOff>
      <xdr:row>223</xdr:row>
      <xdr:rowOff>28575</xdr:rowOff>
    </xdr:from>
    <xdr:to>
      <xdr:col>83</xdr:col>
      <xdr:colOff>1190625</xdr:colOff>
      <xdr:row>769</xdr:row>
      <xdr:rowOff>63458</xdr:rowOff>
    </xdr:to>
    <xdr:pic>
      <xdr:nvPicPr>
        <xdr:cNvPr id="361" name="Picture 360"/>
        <xdr:cNvPicPr>
          <a:picLocks noChangeAspect="1"/>
        </xdr:cNvPicPr>
      </xdr:nvPicPr>
      <xdr:blipFill>
        <a:blip xmlns:r="http://schemas.openxmlformats.org/officeDocument/2006/relationships" r:embed="rId1" cstate="print"/>
        <a:stretch>
          <a:fillRect/>
        </a:stretch>
      </xdr:blipFill>
      <xdr:spPr>
        <a:xfrm>
          <a:off x="41730191" y="37496815"/>
          <a:ext cx="4189" cy="18005836"/>
        </a:xfrm>
        <a:prstGeom prst="rect">
          <a:avLst/>
        </a:prstGeom>
      </xdr:spPr>
    </xdr:pic>
    <xdr:clientData/>
  </xdr:twoCellAnchor>
  <xdr:twoCellAnchor editAs="oneCell">
    <xdr:from>
      <xdr:col>83</xdr:col>
      <xdr:colOff>1190625</xdr:colOff>
      <xdr:row>229</xdr:row>
      <xdr:rowOff>0</xdr:rowOff>
    </xdr:from>
    <xdr:to>
      <xdr:col>83</xdr:col>
      <xdr:colOff>1190625</xdr:colOff>
      <xdr:row>730</xdr:row>
      <xdr:rowOff>130543</xdr:rowOff>
    </xdr:to>
    <xdr:pic>
      <xdr:nvPicPr>
        <xdr:cNvPr id="363" name="Picture 362"/>
        <xdr:cNvPicPr>
          <a:picLocks noChangeAspect="1"/>
        </xdr:cNvPicPr>
      </xdr:nvPicPr>
      <xdr:blipFill>
        <a:blip xmlns:r="http://schemas.openxmlformats.org/officeDocument/2006/relationships" r:embed="rId1" cstate="print"/>
        <a:stretch>
          <a:fillRect/>
        </a:stretch>
      </xdr:blipFill>
      <xdr:spPr>
        <a:xfrm>
          <a:off x="41730191" y="39411534"/>
          <a:ext cx="4189" cy="16091117"/>
        </a:xfrm>
        <a:prstGeom prst="rect">
          <a:avLst/>
        </a:prstGeom>
      </xdr:spPr>
    </xdr:pic>
    <xdr:clientData/>
  </xdr:twoCellAnchor>
  <xdr:twoCellAnchor>
    <xdr:from>
      <xdr:col>9</xdr:col>
      <xdr:colOff>20851</xdr:colOff>
      <xdr:row>5</xdr:row>
      <xdr:rowOff>10603</xdr:rowOff>
    </xdr:from>
    <xdr:to>
      <xdr:col>12</xdr:col>
      <xdr:colOff>728926</xdr:colOff>
      <xdr:row>5</xdr:row>
      <xdr:rowOff>372553</xdr:rowOff>
    </xdr:to>
    <xdr:sp macro="[0]!zCancelIO" textlink="">
      <xdr:nvSpPr>
        <xdr:cNvPr id="56" name="TextBox 55"/>
        <xdr:cNvSpPr txBox="1"/>
      </xdr:nvSpPr>
      <xdr:spPr>
        <a:xfrm>
          <a:off x="8855289" y="2272791"/>
          <a:ext cx="2803575" cy="361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8288" tIns="91440" rtlCol="0" anchor="t"/>
        <a:lstStyle/>
        <a:p>
          <a:r>
            <a:rPr lang="en-US" sz="1200" b="1" i="0" baseline="0">
              <a:solidFill>
                <a:schemeClr val="tx2">
                  <a:lumMod val="75000"/>
                  <a:alpha val="84000"/>
                </a:schemeClr>
              </a:solidFill>
            </a:rPr>
            <a:t>Erase Data for this Participant &amp; Re-start</a:t>
          </a:r>
        </a:p>
      </xdr:txBody>
    </xdr:sp>
    <xdr:clientData/>
  </xdr:twoCellAnchor>
  <xdr:twoCellAnchor>
    <xdr:from>
      <xdr:col>41</xdr:col>
      <xdr:colOff>66675</xdr:colOff>
      <xdr:row>113</xdr:row>
      <xdr:rowOff>9525</xdr:rowOff>
    </xdr:from>
    <xdr:to>
      <xdr:col>41</xdr:col>
      <xdr:colOff>666750</xdr:colOff>
      <xdr:row>113</xdr:row>
      <xdr:rowOff>352425</xdr:rowOff>
    </xdr:to>
    <xdr:sp macro="[0]!ZHonduras" textlink="">
      <xdr:nvSpPr>
        <xdr:cNvPr id="63" name="TextBox 62"/>
        <xdr:cNvSpPr txBox="1"/>
      </xdr:nvSpPr>
      <xdr:spPr>
        <a:xfrm>
          <a:off x="10229850" y="2466975"/>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42</xdr:col>
      <xdr:colOff>95250</xdr:colOff>
      <xdr:row>116</xdr:row>
      <xdr:rowOff>9525</xdr:rowOff>
    </xdr:from>
    <xdr:to>
      <xdr:col>42</xdr:col>
      <xdr:colOff>695325</xdr:colOff>
      <xdr:row>116</xdr:row>
      <xdr:rowOff>352425</xdr:rowOff>
    </xdr:to>
    <xdr:sp macro="[0]!ZElSalvador" textlink="">
      <xdr:nvSpPr>
        <xdr:cNvPr id="64" name="TextBox 63"/>
        <xdr:cNvSpPr txBox="1"/>
      </xdr:nvSpPr>
      <xdr:spPr>
        <a:xfrm>
          <a:off x="10944225" y="2466975"/>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43</xdr:col>
      <xdr:colOff>95250</xdr:colOff>
      <xdr:row>116</xdr:row>
      <xdr:rowOff>9525</xdr:rowOff>
    </xdr:from>
    <xdr:to>
      <xdr:col>43</xdr:col>
      <xdr:colOff>695325</xdr:colOff>
      <xdr:row>116</xdr:row>
      <xdr:rowOff>352425</xdr:rowOff>
    </xdr:to>
    <xdr:sp macro="[0]!ZGuatemala" textlink="">
      <xdr:nvSpPr>
        <xdr:cNvPr id="65" name="TextBox 64"/>
        <xdr:cNvSpPr txBox="1"/>
      </xdr:nvSpPr>
      <xdr:spPr>
        <a:xfrm>
          <a:off x="10944225" y="2466975"/>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44</xdr:col>
      <xdr:colOff>95250</xdr:colOff>
      <xdr:row>116</xdr:row>
      <xdr:rowOff>9525</xdr:rowOff>
    </xdr:from>
    <xdr:to>
      <xdr:col>44</xdr:col>
      <xdr:colOff>695325</xdr:colOff>
      <xdr:row>116</xdr:row>
      <xdr:rowOff>352425</xdr:rowOff>
    </xdr:to>
    <xdr:sp macro="[0]!ZNicaragua" textlink="">
      <xdr:nvSpPr>
        <xdr:cNvPr id="66" name="TextBox 65"/>
        <xdr:cNvSpPr txBox="1"/>
      </xdr:nvSpPr>
      <xdr:spPr>
        <a:xfrm>
          <a:off x="11734800" y="2466975"/>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41</xdr:col>
      <xdr:colOff>52917</xdr:colOff>
      <xdr:row>114</xdr:row>
      <xdr:rowOff>43392</xdr:rowOff>
    </xdr:from>
    <xdr:to>
      <xdr:col>41</xdr:col>
      <xdr:colOff>652992</xdr:colOff>
      <xdr:row>115</xdr:row>
      <xdr:rowOff>5292</xdr:rowOff>
    </xdr:to>
    <xdr:sp macro="[0]!ZEnglish" textlink="">
      <xdr:nvSpPr>
        <xdr:cNvPr id="68" name="TextBox 67"/>
        <xdr:cNvSpPr txBox="1"/>
      </xdr:nvSpPr>
      <xdr:spPr>
        <a:xfrm>
          <a:off x="10160000" y="2890309"/>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31735</xdr:colOff>
      <xdr:row>1</xdr:row>
      <xdr:rowOff>21167</xdr:rowOff>
    </xdr:from>
    <xdr:to>
      <xdr:col>3</xdr:col>
      <xdr:colOff>455069</xdr:colOff>
      <xdr:row>1</xdr:row>
      <xdr:rowOff>359834</xdr:rowOff>
    </xdr:to>
    <xdr:sp macro="[0]!L_English" textlink="">
      <xdr:nvSpPr>
        <xdr:cNvPr id="3" name="TextBox 2"/>
        <xdr:cNvSpPr txBox="1"/>
      </xdr:nvSpPr>
      <xdr:spPr>
        <a:xfrm>
          <a:off x="3143235" y="264584"/>
          <a:ext cx="423334" cy="338667"/>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Eng</a:t>
          </a:r>
        </a:p>
      </xdr:txBody>
    </xdr:sp>
    <xdr:clientData/>
  </xdr:twoCellAnchor>
  <xdr:twoCellAnchor>
    <xdr:from>
      <xdr:col>3</xdr:col>
      <xdr:colOff>501635</xdr:colOff>
      <xdr:row>1</xdr:row>
      <xdr:rowOff>25400</xdr:rowOff>
    </xdr:from>
    <xdr:to>
      <xdr:col>3</xdr:col>
      <xdr:colOff>924969</xdr:colOff>
      <xdr:row>1</xdr:row>
      <xdr:rowOff>357188</xdr:rowOff>
    </xdr:to>
    <xdr:sp macro="[0]!L_Spanish" textlink="">
      <xdr:nvSpPr>
        <xdr:cNvPr id="71" name="TextBox 70"/>
        <xdr:cNvSpPr txBox="1"/>
      </xdr:nvSpPr>
      <xdr:spPr>
        <a:xfrm>
          <a:off x="3371041" y="263525"/>
          <a:ext cx="423334" cy="331788"/>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Esp</a:t>
          </a:r>
        </a:p>
      </xdr:txBody>
    </xdr:sp>
    <xdr:clientData/>
  </xdr:twoCellAnchor>
  <xdr:twoCellAnchor>
    <xdr:from>
      <xdr:col>3</xdr:col>
      <xdr:colOff>960951</xdr:colOff>
      <xdr:row>1</xdr:row>
      <xdr:rowOff>19050</xdr:rowOff>
    </xdr:from>
    <xdr:to>
      <xdr:col>3</xdr:col>
      <xdr:colOff>1384285</xdr:colOff>
      <xdr:row>1</xdr:row>
      <xdr:rowOff>357717</xdr:rowOff>
    </xdr:to>
    <xdr:sp macro="[0]!L_French" textlink="">
      <xdr:nvSpPr>
        <xdr:cNvPr id="72" name="TextBox 71"/>
        <xdr:cNvSpPr txBox="1"/>
      </xdr:nvSpPr>
      <xdr:spPr>
        <a:xfrm>
          <a:off x="4072451" y="262467"/>
          <a:ext cx="423334" cy="338667"/>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Fra</a:t>
          </a:r>
        </a:p>
      </xdr:txBody>
    </xdr:sp>
    <xdr:clientData/>
  </xdr:twoCellAnchor>
  <xdr:twoCellAnchor>
    <xdr:from>
      <xdr:col>3</xdr:col>
      <xdr:colOff>1430852</xdr:colOff>
      <xdr:row>1</xdr:row>
      <xdr:rowOff>23283</xdr:rowOff>
    </xdr:from>
    <xdr:to>
      <xdr:col>4</xdr:col>
      <xdr:colOff>76186</xdr:colOff>
      <xdr:row>1</xdr:row>
      <xdr:rowOff>361950</xdr:rowOff>
    </xdr:to>
    <xdr:sp macro="[0]!L_Portuguese" textlink="">
      <xdr:nvSpPr>
        <xdr:cNvPr id="73" name="TextBox 72"/>
        <xdr:cNvSpPr txBox="1"/>
      </xdr:nvSpPr>
      <xdr:spPr>
        <a:xfrm>
          <a:off x="4542352" y="266700"/>
          <a:ext cx="423334" cy="338667"/>
        </a:xfrm>
        <a:prstGeom prst="rect">
          <a:avLst/>
        </a:prstGeom>
        <a:no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Por</a:t>
          </a:r>
        </a:p>
      </xdr:txBody>
    </xdr:sp>
    <xdr:clientData/>
  </xdr:twoCellAnchor>
  <xdr:twoCellAnchor>
    <xdr:from>
      <xdr:col>40</xdr:col>
      <xdr:colOff>38100</xdr:colOff>
      <xdr:row>18</xdr:row>
      <xdr:rowOff>28575</xdr:rowOff>
    </xdr:from>
    <xdr:to>
      <xdr:col>40</xdr:col>
      <xdr:colOff>638175</xdr:colOff>
      <xdr:row>18</xdr:row>
      <xdr:rowOff>371475</xdr:rowOff>
    </xdr:to>
    <xdr:sp macro="[0]!ZMexico" textlink="">
      <xdr:nvSpPr>
        <xdr:cNvPr id="79" name="TextBox 78"/>
        <xdr:cNvSpPr txBox="1"/>
      </xdr:nvSpPr>
      <xdr:spPr>
        <a:xfrm>
          <a:off x="34349267" y="19163242"/>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41</xdr:col>
      <xdr:colOff>66675</xdr:colOff>
      <xdr:row>18</xdr:row>
      <xdr:rowOff>9525</xdr:rowOff>
    </xdr:from>
    <xdr:to>
      <xdr:col>41</xdr:col>
      <xdr:colOff>666750</xdr:colOff>
      <xdr:row>18</xdr:row>
      <xdr:rowOff>352425</xdr:rowOff>
    </xdr:to>
    <xdr:sp macro="[0]!ZHonduras" textlink="">
      <xdr:nvSpPr>
        <xdr:cNvPr id="80" name="TextBox 79"/>
        <xdr:cNvSpPr txBox="1"/>
      </xdr:nvSpPr>
      <xdr:spPr>
        <a:xfrm>
          <a:off x="35065758" y="19144192"/>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42</xdr:col>
      <xdr:colOff>95250</xdr:colOff>
      <xdr:row>18</xdr:row>
      <xdr:rowOff>9525</xdr:rowOff>
    </xdr:from>
    <xdr:to>
      <xdr:col>42</xdr:col>
      <xdr:colOff>695325</xdr:colOff>
      <xdr:row>18</xdr:row>
      <xdr:rowOff>352425</xdr:rowOff>
    </xdr:to>
    <xdr:sp macro="[0]!ZElSalvador" textlink="">
      <xdr:nvSpPr>
        <xdr:cNvPr id="81" name="TextBox 80"/>
        <xdr:cNvSpPr txBox="1"/>
      </xdr:nvSpPr>
      <xdr:spPr>
        <a:xfrm>
          <a:off x="35782250" y="19144192"/>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43</xdr:col>
      <xdr:colOff>95250</xdr:colOff>
      <xdr:row>18</xdr:row>
      <xdr:rowOff>9525</xdr:rowOff>
    </xdr:from>
    <xdr:to>
      <xdr:col>43</xdr:col>
      <xdr:colOff>695325</xdr:colOff>
      <xdr:row>18</xdr:row>
      <xdr:rowOff>352425</xdr:rowOff>
    </xdr:to>
    <xdr:sp macro="[0]!ZGuatemala" textlink="">
      <xdr:nvSpPr>
        <xdr:cNvPr id="82" name="TextBox 81"/>
        <xdr:cNvSpPr txBox="1"/>
      </xdr:nvSpPr>
      <xdr:spPr>
        <a:xfrm>
          <a:off x="36576000" y="19144192"/>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44</xdr:col>
      <xdr:colOff>95250</xdr:colOff>
      <xdr:row>18</xdr:row>
      <xdr:rowOff>9525</xdr:rowOff>
    </xdr:from>
    <xdr:to>
      <xdr:col>44</xdr:col>
      <xdr:colOff>695325</xdr:colOff>
      <xdr:row>18</xdr:row>
      <xdr:rowOff>352425</xdr:rowOff>
    </xdr:to>
    <xdr:sp macro="[0]!ZNicaragua" textlink="">
      <xdr:nvSpPr>
        <xdr:cNvPr id="83" name="TextBox 82"/>
        <xdr:cNvSpPr txBox="1"/>
      </xdr:nvSpPr>
      <xdr:spPr>
        <a:xfrm>
          <a:off x="37348583" y="19144192"/>
          <a:ext cx="5905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40</xdr:col>
      <xdr:colOff>38100</xdr:colOff>
      <xdr:row>19</xdr:row>
      <xdr:rowOff>28575</xdr:rowOff>
    </xdr:from>
    <xdr:to>
      <xdr:col>40</xdr:col>
      <xdr:colOff>638175</xdr:colOff>
      <xdr:row>19</xdr:row>
      <xdr:rowOff>371475</xdr:rowOff>
    </xdr:to>
    <xdr:sp macro="[0]!ZSpanish" textlink="">
      <xdr:nvSpPr>
        <xdr:cNvPr id="84" name="TextBox 83"/>
        <xdr:cNvSpPr txBox="1"/>
      </xdr:nvSpPr>
      <xdr:spPr>
        <a:xfrm>
          <a:off x="34349267" y="19544242"/>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41</xdr:col>
      <xdr:colOff>52917</xdr:colOff>
      <xdr:row>19</xdr:row>
      <xdr:rowOff>43392</xdr:rowOff>
    </xdr:from>
    <xdr:to>
      <xdr:col>41</xdr:col>
      <xdr:colOff>652992</xdr:colOff>
      <xdr:row>20</xdr:row>
      <xdr:rowOff>0</xdr:rowOff>
    </xdr:to>
    <xdr:sp macro="[0]!ZEnglish" textlink="">
      <xdr:nvSpPr>
        <xdr:cNvPr id="85" name="TextBox 84"/>
        <xdr:cNvSpPr txBox="1"/>
      </xdr:nvSpPr>
      <xdr:spPr>
        <a:xfrm>
          <a:off x="35052000" y="19559059"/>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63500</xdr:colOff>
      <xdr:row>13</xdr:row>
      <xdr:rowOff>46567</xdr:rowOff>
    </xdr:from>
    <xdr:to>
      <xdr:col>5</xdr:col>
      <xdr:colOff>1439327</xdr:colOff>
      <xdr:row>13</xdr:row>
      <xdr:rowOff>353484</xdr:rowOff>
    </xdr:to>
    <xdr:sp macro="[0]!zYorNF14" textlink="">
      <xdr:nvSpPr>
        <xdr:cNvPr id="78" name="TextBox 77"/>
        <xdr:cNvSpPr txBox="1"/>
      </xdr:nvSpPr>
      <xdr:spPr>
        <a:xfrm>
          <a:off x="5439833" y="4036484"/>
          <a:ext cx="1375827" cy="306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57</xdr:col>
      <xdr:colOff>2</xdr:colOff>
      <xdr:row>199</xdr:row>
      <xdr:rowOff>52918</xdr:rowOff>
    </xdr:from>
    <xdr:to>
      <xdr:col>57</xdr:col>
      <xdr:colOff>2095500</xdr:colOff>
      <xdr:row>199</xdr:row>
      <xdr:rowOff>338667</xdr:rowOff>
    </xdr:to>
    <xdr:sp macro="[0]!zVisaTypesReturn" textlink="">
      <xdr:nvSpPr>
        <xdr:cNvPr id="6" name="TextBox 5"/>
        <xdr:cNvSpPr txBox="1"/>
      </xdr:nvSpPr>
      <xdr:spPr>
        <a:xfrm>
          <a:off x="24638002" y="63298918"/>
          <a:ext cx="2095498"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xdr:col>
      <xdr:colOff>10583</xdr:colOff>
      <xdr:row>51</xdr:row>
      <xdr:rowOff>0</xdr:rowOff>
    </xdr:from>
    <xdr:to>
      <xdr:col>5</xdr:col>
      <xdr:colOff>0</xdr:colOff>
      <xdr:row>52</xdr:row>
      <xdr:rowOff>0</xdr:rowOff>
    </xdr:to>
    <xdr:sp macro="[0]!zMorFE52" textlink="">
      <xdr:nvSpPr>
        <xdr:cNvPr id="7" name="TextBox 6"/>
        <xdr:cNvSpPr txBox="1"/>
      </xdr:nvSpPr>
      <xdr:spPr>
        <a:xfrm>
          <a:off x="4519083" y="13970000"/>
          <a:ext cx="476250" cy="3810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nchorCtr="0"/>
        <a:lstStyle/>
        <a:p>
          <a:endParaRPr lang="en-US" sz="1100"/>
        </a:p>
      </xdr:txBody>
    </xdr:sp>
    <xdr:clientData/>
  </xdr:twoCellAnchor>
  <xdr:twoCellAnchor>
    <xdr:from>
      <xdr:col>4</xdr:col>
      <xdr:colOff>10583</xdr:colOff>
      <xdr:row>53</xdr:row>
      <xdr:rowOff>0</xdr:rowOff>
    </xdr:from>
    <xdr:to>
      <xdr:col>5</xdr:col>
      <xdr:colOff>0</xdr:colOff>
      <xdr:row>54</xdr:row>
      <xdr:rowOff>0</xdr:rowOff>
    </xdr:to>
    <xdr:sp macro="[0]!zMorFE54" textlink="">
      <xdr:nvSpPr>
        <xdr:cNvPr id="96" name="TextBox 95"/>
        <xdr:cNvSpPr txBox="1"/>
      </xdr:nvSpPr>
      <xdr:spPr>
        <a:xfrm>
          <a:off x="4519083" y="13970000"/>
          <a:ext cx="476250" cy="3810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nchorCtr="0"/>
        <a:lstStyle/>
        <a:p>
          <a:endParaRPr lang="en-US" sz="1100"/>
        </a:p>
      </xdr:txBody>
    </xdr:sp>
    <xdr:clientData/>
  </xdr:twoCellAnchor>
  <xdr:twoCellAnchor>
    <xdr:from>
      <xdr:col>4</xdr:col>
      <xdr:colOff>10583</xdr:colOff>
      <xdr:row>57</xdr:row>
      <xdr:rowOff>0</xdr:rowOff>
    </xdr:from>
    <xdr:to>
      <xdr:col>5</xdr:col>
      <xdr:colOff>0</xdr:colOff>
      <xdr:row>58</xdr:row>
      <xdr:rowOff>0</xdr:rowOff>
    </xdr:to>
    <xdr:sp macro="[0]!zMorFE58" textlink="">
      <xdr:nvSpPr>
        <xdr:cNvPr id="97" name="TextBox 96"/>
        <xdr:cNvSpPr txBox="1"/>
      </xdr:nvSpPr>
      <xdr:spPr>
        <a:xfrm>
          <a:off x="4519083" y="13970000"/>
          <a:ext cx="476250" cy="3810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nchorCtr="0"/>
        <a:lstStyle/>
        <a:p>
          <a:endParaRPr lang="en-US" sz="1100"/>
        </a:p>
      </xdr:txBody>
    </xdr:sp>
    <xdr:clientData/>
  </xdr:twoCellAnchor>
  <xdr:twoCellAnchor>
    <xdr:from>
      <xdr:col>4</xdr:col>
      <xdr:colOff>10583</xdr:colOff>
      <xdr:row>55</xdr:row>
      <xdr:rowOff>0</xdr:rowOff>
    </xdr:from>
    <xdr:to>
      <xdr:col>5</xdr:col>
      <xdr:colOff>0</xdr:colOff>
      <xdr:row>56</xdr:row>
      <xdr:rowOff>0</xdr:rowOff>
    </xdr:to>
    <xdr:sp macro="[0]!zMorFE56" textlink="">
      <xdr:nvSpPr>
        <xdr:cNvPr id="98" name="TextBox 97"/>
        <xdr:cNvSpPr txBox="1"/>
      </xdr:nvSpPr>
      <xdr:spPr>
        <a:xfrm>
          <a:off x="4519083" y="13970000"/>
          <a:ext cx="476250" cy="3810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nchorCtr="0"/>
        <a:lstStyle/>
        <a:p>
          <a:endParaRPr lang="en-US" sz="1100"/>
        </a:p>
      </xdr:txBody>
    </xdr:sp>
    <xdr:clientData/>
  </xdr:twoCellAnchor>
  <xdr:twoCellAnchor>
    <xdr:from>
      <xdr:col>6</xdr:col>
      <xdr:colOff>10583</xdr:colOff>
      <xdr:row>51</xdr:row>
      <xdr:rowOff>74083</xdr:rowOff>
    </xdr:from>
    <xdr:to>
      <xdr:col>6</xdr:col>
      <xdr:colOff>370416</xdr:colOff>
      <xdr:row>51</xdr:row>
      <xdr:rowOff>359833</xdr:rowOff>
    </xdr:to>
    <xdr:sp macro="[0]!zYorNG52" textlink="">
      <xdr:nvSpPr>
        <xdr:cNvPr id="9" name="TextBox 8"/>
        <xdr:cNvSpPr txBox="1"/>
      </xdr:nvSpPr>
      <xdr:spPr>
        <a:xfrm>
          <a:off x="6487583" y="14044083"/>
          <a:ext cx="35983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noFill/>
          </a:endParaRPr>
        </a:p>
      </xdr:txBody>
    </xdr:sp>
    <xdr:clientData/>
  </xdr:twoCellAnchor>
  <xdr:twoCellAnchor>
    <xdr:from>
      <xdr:col>6</xdr:col>
      <xdr:colOff>10583</xdr:colOff>
      <xdr:row>53</xdr:row>
      <xdr:rowOff>74083</xdr:rowOff>
    </xdr:from>
    <xdr:to>
      <xdr:col>6</xdr:col>
      <xdr:colOff>370416</xdr:colOff>
      <xdr:row>53</xdr:row>
      <xdr:rowOff>359833</xdr:rowOff>
    </xdr:to>
    <xdr:sp macro="[0]!zYorNG54" textlink="">
      <xdr:nvSpPr>
        <xdr:cNvPr id="99" name="TextBox 98"/>
        <xdr:cNvSpPr txBox="1"/>
      </xdr:nvSpPr>
      <xdr:spPr>
        <a:xfrm>
          <a:off x="6487583" y="14044083"/>
          <a:ext cx="35983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noFill/>
          </a:endParaRPr>
        </a:p>
      </xdr:txBody>
    </xdr:sp>
    <xdr:clientData/>
  </xdr:twoCellAnchor>
  <xdr:twoCellAnchor>
    <xdr:from>
      <xdr:col>6</xdr:col>
      <xdr:colOff>10583</xdr:colOff>
      <xdr:row>55</xdr:row>
      <xdr:rowOff>74083</xdr:rowOff>
    </xdr:from>
    <xdr:to>
      <xdr:col>6</xdr:col>
      <xdr:colOff>370416</xdr:colOff>
      <xdr:row>55</xdr:row>
      <xdr:rowOff>359833</xdr:rowOff>
    </xdr:to>
    <xdr:sp macro="[0]!zYorNG56" textlink="">
      <xdr:nvSpPr>
        <xdr:cNvPr id="100" name="TextBox 99"/>
        <xdr:cNvSpPr txBox="1"/>
      </xdr:nvSpPr>
      <xdr:spPr>
        <a:xfrm>
          <a:off x="6487583" y="14044083"/>
          <a:ext cx="35983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noFill/>
          </a:endParaRPr>
        </a:p>
      </xdr:txBody>
    </xdr:sp>
    <xdr:clientData/>
  </xdr:twoCellAnchor>
  <xdr:twoCellAnchor>
    <xdr:from>
      <xdr:col>6</xdr:col>
      <xdr:colOff>10583</xdr:colOff>
      <xdr:row>57</xdr:row>
      <xdr:rowOff>74083</xdr:rowOff>
    </xdr:from>
    <xdr:to>
      <xdr:col>6</xdr:col>
      <xdr:colOff>370416</xdr:colOff>
      <xdr:row>57</xdr:row>
      <xdr:rowOff>359833</xdr:rowOff>
    </xdr:to>
    <xdr:sp macro="[0]!zYorNG58" textlink="">
      <xdr:nvSpPr>
        <xdr:cNvPr id="101" name="TextBox 100"/>
        <xdr:cNvSpPr txBox="1"/>
      </xdr:nvSpPr>
      <xdr:spPr>
        <a:xfrm>
          <a:off x="6487583" y="14044083"/>
          <a:ext cx="35983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noFill/>
          </a:endParaRPr>
        </a:p>
      </xdr:txBody>
    </xdr:sp>
    <xdr:clientData/>
  </xdr:twoCellAnchor>
  <xdr:twoCellAnchor>
    <xdr:from>
      <xdr:col>1</xdr:col>
      <xdr:colOff>46567</xdr:colOff>
      <xdr:row>88</xdr:row>
      <xdr:rowOff>25399</xdr:rowOff>
    </xdr:from>
    <xdr:to>
      <xdr:col>1</xdr:col>
      <xdr:colOff>448733</xdr:colOff>
      <xdr:row>88</xdr:row>
      <xdr:rowOff>321732</xdr:rowOff>
    </xdr:to>
    <xdr:sp macro="[0]!zYorNB89" textlink="">
      <xdr:nvSpPr>
        <xdr:cNvPr id="104" name="TextBox 103"/>
        <xdr:cNvSpPr txBox="1"/>
      </xdr:nvSpPr>
      <xdr:spPr>
        <a:xfrm>
          <a:off x="480484" y="23890816"/>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40217</xdr:colOff>
      <xdr:row>82</xdr:row>
      <xdr:rowOff>29633</xdr:rowOff>
    </xdr:from>
    <xdr:to>
      <xdr:col>1</xdr:col>
      <xdr:colOff>442383</xdr:colOff>
      <xdr:row>82</xdr:row>
      <xdr:rowOff>325966</xdr:rowOff>
    </xdr:to>
    <xdr:sp macro="[0]!zYorNB83" textlink="">
      <xdr:nvSpPr>
        <xdr:cNvPr id="105" name="TextBox 104"/>
        <xdr:cNvSpPr txBox="1"/>
      </xdr:nvSpPr>
      <xdr:spPr>
        <a:xfrm>
          <a:off x="474134" y="22371050"/>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2116</xdr:colOff>
      <xdr:row>86</xdr:row>
      <xdr:rowOff>65616</xdr:rowOff>
    </xdr:from>
    <xdr:to>
      <xdr:col>1</xdr:col>
      <xdr:colOff>404282</xdr:colOff>
      <xdr:row>86</xdr:row>
      <xdr:rowOff>361949</xdr:rowOff>
    </xdr:to>
    <xdr:sp macro="[0]!zYorNB87" textlink="">
      <xdr:nvSpPr>
        <xdr:cNvPr id="106" name="TextBox 105"/>
        <xdr:cNvSpPr txBox="1"/>
      </xdr:nvSpPr>
      <xdr:spPr>
        <a:xfrm>
          <a:off x="436033" y="23423033"/>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6350</xdr:colOff>
      <xdr:row>94</xdr:row>
      <xdr:rowOff>27516</xdr:rowOff>
    </xdr:from>
    <xdr:to>
      <xdr:col>1</xdr:col>
      <xdr:colOff>408516</xdr:colOff>
      <xdr:row>94</xdr:row>
      <xdr:rowOff>323849</xdr:rowOff>
    </xdr:to>
    <xdr:sp macro="[0]!zYorNB95" textlink="">
      <xdr:nvSpPr>
        <xdr:cNvPr id="107" name="TextBox 106"/>
        <xdr:cNvSpPr txBox="1"/>
      </xdr:nvSpPr>
      <xdr:spPr>
        <a:xfrm>
          <a:off x="440267" y="25416933"/>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63500</xdr:colOff>
      <xdr:row>92</xdr:row>
      <xdr:rowOff>52917</xdr:rowOff>
    </xdr:from>
    <xdr:to>
      <xdr:col>1</xdr:col>
      <xdr:colOff>465666</xdr:colOff>
      <xdr:row>92</xdr:row>
      <xdr:rowOff>349250</xdr:rowOff>
    </xdr:to>
    <xdr:sp macro="[0]!zYorNB93" textlink="">
      <xdr:nvSpPr>
        <xdr:cNvPr id="108" name="TextBox 107"/>
        <xdr:cNvSpPr txBox="1"/>
      </xdr:nvSpPr>
      <xdr:spPr>
        <a:xfrm>
          <a:off x="497417" y="24934334"/>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57150</xdr:colOff>
      <xdr:row>96</xdr:row>
      <xdr:rowOff>46566</xdr:rowOff>
    </xdr:from>
    <xdr:to>
      <xdr:col>1</xdr:col>
      <xdr:colOff>459316</xdr:colOff>
      <xdr:row>96</xdr:row>
      <xdr:rowOff>342899</xdr:rowOff>
    </xdr:to>
    <xdr:sp macro="[0]!zYorNB97" textlink="">
      <xdr:nvSpPr>
        <xdr:cNvPr id="109" name="TextBox 108"/>
        <xdr:cNvSpPr txBox="1"/>
      </xdr:nvSpPr>
      <xdr:spPr>
        <a:xfrm>
          <a:off x="491067" y="25943983"/>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8467</xdr:colOff>
      <xdr:row>98</xdr:row>
      <xdr:rowOff>50799</xdr:rowOff>
    </xdr:from>
    <xdr:to>
      <xdr:col>1</xdr:col>
      <xdr:colOff>410633</xdr:colOff>
      <xdr:row>98</xdr:row>
      <xdr:rowOff>347132</xdr:rowOff>
    </xdr:to>
    <xdr:sp macro="[0]!zYorNB99" textlink="">
      <xdr:nvSpPr>
        <xdr:cNvPr id="110" name="TextBox 109"/>
        <xdr:cNvSpPr txBox="1"/>
      </xdr:nvSpPr>
      <xdr:spPr>
        <a:xfrm>
          <a:off x="442384" y="26456216"/>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33866</xdr:colOff>
      <xdr:row>100</xdr:row>
      <xdr:rowOff>33867</xdr:rowOff>
    </xdr:from>
    <xdr:to>
      <xdr:col>1</xdr:col>
      <xdr:colOff>436032</xdr:colOff>
      <xdr:row>100</xdr:row>
      <xdr:rowOff>330200</xdr:rowOff>
    </xdr:to>
    <xdr:sp macro="[0]!zYorNB101" textlink="">
      <xdr:nvSpPr>
        <xdr:cNvPr id="111" name="TextBox 110"/>
        <xdr:cNvSpPr txBox="1"/>
      </xdr:nvSpPr>
      <xdr:spPr>
        <a:xfrm>
          <a:off x="467783" y="26873200"/>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38100</xdr:colOff>
      <xdr:row>102</xdr:row>
      <xdr:rowOff>38100</xdr:rowOff>
    </xdr:from>
    <xdr:to>
      <xdr:col>1</xdr:col>
      <xdr:colOff>440266</xdr:colOff>
      <xdr:row>102</xdr:row>
      <xdr:rowOff>334433</xdr:rowOff>
    </xdr:to>
    <xdr:sp macro="[0]!zYorNB103" textlink="">
      <xdr:nvSpPr>
        <xdr:cNvPr id="112" name="TextBox 111"/>
        <xdr:cNvSpPr txBox="1"/>
      </xdr:nvSpPr>
      <xdr:spPr>
        <a:xfrm>
          <a:off x="472017" y="27311350"/>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42333</xdr:colOff>
      <xdr:row>104</xdr:row>
      <xdr:rowOff>52916</xdr:rowOff>
    </xdr:from>
    <xdr:to>
      <xdr:col>1</xdr:col>
      <xdr:colOff>444499</xdr:colOff>
      <xdr:row>104</xdr:row>
      <xdr:rowOff>349249</xdr:rowOff>
    </xdr:to>
    <xdr:sp macro="[0]!zYorNB105" textlink="">
      <xdr:nvSpPr>
        <xdr:cNvPr id="113" name="TextBox 112"/>
        <xdr:cNvSpPr txBox="1"/>
      </xdr:nvSpPr>
      <xdr:spPr>
        <a:xfrm>
          <a:off x="476250" y="27760083"/>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35982</xdr:colOff>
      <xdr:row>106</xdr:row>
      <xdr:rowOff>57151</xdr:rowOff>
    </xdr:from>
    <xdr:to>
      <xdr:col>1</xdr:col>
      <xdr:colOff>438148</xdr:colOff>
      <xdr:row>106</xdr:row>
      <xdr:rowOff>353484</xdr:rowOff>
    </xdr:to>
    <xdr:sp macro="[0]!zYorNB107" textlink="">
      <xdr:nvSpPr>
        <xdr:cNvPr id="114" name="TextBox 113"/>
        <xdr:cNvSpPr txBox="1"/>
      </xdr:nvSpPr>
      <xdr:spPr>
        <a:xfrm>
          <a:off x="469899" y="28198234"/>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40215</xdr:colOff>
      <xdr:row>108</xdr:row>
      <xdr:rowOff>40218</xdr:rowOff>
    </xdr:from>
    <xdr:to>
      <xdr:col>1</xdr:col>
      <xdr:colOff>442381</xdr:colOff>
      <xdr:row>108</xdr:row>
      <xdr:rowOff>336551</xdr:rowOff>
    </xdr:to>
    <xdr:sp macro="[0]!zYorNB109" textlink="">
      <xdr:nvSpPr>
        <xdr:cNvPr id="115" name="TextBox 114"/>
        <xdr:cNvSpPr txBox="1"/>
      </xdr:nvSpPr>
      <xdr:spPr>
        <a:xfrm>
          <a:off x="474132" y="28615218"/>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33868</xdr:colOff>
      <xdr:row>72</xdr:row>
      <xdr:rowOff>2117</xdr:rowOff>
    </xdr:from>
    <xdr:to>
      <xdr:col>1</xdr:col>
      <xdr:colOff>436034</xdr:colOff>
      <xdr:row>72</xdr:row>
      <xdr:rowOff>338666</xdr:rowOff>
    </xdr:to>
    <xdr:sp macro="[0]!zYorNB73" textlink="">
      <xdr:nvSpPr>
        <xdr:cNvPr id="116" name="TextBox 115"/>
        <xdr:cNvSpPr txBox="1"/>
      </xdr:nvSpPr>
      <xdr:spPr>
        <a:xfrm>
          <a:off x="467785" y="19803534"/>
          <a:ext cx="402166" cy="336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42334</xdr:colOff>
      <xdr:row>72</xdr:row>
      <xdr:rowOff>42333</xdr:rowOff>
    </xdr:from>
    <xdr:to>
      <xdr:col>5</xdr:col>
      <xdr:colOff>1365251</xdr:colOff>
      <xdr:row>72</xdr:row>
      <xdr:rowOff>359833</xdr:rowOff>
    </xdr:to>
    <xdr:sp macro="[0]!zLPR42a" textlink="">
      <xdr:nvSpPr>
        <xdr:cNvPr id="10" name="TextBox 9"/>
        <xdr:cNvSpPr txBox="1"/>
      </xdr:nvSpPr>
      <xdr:spPr>
        <a:xfrm>
          <a:off x="3153834" y="19843750"/>
          <a:ext cx="35877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4234</xdr:colOff>
      <xdr:row>74</xdr:row>
      <xdr:rowOff>25400</xdr:rowOff>
    </xdr:from>
    <xdr:to>
      <xdr:col>5</xdr:col>
      <xdr:colOff>1327151</xdr:colOff>
      <xdr:row>74</xdr:row>
      <xdr:rowOff>342900</xdr:rowOff>
    </xdr:to>
    <xdr:sp macro="[0]!zLPR42b" textlink="">
      <xdr:nvSpPr>
        <xdr:cNvPr id="117" name="TextBox 116"/>
        <xdr:cNvSpPr txBox="1"/>
      </xdr:nvSpPr>
      <xdr:spPr>
        <a:xfrm>
          <a:off x="3115734" y="20334817"/>
          <a:ext cx="35877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29634</xdr:colOff>
      <xdr:row>76</xdr:row>
      <xdr:rowOff>29633</xdr:rowOff>
    </xdr:from>
    <xdr:to>
      <xdr:col>5</xdr:col>
      <xdr:colOff>1352551</xdr:colOff>
      <xdr:row>76</xdr:row>
      <xdr:rowOff>347133</xdr:rowOff>
    </xdr:to>
    <xdr:sp macro="[0]!zLPRVawa" textlink="">
      <xdr:nvSpPr>
        <xdr:cNvPr id="118" name="TextBox 117"/>
        <xdr:cNvSpPr txBox="1"/>
      </xdr:nvSpPr>
      <xdr:spPr>
        <a:xfrm>
          <a:off x="3141134" y="20847050"/>
          <a:ext cx="35877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2117</xdr:colOff>
      <xdr:row>78</xdr:row>
      <xdr:rowOff>10588</xdr:rowOff>
    </xdr:from>
    <xdr:to>
      <xdr:col>5</xdr:col>
      <xdr:colOff>1325034</xdr:colOff>
      <xdr:row>78</xdr:row>
      <xdr:rowOff>359836</xdr:rowOff>
    </xdr:to>
    <xdr:sp macro="[0]!zLPR212c" textlink="">
      <xdr:nvSpPr>
        <xdr:cNvPr id="119" name="TextBox 118"/>
        <xdr:cNvSpPr txBox="1"/>
      </xdr:nvSpPr>
      <xdr:spPr>
        <a:xfrm>
          <a:off x="3113617" y="21336005"/>
          <a:ext cx="3587750" cy="349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16938</xdr:colOff>
      <xdr:row>82</xdr:row>
      <xdr:rowOff>48683</xdr:rowOff>
    </xdr:from>
    <xdr:to>
      <xdr:col>3</xdr:col>
      <xdr:colOff>1682749</xdr:colOff>
      <xdr:row>82</xdr:row>
      <xdr:rowOff>366183</xdr:rowOff>
    </xdr:to>
    <xdr:sp macro="[0]!zAsylumRace" textlink="">
      <xdr:nvSpPr>
        <xdr:cNvPr id="120" name="TextBox 119"/>
        <xdr:cNvSpPr txBox="1"/>
      </xdr:nvSpPr>
      <xdr:spPr>
        <a:xfrm>
          <a:off x="3128438" y="22390100"/>
          <a:ext cx="166581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35988</xdr:colOff>
      <xdr:row>84</xdr:row>
      <xdr:rowOff>35983</xdr:rowOff>
    </xdr:from>
    <xdr:to>
      <xdr:col>3</xdr:col>
      <xdr:colOff>1701799</xdr:colOff>
      <xdr:row>84</xdr:row>
      <xdr:rowOff>353483</xdr:rowOff>
    </xdr:to>
    <xdr:sp macro="[0]!zAsylumPolitical" textlink="">
      <xdr:nvSpPr>
        <xdr:cNvPr id="123" name="TextBox 122"/>
        <xdr:cNvSpPr txBox="1"/>
      </xdr:nvSpPr>
      <xdr:spPr>
        <a:xfrm>
          <a:off x="3147488" y="22885400"/>
          <a:ext cx="166581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8471</xdr:colOff>
      <xdr:row>82</xdr:row>
      <xdr:rowOff>50799</xdr:rowOff>
    </xdr:from>
    <xdr:to>
      <xdr:col>5</xdr:col>
      <xdr:colOff>1397000</xdr:colOff>
      <xdr:row>82</xdr:row>
      <xdr:rowOff>368299</xdr:rowOff>
    </xdr:to>
    <xdr:sp macro="[0]!zAsylumReligion" textlink="">
      <xdr:nvSpPr>
        <xdr:cNvPr id="124" name="TextBox 123"/>
        <xdr:cNvSpPr txBox="1"/>
      </xdr:nvSpPr>
      <xdr:spPr>
        <a:xfrm>
          <a:off x="5384804" y="22392216"/>
          <a:ext cx="1388529"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33871</xdr:colOff>
      <xdr:row>84</xdr:row>
      <xdr:rowOff>55033</xdr:rowOff>
    </xdr:from>
    <xdr:to>
      <xdr:col>5</xdr:col>
      <xdr:colOff>1428750</xdr:colOff>
      <xdr:row>84</xdr:row>
      <xdr:rowOff>372533</xdr:rowOff>
    </xdr:to>
    <xdr:sp macro="[0]!zAsylumSocial" textlink="">
      <xdr:nvSpPr>
        <xdr:cNvPr id="126" name="TextBox 125"/>
        <xdr:cNvSpPr txBox="1"/>
      </xdr:nvSpPr>
      <xdr:spPr>
        <a:xfrm>
          <a:off x="5410204" y="22904450"/>
          <a:ext cx="1394879"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7</xdr:col>
      <xdr:colOff>6355</xdr:colOff>
      <xdr:row>82</xdr:row>
      <xdr:rowOff>48681</xdr:rowOff>
    </xdr:from>
    <xdr:to>
      <xdr:col>7</xdr:col>
      <xdr:colOff>1460501</xdr:colOff>
      <xdr:row>82</xdr:row>
      <xdr:rowOff>366181</xdr:rowOff>
    </xdr:to>
    <xdr:sp macro="[0]!zAsylumNationality" textlink="">
      <xdr:nvSpPr>
        <xdr:cNvPr id="127" name="TextBox 126"/>
        <xdr:cNvSpPr txBox="1"/>
      </xdr:nvSpPr>
      <xdr:spPr>
        <a:xfrm>
          <a:off x="7245355" y="22390098"/>
          <a:ext cx="145414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38103</xdr:colOff>
      <xdr:row>86</xdr:row>
      <xdr:rowOff>38113</xdr:rowOff>
    </xdr:from>
    <xdr:to>
      <xdr:col>3</xdr:col>
      <xdr:colOff>1693333</xdr:colOff>
      <xdr:row>86</xdr:row>
      <xdr:rowOff>355613</xdr:rowOff>
    </xdr:to>
    <xdr:sp macro="[0]!zWithholdingConvention" textlink="">
      <xdr:nvSpPr>
        <xdr:cNvPr id="128" name="TextBox 127"/>
        <xdr:cNvSpPr txBox="1"/>
      </xdr:nvSpPr>
      <xdr:spPr>
        <a:xfrm>
          <a:off x="3149603" y="23395530"/>
          <a:ext cx="165523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31753</xdr:colOff>
      <xdr:row>86</xdr:row>
      <xdr:rowOff>63513</xdr:rowOff>
    </xdr:from>
    <xdr:to>
      <xdr:col>5</xdr:col>
      <xdr:colOff>1439334</xdr:colOff>
      <xdr:row>87</xdr:row>
      <xdr:rowOff>13</xdr:rowOff>
    </xdr:to>
    <xdr:sp macro="[0]!zWithholdingTorture" textlink="">
      <xdr:nvSpPr>
        <xdr:cNvPr id="129" name="TextBox 128"/>
        <xdr:cNvSpPr txBox="1"/>
      </xdr:nvSpPr>
      <xdr:spPr>
        <a:xfrm>
          <a:off x="5408086" y="23420930"/>
          <a:ext cx="140758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37309</xdr:colOff>
      <xdr:row>88</xdr:row>
      <xdr:rowOff>55840</xdr:rowOff>
    </xdr:from>
    <xdr:to>
      <xdr:col>3</xdr:col>
      <xdr:colOff>1444890</xdr:colOff>
      <xdr:row>88</xdr:row>
      <xdr:rowOff>373340</xdr:rowOff>
    </xdr:to>
    <xdr:sp macro="[0]!zFamilyWaiver" textlink="">
      <xdr:nvSpPr>
        <xdr:cNvPr id="130" name="TextBox 129"/>
        <xdr:cNvSpPr txBox="1"/>
      </xdr:nvSpPr>
      <xdr:spPr>
        <a:xfrm>
          <a:off x="2906715" y="24666059"/>
          <a:ext cx="140758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2167470</xdr:colOff>
      <xdr:row>90</xdr:row>
      <xdr:rowOff>82563</xdr:rowOff>
    </xdr:from>
    <xdr:to>
      <xdr:col>5</xdr:col>
      <xdr:colOff>1397000</xdr:colOff>
      <xdr:row>91</xdr:row>
      <xdr:rowOff>19063</xdr:rowOff>
    </xdr:to>
    <xdr:sp macro="[0]!zFamilyPetitioner" textlink="">
      <xdr:nvSpPr>
        <xdr:cNvPr id="131" name="TextBox 130"/>
        <xdr:cNvSpPr txBox="1"/>
      </xdr:nvSpPr>
      <xdr:spPr>
        <a:xfrm>
          <a:off x="3109387" y="24455980"/>
          <a:ext cx="366394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8469</xdr:colOff>
      <xdr:row>92</xdr:row>
      <xdr:rowOff>40229</xdr:rowOff>
    </xdr:from>
    <xdr:to>
      <xdr:col>3</xdr:col>
      <xdr:colOff>1725083</xdr:colOff>
      <xdr:row>92</xdr:row>
      <xdr:rowOff>357729</xdr:rowOff>
    </xdr:to>
    <xdr:sp macro="[0]!zVAWASelf" textlink="">
      <xdr:nvSpPr>
        <xdr:cNvPr id="132" name="TextBox 131"/>
        <xdr:cNvSpPr txBox="1"/>
      </xdr:nvSpPr>
      <xdr:spPr>
        <a:xfrm>
          <a:off x="3119969" y="25112146"/>
          <a:ext cx="1716614"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12702</xdr:colOff>
      <xdr:row>94</xdr:row>
      <xdr:rowOff>44462</xdr:rowOff>
    </xdr:from>
    <xdr:to>
      <xdr:col>3</xdr:col>
      <xdr:colOff>1420283</xdr:colOff>
      <xdr:row>94</xdr:row>
      <xdr:rowOff>361962</xdr:rowOff>
    </xdr:to>
    <xdr:sp macro="[0]!zUTSVisas" textlink="">
      <xdr:nvSpPr>
        <xdr:cNvPr id="133" name="TextBox 132"/>
        <xdr:cNvSpPr txBox="1"/>
      </xdr:nvSpPr>
      <xdr:spPr>
        <a:xfrm>
          <a:off x="3124202" y="25433879"/>
          <a:ext cx="140758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xdr:col>
      <xdr:colOff>482602</xdr:colOff>
      <xdr:row>94</xdr:row>
      <xdr:rowOff>69862</xdr:rowOff>
    </xdr:from>
    <xdr:to>
      <xdr:col>5</xdr:col>
      <xdr:colOff>1403350</xdr:colOff>
      <xdr:row>95</xdr:row>
      <xdr:rowOff>6362</xdr:rowOff>
    </xdr:to>
    <xdr:sp macro="[0]!zUTSVisasT" textlink="">
      <xdr:nvSpPr>
        <xdr:cNvPr id="134" name="TextBox 133"/>
        <xdr:cNvSpPr txBox="1"/>
      </xdr:nvSpPr>
      <xdr:spPr>
        <a:xfrm>
          <a:off x="5372102" y="25459279"/>
          <a:ext cx="140758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7</xdr:col>
      <xdr:colOff>21168</xdr:colOff>
      <xdr:row>94</xdr:row>
      <xdr:rowOff>63512</xdr:rowOff>
    </xdr:from>
    <xdr:to>
      <xdr:col>7</xdr:col>
      <xdr:colOff>1428749</xdr:colOff>
      <xdr:row>95</xdr:row>
      <xdr:rowOff>12</xdr:rowOff>
    </xdr:to>
    <xdr:sp macro="[0]!zUTSVisasS" textlink="">
      <xdr:nvSpPr>
        <xdr:cNvPr id="135" name="TextBox 134"/>
        <xdr:cNvSpPr txBox="1"/>
      </xdr:nvSpPr>
      <xdr:spPr>
        <a:xfrm>
          <a:off x="7260168" y="25452929"/>
          <a:ext cx="140758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16936</xdr:colOff>
      <xdr:row>96</xdr:row>
      <xdr:rowOff>16946</xdr:rowOff>
    </xdr:from>
    <xdr:to>
      <xdr:col>5</xdr:col>
      <xdr:colOff>1259417</xdr:colOff>
      <xdr:row>97</xdr:row>
      <xdr:rowOff>21166</xdr:rowOff>
    </xdr:to>
    <xdr:sp macro="[0]!zRefugee209c" textlink="">
      <xdr:nvSpPr>
        <xdr:cNvPr id="136" name="TextBox 135"/>
        <xdr:cNvSpPr txBox="1"/>
      </xdr:nvSpPr>
      <xdr:spPr>
        <a:xfrm>
          <a:off x="3128436" y="25914363"/>
          <a:ext cx="3507314" cy="385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7</xdr:col>
      <xdr:colOff>25402</xdr:colOff>
      <xdr:row>96</xdr:row>
      <xdr:rowOff>35995</xdr:rowOff>
    </xdr:from>
    <xdr:to>
      <xdr:col>7</xdr:col>
      <xdr:colOff>1432983</xdr:colOff>
      <xdr:row>96</xdr:row>
      <xdr:rowOff>353495</xdr:rowOff>
    </xdr:to>
    <xdr:sp macro="[0]!zRefugeeWaiverNecessary" textlink="">
      <xdr:nvSpPr>
        <xdr:cNvPr id="137" name="TextBox 136"/>
        <xdr:cNvSpPr txBox="1"/>
      </xdr:nvSpPr>
      <xdr:spPr>
        <a:xfrm>
          <a:off x="7264402" y="25933412"/>
          <a:ext cx="140758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2159002</xdr:colOff>
      <xdr:row>98</xdr:row>
      <xdr:rowOff>13</xdr:rowOff>
    </xdr:from>
    <xdr:to>
      <xdr:col>5</xdr:col>
      <xdr:colOff>21167</xdr:colOff>
      <xdr:row>99</xdr:row>
      <xdr:rowOff>4233</xdr:rowOff>
    </xdr:to>
    <xdr:sp macro="[0]!zVoluntaryDeparturePrehearing" textlink="">
      <xdr:nvSpPr>
        <xdr:cNvPr id="121" name="TextBox 120"/>
        <xdr:cNvSpPr txBox="1"/>
      </xdr:nvSpPr>
      <xdr:spPr>
        <a:xfrm>
          <a:off x="3100919" y="26405430"/>
          <a:ext cx="2296581" cy="385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35985</xdr:colOff>
      <xdr:row>98</xdr:row>
      <xdr:rowOff>4247</xdr:rowOff>
    </xdr:from>
    <xdr:to>
      <xdr:col>11</xdr:col>
      <xdr:colOff>1280584</xdr:colOff>
      <xdr:row>99</xdr:row>
      <xdr:rowOff>8467</xdr:rowOff>
    </xdr:to>
    <xdr:sp macro="[0]!zVoluntaryDepartureAtConclusion" textlink="">
      <xdr:nvSpPr>
        <xdr:cNvPr id="122" name="TextBox 121"/>
        <xdr:cNvSpPr txBox="1"/>
      </xdr:nvSpPr>
      <xdr:spPr>
        <a:xfrm>
          <a:off x="6893985" y="26409664"/>
          <a:ext cx="4239682" cy="385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2156883</xdr:colOff>
      <xdr:row>100</xdr:row>
      <xdr:rowOff>8481</xdr:rowOff>
    </xdr:from>
    <xdr:to>
      <xdr:col>11</xdr:col>
      <xdr:colOff>1259416</xdr:colOff>
      <xdr:row>101</xdr:row>
      <xdr:rowOff>12701</xdr:rowOff>
    </xdr:to>
    <xdr:sp macro="[0]!zTPS" textlink="">
      <xdr:nvSpPr>
        <xdr:cNvPr id="138" name="TextBox 137"/>
        <xdr:cNvSpPr txBox="1"/>
      </xdr:nvSpPr>
      <xdr:spPr>
        <a:xfrm>
          <a:off x="3098800" y="26847814"/>
          <a:ext cx="8013699" cy="385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2161116</xdr:colOff>
      <xdr:row>101</xdr:row>
      <xdr:rowOff>44465</xdr:rowOff>
    </xdr:from>
    <xdr:to>
      <xdr:col>11</xdr:col>
      <xdr:colOff>1263649</xdr:colOff>
      <xdr:row>102</xdr:row>
      <xdr:rowOff>376768</xdr:rowOff>
    </xdr:to>
    <xdr:sp macro="[0]!zNACARA" textlink="">
      <xdr:nvSpPr>
        <xdr:cNvPr id="139" name="TextBox 138"/>
        <xdr:cNvSpPr txBox="1"/>
      </xdr:nvSpPr>
      <xdr:spPr>
        <a:xfrm>
          <a:off x="3103033" y="27264798"/>
          <a:ext cx="8013699" cy="385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8469</xdr:colOff>
      <xdr:row>104</xdr:row>
      <xdr:rowOff>40229</xdr:rowOff>
    </xdr:from>
    <xdr:to>
      <xdr:col>3</xdr:col>
      <xdr:colOff>1416050</xdr:colOff>
      <xdr:row>104</xdr:row>
      <xdr:rowOff>357729</xdr:rowOff>
    </xdr:to>
    <xdr:sp macro="[0]!zRegistry" textlink="">
      <xdr:nvSpPr>
        <xdr:cNvPr id="140" name="TextBox 139"/>
        <xdr:cNvSpPr txBox="1"/>
      </xdr:nvSpPr>
      <xdr:spPr>
        <a:xfrm>
          <a:off x="3119969" y="24921646"/>
          <a:ext cx="140758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8469</xdr:colOff>
      <xdr:row>106</xdr:row>
      <xdr:rowOff>40229</xdr:rowOff>
    </xdr:from>
    <xdr:to>
      <xdr:col>3</xdr:col>
      <xdr:colOff>1619250</xdr:colOff>
      <xdr:row>106</xdr:row>
      <xdr:rowOff>357729</xdr:rowOff>
    </xdr:to>
    <xdr:sp macro="[0]!zDACAxxx" textlink="">
      <xdr:nvSpPr>
        <xdr:cNvPr id="141" name="TextBox 140"/>
        <xdr:cNvSpPr txBox="1"/>
      </xdr:nvSpPr>
      <xdr:spPr>
        <a:xfrm>
          <a:off x="2877875" y="28912885"/>
          <a:ext cx="161078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7</xdr:col>
      <xdr:colOff>973687</xdr:colOff>
      <xdr:row>25</xdr:row>
      <xdr:rowOff>52917</xdr:rowOff>
    </xdr:from>
    <xdr:to>
      <xdr:col>7</xdr:col>
      <xdr:colOff>1248854</xdr:colOff>
      <xdr:row>25</xdr:row>
      <xdr:rowOff>370417</xdr:rowOff>
    </xdr:to>
    <xdr:sp macro="[0]!zCBPs0" textlink="">
      <xdr:nvSpPr>
        <xdr:cNvPr id="8" name="TextBox 7"/>
        <xdr:cNvSpPr txBox="1"/>
      </xdr:nvSpPr>
      <xdr:spPr>
        <a:xfrm>
          <a:off x="8212687" y="7630584"/>
          <a:ext cx="275167" cy="3175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137160" rtlCol="0" anchor="t"/>
        <a:lstStyle/>
        <a:p>
          <a:r>
            <a:rPr lang="en-US" sz="1100">
              <a:ln>
                <a:solidFill>
                  <a:schemeClr val="tx2">
                    <a:lumMod val="60000"/>
                    <a:lumOff val="40000"/>
                  </a:schemeClr>
                </a:solidFill>
              </a:ln>
              <a:noFill/>
            </a:rPr>
            <a:t>0</a:t>
          </a:r>
        </a:p>
      </xdr:txBody>
    </xdr:sp>
    <xdr:clientData/>
  </xdr:twoCellAnchor>
  <xdr:twoCellAnchor>
    <xdr:from>
      <xdr:col>7</xdr:col>
      <xdr:colOff>1274249</xdr:colOff>
      <xdr:row>25</xdr:row>
      <xdr:rowOff>57155</xdr:rowOff>
    </xdr:from>
    <xdr:to>
      <xdr:col>8</xdr:col>
      <xdr:colOff>67749</xdr:colOff>
      <xdr:row>25</xdr:row>
      <xdr:rowOff>374655</xdr:rowOff>
    </xdr:to>
    <xdr:sp macro="[0]!zCBPs1" textlink="">
      <xdr:nvSpPr>
        <xdr:cNvPr id="143" name="TextBox 142"/>
        <xdr:cNvSpPr txBox="1"/>
      </xdr:nvSpPr>
      <xdr:spPr>
        <a:xfrm>
          <a:off x="8513249" y="7634822"/>
          <a:ext cx="275167" cy="3175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137160" rtlCol="0" anchor="t"/>
        <a:lstStyle/>
        <a:p>
          <a:r>
            <a:rPr lang="en-US" sz="1100">
              <a:ln>
                <a:solidFill>
                  <a:schemeClr val="tx2">
                    <a:lumMod val="60000"/>
                    <a:lumOff val="40000"/>
                  </a:schemeClr>
                </a:solidFill>
              </a:ln>
              <a:noFill/>
            </a:rPr>
            <a:t>11</a:t>
          </a:r>
        </a:p>
      </xdr:txBody>
    </xdr:sp>
    <xdr:clientData/>
  </xdr:twoCellAnchor>
  <xdr:twoCellAnchor>
    <xdr:from>
      <xdr:col>9</xdr:col>
      <xdr:colOff>19052</xdr:colOff>
      <xdr:row>25</xdr:row>
      <xdr:rowOff>50810</xdr:rowOff>
    </xdr:from>
    <xdr:to>
      <xdr:col>9</xdr:col>
      <xdr:colOff>294219</xdr:colOff>
      <xdr:row>25</xdr:row>
      <xdr:rowOff>368310</xdr:rowOff>
    </xdr:to>
    <xdr:sp macro="[0]!zCBPs3" textlink="">
      <xdr:nvSpPr>
        <xdr:cNvPr id="144" name="TextBox 143"/>
        <xdr:cNvSpPr txBox="1"/>
      </xdr:nvSpPr>
      <xdr:spPr>
        <a:xfrm>
          <a:off x="9099552" y="7628477"/>
          <a:ext cx="275167" cy="3175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137160" rtlCol="0" anchor="t"/>
        <a:lstStyle/>
        <a:p>
          <a:r>
            <a:rPr lang="en-US" sz="1100">
              <a:ln>
                <a:solidFill>
                  <a:schemeClr val="tx2">
                    <a:lumMod val="60000"/>
                    <a:lumOff val="40000"/>
                  </a:schemeClr>
                </a:solidFill>
              </a:ln>
              <a:noFill/>
            </a:rPr>
            <a:t>3</a:t>
          </a:r>
        </a:p>
      </xdr:txBody>
    </xdr:sp>
    <xdr:clientData/>
  </xdr:twoCellAnchor>
  <xdr:twoCellAnchor>
    <xdr:from>
      <xdr:col>8</xdr:col>
      <xdr:colOff>86799</xdr:colOff>
      <xdr:row>25</xdr:row>
      <xdr:rowOff>55048</xdr:rowOff>
    </xdr:from>
    <xdr:to>
      <xdr:col>9</xdr:col>
      <xdr:colOff>2133</xdr:colOff>
      <xdr:row>25</xdr:row>
      <xdr:rowOff>372548</xdr:rowOff>
    </xdr:to>
    <xdr:sp macro="[0]!zCBPs2" textlink="">
      <xdr:nvSpPr>
        <xdr:cNvPr id="145" name="TextBox 144"/>
        <xdr:cNvSpPr txBox="1"/>
      </xdr:nvSpPr>
      <xdr:spPr>
        <a:xfrm>
          <a:off x="8807466" y="7632715"/>
          <a:ext cx="275167" cy="3175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137160" rtlCol="0" anchor="t"/>
        <a:lstStyle/>
        <a:p>
          <a:r>
            <a:rPr lang="en-US" sz="1100">
              <a:ln>
                <a:solidFill>
                  <a:schemeClr val="tx2">
                    <a:lumMod val="60000"/>
                    <a:lumOff val="40000"/>
                  </a:schemeClr>
                </a:solidFill>
              </a:ln>
              <a:noFill/>
            </a:rPr>
            <a:t>2</a:t>
          </a:r>
        </a:p>
      </xdr:txBody>
    </xdr:sp>
    <xdr:clientData/>
  </xdr:twoCellAnchor>
  <xdr:oneCellAnchor>
    <xdr:from>
      <xdr:col>7</xdr:col>
      <xdr:colOff>641326</xdr:colOff>
      <xdr:row>68</xdr:row>
      <xdr:rowOff>59523</xdr:rowOff>
    </xdr:from>
    <xdr:ext cx="3300983" cy="391610"/>
    <xdr:sp macro="[0]!FinishIndividualDetaineeandSaveNewClient" textlink="">
      <xdr:nvSpPr>
        <xdr:cNvPr id="102" name="TextBox 101"/>
        <xdr:cNvSpPr txBox="1"/>
      </xdr:nvSpPr>
      <xdr:spPr>
        <a:xfrm>
          <a:off x="7642201" y="19669117"/>
          <a:ext cx="3300983" cy="391610"/>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wrap="square" tIns="91440" rtlCol="0" anchor="t">
          <a:noAutofit/>
        </a:bodyPr>
        <a:lstStyle/>
        <a:p>
          <a:r>
            <a:rPr lang="en-US" sz="1350" b="1" i="0" baseline="0">
              <a:solidFill>
                <a:srgbClr val="FF0000"/>
              </a:solidFill>
            </a:rPr>
            <a:t>Please</a:t>
          </a:r>
          <a:r>
            <a:rPr lang="en-US" sz="1350" b="1" i="0" baseline="0">
              <a:solidFill>
                <a:schemeClr val="accent2"/>
              </a:solidFill>
            </a:rPr>
            <a:t> </a:t>
          </a:r>
          <a:r>
            <a:rPr lang="en-US" sz="1350" b="1" i="0" baseline="0">
              <a:solidFill>
                <a:srgbClr val="FF0000"/>
              </a:solidFill>
            </a:rPr>
            <a:t>Click Here</a:t>
          </a:r>
          <a:r>
            <a:rPr lang="en-US" sz="1350" b="1" i="0">
              <a:solidFill>
                <a:srgbClr val="FF0000"/>
              </a:solidFill>
            </a:rPr>
            <a:t> When Interview </a:t>
          </a:r>
          <a:r>
            <a:rPr lang="en-US" sz="1350" b="1" i="0" baseline="0">
              <a:solidFill>
                <a:srgbClr val="FF0000"/>
              </a:solidFill>
            </a:rPr>
            <a:t>Finished</a:t>
          </a:r>
        </a:p>
      </xdr:txBody>
    </xdr:sp>
    <xdr:clientData/>
  </xdr:oneCellAnchor>
  <xdr:twoCellAnchor>
    <xdr:from>
      <xdr:col>9</xdr:col>
      <xdr:colOff>0</xdr:colOff>
      <xdr:row>65</xdr:row>
      <xdr:rowOff>84667</xdr:rowOff>
    </xdr:from>
    <xdr:to>
      <xdr:col>10</xdr:col>
      <xdr:colOff>359834</xdr:colOff>
      <xdr:row>65</xdr:row>
      <xdr:rowOff>370417</xdr:rowOff>
    </xdr:to>
    <xdr:sp macro="[0]!zPending" textlink="">
      <xdr:nvSpPr>
        <xdr:cNvPr id="11" name="TextBox 10"/>
        <xdr:cNvSpPr txBox="1"/>
      </xdr:nvSpPr>
      <xdr:spPr>
        <a:xfrm>
          <a:off x="9080500" y="17938750"/>
          <a:ext cx="75141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40217</xdr:colOff>
      <xdr:row>80</xdr:row>
      <xdr:rowOff>29633</xdr:rowOff>
    </xdr:from>
    <xdr:to>
      <xdr:col>1</xdr:col>
      <xdr:colOff>442383</xdr:colOff>
      <xdr:row>80</xdr:row>
      <xdr:rowOff>325966</xdr:rowOff>
    </xdr:to>
    <xdr:sp macro="[0]!zYorNB81" textlink="">
      <xdr:nvSpPr>
        <xdr:cNvPr id="149" name="TextBox 148"/>
        <xdr:cNvSpPr txBox="1"/>
      </xdr:nvSpPr>
      <xdr:spPr>
        <a:xfrm>
          <a:off x="474134" y="22371050"/>
          <a:ext cx="4021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2117</xdr:colOff>
      <xdr:row>80</xdr:row>
      <xdr:rowOff>44450</xdr:rowOff>
    </xdr:from>
    <xdr:to>
      <xdr:col>5</xdr:col>
      <xdr:colOff>1291167</xdr:colOff>
      <xdr:row>80</xdr:row>
      <xdr:rowOff>361950</xdr:rowOff>
    </xdr:to>
    <xdr:sp macro="[0]!zcitizenshipRelief" textlink="">
      <xdr:nvSpPr>
        <xdr:cNvPr id="150" name="TextBox 149"/>
        <xdr:cNvSpPr txBox="1"/>
      </xdr:nvSpPr>
      <xdr:spPr>
        <a:xfrm>
          <a:off x="3113617" y="22068367"/>
          <a:ext cx="3553883"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7</xdr:col>
      <xdr:colOff>1022295</xdr:colOff>
      <xdr:row>129</xdr:row>
      <xdr:rowOff>20882</xdr:rowOff>
    </xdr:from>
    <xdr:ext cx="3754979" cy="327141"/>
    <xdr:sp macro="[0]!FinishIndividualDetaineeandSaveNewClient" textlink="">
      <xdr:nvSpPr>
        <xdr:cNvPr id="151" name="TextBox 150"/>
        <xdr:cNvSpPr txBox="1"/>
      </xdr:nvSpPr>
      <xdr:spPr>
        <a:xfrm>
          <a:off x="8023170" y="37716070"/>
          <a:ext cx="3754979" cy="327141"/>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en-US" sz="1500" b="1" i="0" baseline="0">
              <a:solidFill>
                <a:srgbClr val="FF0000"/>
              </a:solidFill>
            </a:rPr>
            <a:t>Please</a:t>
          </a:r>
          <a:r>
            <a:rPr lang="en-US" sz="1500" b="1" i="0" baseline="0">
              <a:solidFill>
                <a:schemeClr val="accent2"/>
              </a:solidFill>
            </a:rPr>
            <a:t> </a:t>
          </a:r>
          <a:r>
            <a:rPr lang="en-US" sz="1500" b="1" i="0" baseline="0">
              <a:solidFill>
                <a:srgbClr val="FF0000"/>
              </a:solidFill>
            </a:rPr>
            <a:t>Click Here</a:t>
          </a:r>
          <a:r>
            <a:rPr lang="en-US" sz="1500" b="1" i="0">
              <a:solidFill>
                <a:srgbClr val="FF0000"/>
              </a:solidFill>
            </a:rPr>
            <a:t> When Interview </a:t>
          </a:r>
          <a:r>
            <a:rPr lang="en-US" sz="1500" b="1" i="0" baseline="0">
              <a:solidFill>
                <a:srgbClr val="FF0000"/>
              </a:solidFill>
            </a:rPr>
            <a:t>Finished</a:t>
          </a:r>
        </a:p>
      </xdr:txBody>
    </xdr:sp>
    <xdr:clientData/>
  </xdr:oneCellAnchor>
  <xdr:oneCellAnchor>
    <xdr:from>
      <xdr:col>7</xdr:col>
      <xdr:colOff>993737</xdr:colOff>
      <xdr:row>21</xdr:row>
      <xdr:rowOff>26716</xdr:rowOff>
    </xdr:from>
    <xdr:ext cx="3767667" cy="327141"/>
    <xdr:sp macro="[0]!FinishIndividualDetaineeandSaveNewClient" textlink="">
      <xdr:nvSpPr>
        <xdr:cNvPr id="152" name="TextBox 151"/>
        <xdr:cNvSpPr txBox="1"/>
      </xdr:nvSpPr>
      <xdr:spPr>
        <a:xfrm>
          <a:off x="7994612" y="6908529"/>
          <a:ext cx="3767667" cy="327141"/>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en-US" sz="1500" b="1" i="0" baseline="0">
              <a:solidFill>
                <a:srgbClr val="FF0000"/>
              </a:solidFill>
            </a:rPr>
            <a:t>Please</a:t>
          </a:r>
          <a:r>
            <a:rPr lang="en-US" sz="1500" b="1" i="0" baseline="0">
              <a:solidFill>
                <a:schemeClr val="accent2"/>
              </a:solidFill>
            </a:rPr>
            <a:t> </a:t>
          </a:r>
          <a:r>
            <a:rPr lang="en-US" sz="1500" b="1" i="0" baseline="0">
              <a:solidFill>
                <a:srgbClr val="FF0000"/>
              </a:solidFill>
            </a:rPr>
            <a:t>Click Here</a:t>
          </a:r>
          <a:r>
            <a:rPr lang="en-US" sz="1500" b="1" i="0">
              <a:solidFill>
                <a:srgbClr val="FF0000"/>
              </a:solidFill>
            </a:rPr>
            <a:t> When Interview </a:t>
          </a:r>
          <a:r>
            <a:rPr lang="en-US" sz="1500" b="1" i="0" baseline="0">
              <a:solidFill>
                <a:srgbClr val="FF0000"/>
              </a:solidFill>
            </a:rPr>
            <a:t>Finished</a:t>
          </a:r>
        </a:p>
      </xdr:txBody>
    </xdr:sp>
    <xdr:clientData/>
  </xdr:oneCellAnchor>
  <xdr:twoCellAnchor>
    <xdr:from>
      <xdr:col>12</xdr:col>
      <xdr:colOff>116417</xdr:colOff>
      <xdr:row>98</xdr:row>
      <xdr:rowOff>0</xdr:rowOff>
    </xdr:from>
    <xdr:to>
      <xdr:col>13</xdr:col>
      <xdr:colOff>105832</xdr:colOff>
      <xdr:row>99</xdr:row>
      <xdr:rowOff>4235</xdr:rowOff>
    </xdr:to>
    <xdr:sp macro="[0]!zVDWS" textlink="">
      <xdr:nvSpPr>
        <xdr:cNvPr id="153" name="TextBox 152"/>
        <xdr:cNvSpPr txBox="1"/>
      </xdr:nvSpPr>
      <xdr:spPr>
        <a:xfrm>
          <a:off x="11292417" y="2659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102</xdr:row>
      <xdr:rowOff>0</xdr:rowOff>
    </xdr:from>
    <xdr:to>
      <xdr:col>13</xdr:col>
      <xdr:colOff>105832</xdr:colOff>
      <xdr:row>103</xdr:row>
      <xdr:rowOff>4235</xdr:rowOff>
    </xdr:to>
    <xdr:sp macro="[0]!zNacaraWS" textlink="">
      <xdr:nvSpPr>
        <xdr:cNvPr id="154" name="TextBox 153"/>
        <xdr:cNvSpPr txBox="1"/>
      </xdr:nvSpPr>
      <xdr:spPr>
        <a:xfrm>
          <a:off x="11292417" y="2659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100</xdr:row>
      <xdr:rowOff>0</xdr:rowOff>
    </xdr:from>
    <xdr:to>
      <xdr:col>13</xdr:col>
      <xdr:colOff>105832</xdr:colOff>
      <xdr:row>101</xdr:row>
      <xdr:rowOff>4235</xdr:rowOff>
    </xdr:to>
    <xdr:sp macro="[0]!zTPSWS" textlink="">
      <xdr:nvSpPr>
        <xdr:cNvPr id="155" name="TextBox 154"/>
        <xdr:cNvSpPr txBox="1"/>
      </xdr:nvSpPr>
      <xdr:spPr>
        <a:xfrm>
          <a:off x="11292417" y="2659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78</xdr:row>
      <xdr:rowOff>0</xdr:rowOff>
    </xdr:from>
    <xdr:to>
      <xdr:col>13</xdr:col>
      <xdr:colOff>105832</xdr:colOff>
      <xdr:row>79</xdr:row>
      <xdr:rowOff>4235</xdr:rowOff>
    </xdr:to>
    <xdr:sp macro="[0]!zLPR42aWS" textlink="">
      <xdr:nvSpPr>
        <xdr:cNvPr id="156" name="TextBox 155"/>
        <xdr:cNvSpPr txBox="1"/>
      </xdr:nvSpPr>
      <xdr:spPr>
        <a:xfrm>
          <a:off x="11292417" y="2659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84667</xdr:colOff>
      <xdr:row>80</xdr:row>
      <xdr:rowOff>0</xdr:rowOff>
    </xdr:from>
    <xdr:to>
      <xdr:col>13</xdr:col>
      <xdr:colOff>105832</xdr:colOff>
      <xdr:row>81</xdr:row>
      <xdr:rowOff>4235</xdr:rowOff>
    </xdr:to>
    <xdr:sp macro="[0]!zCitizenshipWS" textlink="">
      <xdr:nvSpPr>
        <xdr:cNvPr id="157" name="TextBox 156"/>
        <xdr:cNvSpPr txBox="1"/>
      </xdr:nvSpPr>
      <xdr:spPr>
        <a:xfrm>
          <a:off x="11260667" y="22023917"/>
          <a:ext cx="77258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82</xdr:row>
      <xdr:rowOff>0</xdr:rowOff>
    </xdr:from>
    <xdr:to>
      <xdr:col>13</xdr:col>
      <xdr:colOff>105832</xdr:colOff>
      <xdr:row>83</xdr:row>
      <xdr:rowOff>4235</xdr:rowOff>
    </xdr:to>
    <xdr:sp macro="[0]!zAsylumWS" textlink="">
      <xdr:nvSpPr>
        <xdr:cNvPr id="158" name="TextBox 157"/>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86</xdr:row>
      <xdr:rowOff>0</xdr:rowOff>
    </xdr:from>
    <xdr:to>
      <xdr:col>13</xdr:col>
      <xdr:colOff>105832</xdr:colOff>
      <xdr:row>87</xdr:row>
      <xdr:rowOff>4235</xdr:rowOff>
    </xdr:to>
    <xdr:sp macro="[0]!zAsylumWS" textlink="">
      <xdr:nvSpPr>
        <xdr:cNvPr id="159" name="TextBox 158"/>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88</xdr:row>
      <xdr:rowOff>0</xdr:rowOff>
    </xdr:from>
    <xdr:to>
      <xdr:col>13</xdr:col>
      <xdr:colOff>105832</xdr:colOff>
      <xdr:row>89</xdr:row>
      <xdr:rowOff>4235</xdr:rowOff>
    </xdr:to>
    <xdr:sp macro="[0]!zAOSWS" textlink="">
      <xdr:nvSpPr>
        <xdr:cNvPr id="160" name="TextBox 159"/>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92</xdr:row>
      <xdr:rowOff>0</xdr:rowOff>
    </xdr:from>
    <xdr:to>
      <xdr:col>13</xdr:col>
      <xdr:colOff>105832</xdr:colOff>
      <xdr:row>93</xdr:row>
      <xdr:rowOff>4235</xdr:rowOff>
    </xdr:to>
    <xdr:sp macro="[0]!zVawaWS" textlink="">
      <xdr:nvSpPr>
        <xdr:cNvPr id="162" name="TextBox 161"/>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94</xdr:row>
      <xdr:rowOff>0</xdr:rowOff>
    </xdr:from>
    <xdr:to>
      <xdr:col>13</xdr:col>
      <xdr:colOff>105832</xdr:colOff>
      <xdr:row>95</xdr:row>
      <xdr:rowOff>4235</xdr:rowOff>
    </xdr:to>
    <xdr:sp macro="[0]!zUVisaWS" textlink="">
      <xdr:nvSpPr>
        <xdr:cNvPr id="163" name="TextBox 162"/>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96</xdr:row>
      <xdr:rowOff>0</xdr:rowOff>
    </xdr:from>
    <xdr:to>
      <xdr:col>13</xdr:col>
      <xdr:colOff>105832</xdr:colOff>
      <xdr:row>97</xdr:row>
      <xdr:rowOff>4235</xdr:rowOff>
    </xdr:to>
    <xdr:sp macro="[0]!zAsylumWS" textlink="">
      <xdr:nvSpPr>
        <xdr:cNvPr id="164" name="TextBox 163"/>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104</xdr:row>
      <xdr:rowOff>0</xdr:rowOff>
    </xdr:from>
    <xdr:to>
      <xdr:col>13</xdr:col>
      <xdr:colOff>105832</xdr:colOff>
      <xdr:row>105</xdr:row>
      <xdr:rowOff>4235</xdr:rowOff>
    </xdr:to>
    <xdr:sp macro="[0]!zRegistryWS" textlink="">
      <xdr:nvSpPr>
        <xdr:cNvPr id="165" name="TextBox 164"/>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106</xdr:row>
      <xdr:rowOff>0</xdr:rowOff>
    </xdr:from>
    <xdr:to>
      <xdr:col>13</xdr:col>
      <xdr:colOff>105832</xdr:colOff>
      <xdr:row>107</xdr:row>
      <xdr:rowOff>4235</xdr:rowOff>
    </xdr:to>
    <xdr:sp macro="[0]!zDACAws" textlink="">
      <xdr:nvSpPr>
        <xdr:cNvPr id="166" name="TextBox 165"/>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72</xdr:row>
      <xdr:rowOff>0</xdr:rowOff>
    </xdr:from>
    <xdr:to>
      <xdr:col>13</xdr:col>
      <xdr:colOff>105832</xdr:colOff>
      <xdr:row>73</xdr:row>
      <xdr:rowOff>4235</xdr:rowOff>
    </xdr:to>
    <xdr:sp macro="[0]!zLPR42aWS" textlink="">
      <xdr:nvSpPr>
        <xdr:cNvPr id="167" name="TextBox 166"/>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74</xdr:row>
      <xdr:rowOff>0</xdr:rowOff>
    </xdr:from>
    <xdr:to>
      <xdr:col>13</xdr:col>
      <xdr:colOff>105832</xdr:colOff>
      <xdr:row>75</xdr:row>
      <xdr:rowOff>4235</xdr:rowOff>
    </xdr:to>
    <xdr:sp macro="[0]!zLPR42bWS" textlink="">
      <xdr:nvSpPr>
        <xdr:cNvPr id="168" name="TextBox 167"/>
        <xdr:cNvSpPr txBox="1"/>
      </xdr:nvSpPr>
      <xdr:spPr>
        <a:xfrm>
          <a:off x="11292417" y="21515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116417</xdr:colOff>
      <xdr:row>76</xdr:row>
      <xdr:rowOff>0</xdr:rowOff>
    </xdr:from>
    <xdr:to>
      <xdr:col>13</xdr:col>
      <xdr:colOff>105832</xdr:colOff>
      <xdr:row>77</xdr:row>
      <xdr:rowOff>4235</xdr:rowOff>
    </xdr:to>
    <xdr:sp macro="[0]!zLPR42bWS" textlink="">
      <xdr:nvSpPr>
        <xdr:cNvPr id="169" name="TextBox 168"/>
        <xdr:cNvSpPr txBox="1"/>
      </xdr:nvSpPr>
      <xdr:spPr>
        <a:xfrm>
          <a:off x="11292417" y="20499917"/>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21166</xdr:colOff>
      <xdr:row>128</xdr:row>
      <xdr:rowOff>359833</xdr:rowOff>
    </xdr:from>
    <xdr:to>
      <xdr:col>1</xdr:col>
      <xdr:colOff>444499</xdr:colOff>
      <xdr:row>130</xdr:row>
      <xdr:rowOff>370417</xdr:rowOff>
    </xdr:to>
    <xdr:sp macro="[0]!GenNotes" textlink="">
      <xdr:nvSpPr>
        <xdr:cNvPr id="4" name="TextBox 3"/>
        <xdr:cNvSpPr txBox="1"/>
      </xdr:nvSpPr>
      <xdr:spPr>
        <a:xfrm>
          <a:off x="455083" y="37126333"/>
          <a:ext cx="423333" cy="772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21166</xdr:colOff>
      <xdr:row>29</xdr:row>
      <xdr:rowOff>31751</xdr:rowOff>
    </xdr:from>
    <xdr:to>
      <xdr:col>5</xdr:col>
      <xdr:colOff>1012031</xdr:colOff>
      <xdr:row>30</xdr:row>
      <xdr:rowOff>1</xdr:rowOff>
    </xdr:to>
    <xdr:sp macro="[0]!ZskipNTA" textlink="">
      <xdr:nvSpPr>
        <xdr:cNvPr id="12" name="TextBox 11"/>
        <xdr:cNvSpPr txBox="1"/>
      </xdr:nvSpPr>
      <xdr:spPr>
        <a:xfrm>
          <a:off x="723635" y="9116220"/>
          <a:ext cx="5431896"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35718</xdr:colOff>
      <xdr:row>107</xdr:row>
      <xdr:rowOff>46569</xdr:rowOff>
    </xdr:from>
    <xdr:to>
      <xdr:col>13</xdr:col>
      <xdr:colOff>110064</xdr:colOff>
      <xdr:row>108</xdr:row>
      <xdr:rowOff>378887</xdr:rowOff>
    </xdr:to>
    <xdr:sp macro="[0]!zIndividualFU" textlink="">
      <xdr:nvSpPr>
        <xdr:cNvPr id="142" name="TextBox 141"/>
        <xdr:cNvSpPr txBox="1"/>
      </xdr:nvSpPr>
      <xdr:spPr>
        <a:xfrm>
          <a:off x="10965656" y="29300225"/>
          <a:ext cx="824439" cy="391850"/>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120651</xdr:colOff>
      <xdr:row>70</xdr:row>
      <xdr:rowOff>57153</xdr:rowOff>
    </xdr:from>
    <xdr:to>
      <xdr:col>13</xdr:col>
      <xdr:colOff>110066</xdr:colOff>
      <xdr:row>71</xdr:row>
      <xdr:rowOff>8471</xdr:rowOff>
    </xdr:to>
    <xdr:sp macro="[0]!zBondWS" textlink="">
      <xdr:nvSpPr>
        <xdr:cNvPr id="147" name="TextBox 146"/>
        <xdr:cNvSpPr txBox="1"/>
      </xdr:nvSpPr>
      <xdr:spPr>
        <a:xfrm>
          <a:off x="11296651" y="19488153"/>
          <a:ext cx="740832" cy="385235"/>
        </a:xfrm>
        <a:prstGeom prst="rect">
          <a:avLst/>
        </a:prstGeom>
        <a:noFill/>
        <a:ln w="9525" cmpd="sng">
          <a:solidFill>
            <a:schemeClr val="tx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105834</xdr:colOff>
      <xdr:row>111</xdr:row>
      <xdr:rowOff>61384</xdr:rowOff>
    </xdr:from>
    <xdr:to>
      <xdr:col>3</xdr:col>
      <xdr:colOff>1612894</xdr:colOff>
      <xdr:row>111</xdr:row>
      <xdr:rowOff>368301</xdr:rowOff>
    </xdr:to>
    <xdr:sp macro="[0]!zYorND112" textlink="">
      <xdr:nvSpPr>
        <xdr:cNvPr id="125" name="TextBox 124"/>
        <xdr:cNvSpPr txBox="1"/>
      </xdr:nvSpPr>
      <xdr:spPr>
        <a:xfrm>
          <a:off x="3217334" y="29969884"/>
          <a:ext cx="1507060" cy="306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40</xdr:col>
      <xdr:colOff>38100</xdr:colOff>
      <xdr:row>23</xdr:row>
      <xdr:rowOff>28575</xdr:rowOff>
    </xdr:from>
    <xdr:to>
      <xdr:col>40</xdr:col>
      <xdr:colOff>638175</xdr:colOff>
      <xdr:row>23</xdr:row>
      <xdr:rowOff>371475</xdr:rowOff>
    </xdr:to>
    <xdr:sp macro="[0]!ZGA" textlink="">
      <xdr:nvSpPr>
        <xdr:cNvPr id="146" name="TextBox 145"/>
        <xdr:cNvSpPr txBox="1"/>
      </xdr:nvSpPr>
      <xdr:spPr>
        <a:xfrm>
          <a:off x="11849100" y="5509113"/>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41</xdr:col>
      <xdr:colOff>66675</xdr:colOff>
      <xdr:row>23</xdr:row>
      <xdr:rowOff>9525</xdr:rowOff>
    </xdr:from>
    <xdr:to>
      <xdr:col>41</xdr:col>
      <xdr:colOff>666750</xdr:colOff>
      <xdr:row>23</xdr:row>
      <xdr:rowOff>352425</xdr:rowOff>
    </xdr:to>
    <xdr:sp macro="[0]!ZNC" textlink="">
      <xdr:nvSpPr>
        <xdr:cNvPr id="148" name="TextBox 147"/>
        <xdr:cNvSpPr txBox="1"/>
      </xdr:nvSpPr>
      <xdr:spPr>
        <a:xfrm>
          <a:off x="12566406" y="5490063"/>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42</xdr:col>
      <xdr:colOff>95250</xdr:colOff>
      <xdr:row>23</xdr:row>
      <xdr:rowOff>9525</xdr:rowOff>
    </xdr:from>
    <xdr:to>
      <xdr:col>42</xdr:col>
      <xdr:colOff>695325</xdr:colOff>
      <xdr:row>23</xdr:row>
      <xdr:rowOff>352425</xdr:rowOff>
    </xdr:to>
    <xdr:sp macro="[0]!ZSC" textlink="">
      <xdr:nvSpPr>
        <xdr:cNvPr id="161" name="TextBox 160"/>
        <xdr:cNvSpPr txBox="1"/>
      </xdr:nvSpPr>
      <xdr:spPr>
        <a:xfrm>
          <a:off x="13283712" y="5490063"/>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43</xdr:col>
      <xdr:colOff>95250</xdr:colOff>
      <xdr:row>23</xdr:row>
      <xdr:rowOff>9525</xdr:rowOff>
    </xdr:from>
    <xdr:to>
      <xdr:col>43</xdr:col>
      <xdr:colOff>695325</xdr:colOff>
      <xdr:row>23</xdr:row>
      <xdr:rowOff>352425</xdr:rowOff>
    </xdr:to>
    <xdr:sp macro="[0]!ZAL" textlink="">
      <xdr:nvSpPr>
        <xdr:cNvPr id="170" name="TextBox 169"/>
        <xdr:cNvSpPr txBox="1"/>
      </xdr:nvSpPr>
      <xdr:spPr>
        <a:xfrm>
          <a:off x="14075019" y="5490063"/>
          <a:ext cx="6000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44</xdr:col>
      <xdr:colOff>95250</xdr:colOff>
      <xdr:row>23</xdr:row>
      <xdr:rowOff>9525</xdr:rowOff>
    </xdr:from>
    <xdr:to>
      <xdr:col>44</xdr:col>
      <xdr:colOff>695325</xdr:colOff>
      <xdr:row>23</xdr:row>
      <xdr:rowOff>352425</xdr:rowOff>
    </xdr:to>
    <xdr:sp macro="[0]!ZNicaragua" textlink="">
      <xdr:nvSpPr>
        <xdr:cNvPr id="171" name="TextBox 170"/>
        <xdr:cNvSpPr txBox="1"/>
      </xdr:nvSpPr>
      <xdr:spPr>
        <a:xfrm>
          <a:off x="14851673" y="5490063"/>
          <a:ext cx="5905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7</xdr:col>
      <xdr:colOff>993737</xdr:colOff>
      <xdr:row>29</xdr:row>
      <xdr:rowOff>26716</xdr:rowOff>
    </xdr:from>
    <xdr:ext cx="3767667" cy="327141"/>
    <xdr:sp macro="[0]!FinishIndividualDetaineeandSaveNewClient" textlink="">
      <xdr:nvSpPr>
        <xdr:cNvPr id="173" name="TextBox 172"/>
        <xdr:cNvSpPr txBox="1"/>
      </xdr:nvSpPr>
      <xdr:spPr>
        <a:xfrm>
          <a:off x="7994612" y="6908529"/>
          <a:ext cx="3767667" cy="327141"/>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en-US" sz="1500" b="1" i="0" baseline="0">
              <a:solidFill>
                <a:srgbClr val="FF0000"/>
              </a:solidFill>
            </a:rPr>
            <a:t>Please</a:t>
          </a:r>
          <a:r>
            <a:rPr lang="en-US" sz="1500" b="1" i="0" baseline="0">
              <a:solidFill>
                <a:schemeClr val="accent2"/>
              </a:solidFill>
            </a:rPr>
            <a:t> </a:t>
          </a:r>
          <a:r>
            <a:rPr lang="en-US" sz="1500" b="1" i="0" baseline="0">
              <a:solidFill>
                <a:srgbClr val="FF0000"/>
              </a:solidFill>
            </a:rPr>
            <a:t>Click Here</a:t>
          </a:r>
          <a:r>
            <a:rPr lang="en-US" sz="1500" b="1" i="0">
              <a:solidFill>
                <a:srgbClr val="FF0000"/>
              </a:solidFill>
            </a:rPr>
            <a:t> When Interview </a:t>
          </a:r>
          <a:r>
            <a:rPr lang="en-US" sz="1500" b="1" i="0" baseline="0">
              <a:solidFill>
                <a:srgbClr val="FF0000"/>
              </a:solidFill>
            </a:rPr>
            <a:t>Finished</a:t>
          </a:r>
        </a:p>
      </xdr:txBody>
    </xdr:sp>
    <xdr:clientData/>
  </xdr:oneCellAnchor>
  <xdr:oneCellAnchor>
    <xdr:from>
      <xdr:col>7</xdr:col>
      <xdr:colOff>993737</xdr:colOff>
      <xdr:row>47</xdr:row>
      <xdr:rowOff>26716</xdr:rowOff>
    </xdr:from>
    <xdr:ext cx="3767667" cy="327141"/>
    <xdr:sp macro="[0]!FinishIndividualDetaineeandSaveNewClient" textlink="">
      <xdr:nvSpPr>
        <xdr:cNvPr id="174" name="TextBox 173"/>
        <xdr:cNvSpPr txBox="1"/>
      </xdr:nvSpPr>
      <xdr:spPr>
        <a:xfrm>
          <a:off x="7994612" y="6908529"/>
          <a:ext cx="3767667" cy="327141"/>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en-US" sz="1500" b="1" i="0" baseline="0">
              <a:solidFill>
                <a:srgbClr val="FF0000"/>
              </a:solidFill>
            </a:rPr>
            <a:t>Please</a:t>
          </a:r>
          <a:r>
            <a:rPr lang="en-US" sz="1500" b="1" i="0" baseline="0">
              <a:solidFill>
                <a:schemeClr val="accent2"/>
              </a:solidFill>
            </a:rPr>
            <a:t> </a:t>
          </a:r>
          <a:r>
            <a:rPr lang="en-US" sz="1500" b="1" i="0" baseline="0">
              <a:solidFill>
                <a:srgbClr val="FF0000"/>
              </a:solidFill>
            </a:rPr>
            <a:t>Click Here</a:t>
          </a:r>
          <a:r>
            <a:rPr lang="en-US" sz="1500" b="1" i="0">
              <a:solidFill>
                <a:srgbClr val="FF0000"/>
              </a:solidFill>
            </a:rPr>
            <a:t> When Interview </a:t>
          </a:r>
          <a:r>
            <a:rPr lang="en-US" sz="1500" b="1" i="0" baseline="0">
              <a:solidFill>
                <a:srgbClr val="FF0000"/>
              </a:solidFill>
            </a:rPr>
            <a:t>Finished</a:t>
          </a:r>
        </a:p>
      </xdr:txBody>
    </xdr:sp>
    <xdr:clientData/>
  </xdr:oneCellAnchor>
  <xdr:oneCellAnchor>
    <xdr:from>
      <xdr:col>7</xdr:col>
      <xdr:colOff>993737</xdr:colOff>
      <xdr:row>59</xdr:row>
      <xdr:rowOff>26716</xdr:rowOff>
    </xdr:from>
    <xdr:ext cx="3767667" cy="327141"/>
    <xdr:sp macro="[0]!FinishIndividualDetaineeandSaveNewClient" textlink="">
      <xdr:nvSpPr>
        <xdr:cNvPr id="175" name="TextBox 174"/>
        <xdr:cNvSpPr txBox="1"/>
      </xdr:nvSpPr>
      <xdr:spPr>
        <a:xfrm>
          <a:off x="7994612" y="6908529"/>
          <a:ext cx="3767667" cy="327141"/>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en-US" sz="1500" b="1" i="0" baseline="0">
              <a:solidFill>
                <a:srgbClr val="FF0000"/>
              </a:solidFill>
            </a:rPr>
            <a:t>Please</a:t>
          </a:r>
          <a:r>
            <a:rPr lang="en-US" sz="1500" b="1" i="0" baseline="0">
              <a:solidFill>
                <a:schemeClr val="accent2"/>
              </a:solidFill>
            </a:rPr>
            <a:t> </a:t>
          </a:r>
          <a:r>
            <a:rPr lang="en-US" sz="1500" b="1" i="0" baseline="0">
              <a:solidFill>
                <a:srgbClr val="FF0000"/>
              </a:solidFill>
            </a:rPr>
            <a:t>Click Here</a:t>
          </a:r>
          <a:r>
            <a:rPr lang="en-US" sz="1500" b="1" i="0">
              <a:solidFill>
                <a:srgbClr val="FF0000"/>
              </a:solidFill>
            </a:rPr>
            <a:t> When Interview </a:t>
          </a:r>
          <a:r>
            <a:rPr lang="en-US" sz="1500" b="1" i="0" baseline="0">
              <a:solidFill>
                <a:srgbClr val="FF0000"/>
              </a:solidFill>
            </a:rPr>
            <a:t>Finished</a:t>
          </a:r>
        </a:p>
      </xdr:txBody>
    </xdr:sp>
    <xdr:clientData/>
  </xdr:oneCellAnchor>
  <xdr:oneCellAnchor>
    <xdr:from>
      <xdr:col>7</xdr:col>
      <xdr:colOff>993737</xdr:colOff>
      <xdr:row>110</xdr:row>
      <xdr:rowOff>26716</xdr:rowOff>
    </xdr:from>
    <xdr:ext cx="3767667" cy="327141"/>
    <xdr:sp macro="[0]!FinishIndividualDetaineeandSaveNewClient" textlink="">
      <xdr:nvSpPr>
        <xdr:cNvPr id="176" name="TextBox 175"/>
        <xdr:cNvSpPr txBox="1"/>
      </xdr:nvSpPr>
      <xdr:spPr>
        <a:xfrm>
          <a:off x="7994612" y="6908529"/>
          <a:ext cx="3767667" cy="327141"/>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en-US" sz="1500" b="1" i="0" baseline="0">
              <a:solidFill>
                <a:srgbClr val="FF0000"/>
              </a:solidFill>
            </a:rPr>
            <a:t>Please</a:t>
          </a:r>
          <a:r>
            <a:rPr lang="en-US" sz="1500" b="1" i="0" baseline="0">
              <a:solidFill>
                <a:schemeClr val="accent2"/>
              </a:solidFill>
            </a:rPr>
            <a:t> </a:t>
          </a:r>
          <a:r>
            <a:rPr lang="en-US" sz="1500" b="1" i="0" baseline="0">
              <a:solidFill>
                <a:srgbClr val="FF0000"/>
              </a:solidFill>
            </a:rPr>
            <a:t>Click Here</a:t>
          </a:r>
          <a:r>
            <a:rPr lang="en-US" sz="1500" b="1" i="0">
              <a:solidFill>
                <a:srgbClr val="FF0000"/>
              </a:solidFill>
            </a:rPr>
            <a:t> When Interview </a:t>
          </a:r>
          <a:r>
            <a:rPr lang="en-US" sz="1500" b="1" i="0" baseline="0">
              <a:solidFill>
                <a:srgbClr val="FF0000"/>
              </a:solidFill>
            </a:rPr>
            <a:t>Finished</a:t>
          </a:r>
        </a:p>
      </xdr:txBody>
    </xdr:sp>
    <xdr:clientData/>
  </xdr:oneCellAnchor>
  <xdr:oneCellAnchor>
    <xdr:from>
      <xdr:col>7</xdr:col>
      <xdr:colOff>993737</xdr:colOff>
      <xdr:row>121</xdr:row>
      <xdr:rowOff>26716</xdr:rowOff>
    </xdr:from>
    <xdr:ext cx="3767667" cy="327141"/>
    <xdr:sp macro="[0]!FinishIndividualDetaineeandSaveNewClient" textlink="">
      <xdr:nvSpPr>
        <xdr:cNvPr id="177" name="TextBox 176"/>
        <xdr:cNvSpPr txBox="1"/>
      </xdr:nvSpPr>
      <xdr:spPr>
        <a:xfrm>
          <a:off x="7994612" y="6908529"/>
          <a:ext cx="3767667" cy="327141"/>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spAutoFit/>
        </a:bodyPr>
        <a:lstStyle/>
        <a:p>
          <a:r>
            <a:rPr lang="en-US" sz="1500" b="1" i="0" baseline="0">
              <a:solidFill>
                <a:srgbClr val="FF0000"/>
              </a:solidFill>
            </a:rPr>
            <a:t>Please</a:t>
          </a:r>
          <a:r>
            <a:rPr lang="en-US" sz="1500" b="1" i="0" baseline="0">
              <a:solidFill>
                <a:schemeClr val="accent2"/>
              </a:solidFill>
            </a:rPr>
            <a:t> </a:t>
          </a:r>
          <a:r>
            <a:rPr lang="en-US" sz="1500" b="1" i="0" baseline="0">
              <a:solidFill>
                <a:srgbClr val="FF0000"/>
              </a:solidFill>
            </a:rPr>
            <a:t>Click Here</a:t>
          </a:r>
          <a:r>
            <a:rPr lang="en-US" sz="1500" b="1" i="0">
              <a:solidFill>
                <a:srgbClr val="FF0000"/>
              </a:solidFill>
            </a:rPr>
            <a:t> When Interview </a:t>
          </a:r>
          <a:r>
            <a:rPr lang="en-US" sz="1500" b="1" i="0" baseline="0">
              <a:solidFill>
                <a:srgbClr val="FF0000"/>
              </a:solidFill>
            </a:rPr>
            <a:t>Finished</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1295400</xdr:colOff>
      <xdr:row>27</xdr:row>
      <xdr:rowOff>95250</xdr:rowOff>
    </xdr:from>
    <xdr:to>
      <xdr:col>3</xdr:col>
      <xdr:colOff>1028700</xdr:colOff>
      <xdr:row>28</xdr:row>
      <xdr:rowOff>9525</xdr:rowOff>
    </xdr:to>
    <xdr:sp macro="[0]!ZInExWS28" textlink="">
      <xdr:nvSpPr>
        <xdr:cNvPr id="34" name="TextBox 33"/>
        <xdr:cNvSpPr txBox="1"/>
      </xdr:nvSpPr>
      <xdr:spPr>
        <a:xfrm>
          <a:off x="2057400" y="5495925"/>
          <a:ext cx="685800"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9525</xdr:colOff>
      <xdr:row>28</xdr:row>
      <xdr:rowOff>28575</xdr:rowOff>
    </xdr:from>
    <xdr:to>
      <xdr:col>3</xdr:col>
      <xdr:colOff>1047750</xdr:colOff>
      <xdr:row>28</xdr:row>
      <xdr:rowOff>171450</xdr:rowOff>
    </xdr:to>
    <xdr:sp macro="[0]!ZInExWS29" textlink="">
      <xdr:nvSpPr>
        <xdr:cNvPr id="35" name="TextBox 34"/>
        <xdr:cNvSpPr txBox="1"/>
      </xdr:nvSpPr>
      <xdr:spPr>
        <a:xfrm>
          <a:off x="2066925" y="5629275"/>
          <a:ext cx="6762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29</xdr:row>
      <xdr:rowOff>28575</xdr:rowOff>
    </xdr:from>
    <xdr:to>
      <xdr:col>3</xdr:col>
      <xdr:colOff>1076325</xdr:colOff>
      <xdr:row>29</xdr:row>
      <xdr:rowOff>171450</xdr:rowOff>
    </xdr:to>
    <xdr:sp macro="[0]!ZInExWS30" textlink="">
      <xdr:nvSpPr>
        <xdr:cNvPr id="36" name="TextBox 35"/>
        <xdr:cNvSpPr txBox="1"/>
      </xdr:nvSpPr>
      <xdr:spPr>
        <a:xfrm>
          <a:off x="2095500" y="5829300"/>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28575</xdr:colOff>
      <xdr:row>30</xdr:row>
      <xdr:rowOff>28575</xdr:rowOff>
    </xdr:from>
    <xdr:to>
      <xdr:col>3</xdr:col>
      <xdr:colOff>1066800</xdr:colOff>
      <xdr:row>30</xdr:row>
      <xdr:rowOff>171450</xdr:rowOff>
    </xdr:to>
    <xdr:sp macro="[0]!ZInExWS31" textlink="">
      <xdr:nvSpPr>
        <xdr:cNvPr id="37" name="TextBox 36"/>
        <xdr:cNvSpPr txBox="1"/>
      </xdr:nvSpPr>
      <xdr:spPr>
        <a:xfrm>
          <a:off x="2085975" y="6029325"/>
          <a:ext cx="65722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180975</xdr:colOff>
      <xdr:row>30</xdr:row>
      <xdr:rowOff>180975</xdr:rowOff>
    </xdr:from>
    <xdr:to>
      <xdr:col>3</xdr:col>
      <xdr:colOff>1219200</xdr:colOff>
      <xdr:row>31</xdr:row>
      <xdr:rowOff>123825</xdr:rowOff>
    </xdr:to>
    <xdr:sp macro="[0]!ZInExWS31" textlink="">
      <xdr:nvSpPr>
        <xdr:cNvPr id="38" name="TextBox 37"/>
        <xdr:cNvSpPr txBox="1"/>
      </xdr:nvSpPr>
      <xdr:spPr>
        <a:xfrm>
          <a:off x="2238375" y="6181725"/>
          <a:ext cx="50482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28575</xdr:colOff>
      <xdr:row>31</xdr:row>
      <xdr:rowOff>38100</xdr:rowOff>
    </xdr:from>
    <xdr:to>
      <xdr:col>3</xdr:col>
      <xdr:colOff>1066800</xdr:colOff>
      <xdr:row>31</xdr:row>
      <xdr:rowOff>180975</xdr:rowOff>
    </xdr:to>
    <xdr:sp macro="[0]!ZInExWS32" textlink="">
      <xdr:nvSpPr>
        <xdr:cNvPr id="39" name="TextBox 38"/>
        <xdr:cNvSpPr txBox="1"/>
      </xdr:nvSpPr>
      <xdr:spPr>
        <a:xfrm>
          <a:off x="2085975" y="6238875"/>
          <a:ext cx="65722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32</xdr:row>
      <xdr:rowOff>28575</xdr:rowOff>
    </xdr:from>
    <xdr:to>
      <xdr:col>3</xdr:col>
      <xdr:colOff>1076325</xdr:colOff>
      <xdr:row>32</xdr:row>
      <xdr:rowOff>171450</xdr:rowOff>
    </xdr:to>
    <xdr:sp macro="[0]!ZInExWS33" textlink="">
      <xdr:nvSpPr>
        <xdr:cNvPr id="40" name="TextBox 39"/>
        <xdr:cNvSpPr txBox="1"/>
      </xdr:nvSpPr>
      <xdr:spPr>
        <a:xfrm>
          <a:off x="2095500" y="6429375"/>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28575</xdr:colOff>
      <xdr:row>33</xdr:row>
      <xdr:rowOff>57150</xdr:rowOff>
    </xdr:from>
    <xdr:to>
      <xdr:col>3</xdr:col>
      <xdr:colOff>1066800</xdr:colOff>
      <xdr:row>33</xdr:row>
      <xdr:rowOff>200025</xdr:rowOff>
    </xdr:to>
    <xdr:sp macro="[0]!ZInExWS34" textlink="">
      <xdr:nvSpPr>
        <xdr:cNvPr id="41" name="TextBox 40"/>
        <xdr:cNvSpPr txBox="1"/>
      </xdr:nvSpPr>
      <xdr:spPr>
        <a:xfrm>
          <a:off x="2085975" y="6657975"/>
          <a:ext cx="65722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34</xdr:row>
      <xdr:rowOff>28575</xdr:rowOff>
    </xdr:from>
    <xdr:to>
      <xdr:col>3</xdr:col>
      <xdr:colOff>1076325</xdr:colOff>
      <xdr:row>34</xdr:row>
      <xdr:rowOff>171450</xdr:rowOff>
    </xdr:to>
    <xdr:sp macro="[0]!ZInExWS35" textlink="">
      <xdr:nvSpPr>
        <xdr:cNvPr id="42" name="TextBox 41"/>
        <xdr:cNvSpPr txBox="1"/>
      </xdr:nvSpPr>
      <xdr:spPr>
        <a:xfrm>
          <a:off x="2095500" y="6829425"/>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35</xdr:row>
      <xdr:rowOff>38100</xdr:rowOff>
    </xdr:from>
    <xdr:to>
      <xdr:col>3</xdr:col>
      <xdr:colOff>1076325</xdr:colOff>
      <xdr:row>35</xdr:row>
      <xdr:rowOff>180975</xdr:rowOff>
    </xdr:to>
    <xdr:sp macro="[0]!ZInExWS36" textlink="">
      <xdr:nvSpPr>
        <xdr:cNvPr id="43" name="TextBox 42"/>
        <xdr:cNvSpPr txBox="1"/>
      </xdr:nvSpPr>
      <xdr:spPr>
        <a:xfrm>
          <a:off x="2095500" y="7038975"/>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36</xdr:row>
      <xdr:rowOff>47625</xdr:rowOff>
    </xdr:from>
    <xdr:to>
      <xdr:col>3</xdr:col>
      <xdr:colOff>1076325</xdr:colOff>
      <xdr:row>36</xdr:row>
      <xdr:rowOff>190500</xdr:rowOff>
    </xdr:to>
    <xdr:sp macro="[0]!ZInExWS37" textlink="">
      <xdr:nvSpPr>
        <xdr:cNvPr id="44" name="TextBox 43"/>
        <xdr:cNvSpPr txBox="1"/>
      </xdr:nvSpPr>
      <xdr:spPr>
        <a:xfrm>
          <a:off x="2095500" y="7248525"/>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28575</xdr:colOff>
      <xdr:row>37</xdr:row>
      <xdr:rowOff>28575</xdr:rowOff>
    </xdr:from>
    <xdr:to>
      <xdr:col>3</xdr:col>
      <xdr:colOff>1066800</xdr:colOff>
      <xdr:row>37</xdr:row>
      <xdr:rowOff>171450</xdr:rowOff>
    </xdr:to>
    <xdr:sp macro="[0]!ZInExWS38" textlink="">
      <xdr:nvSpPr>
        <xdr:cNvPr id="45" name="TextBox 44"/>
        <xdr:cNvSpPr txBox="1"/>
      </xdr:nvSpPr>
      <xdr:spPr>
        <a:xfrm>
          <a:off x="2085975" y="7429500"/>
          <a:ext cx="65722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38</xdr:row>
      <xdr:rowOff>38100</xdr:rowOff>
    </xdr:from>
    <xdr:to>
      <xdr:col>3</xdr:col>
      <xdr:colOff>1076325</xdr:colOff>
      <xdr:row>38</xdr:row>
      <xdr:rowOff>180975</xdr:rowOff>
    </xdr:to>
    <xdr:sp macro="[0]!ZInExWS39" textlink="">
      <xdr:nvSpPr>
        <xdr:cNvPr id="46" name="TextBox 45"/>
        <xdr:cNvSpPr txBox="1"/>
      </xdr:nvSpPr>
      <xdr:spPr>
        <a:xfrm>
          <a:off x="2095500" y="7639050"/>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39</xdr:row>
      <xdr:rowOff>38100</xdr:rowOff>
    </xdr:from>
    <xdr:to>
      <xdr:col>3</xdr:col>
      <xdr:colOff>1076325</xdr:colOff>
      <xdr:row>39</xdr:row>
      <xdr:rowOff>180975</xdr:rowOff>
    </xdr:to>
    <xdr:sp macro="[0]!ZInExWS40" textlink="">
      <xdr:nvSpPr>
        <xdr:cNvPr id="47" name="TextBox 46"/>
        <xdr:cNvSpPr txBox="1"/>
      </xdr:nvSpPr>
      <xdr:spPr>
        <a:xfrm>
          <a:off x="2095500" y="7839075"/>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66675</xdr:colOff>
      <xdr:row>40</xdr:row>
      <xdr:rowOff>38100</xdr:rowOff>
    </xdr:from>
    <xdr:to>
      <xdr:col>3</xdr:col>
      <xdr:colOff>1104900</xdr:colOff>
      <xdr:row>40</xdr:row>
      <xdr:rowOff>180975</xdr:rowOff>
    </xdr:to>
    <xdr:sp macro="[0]!ZInExWS41" textlink="">
      <xdr:nvSpPr>
        <xdr:cNvPr id="48" name="TextBox 47"/>
        <xdr:cNvSpPr txBox="1"/>
      </xdr:nvSpPr>
      <xdr:spPr>
        <a:xfrm>
          <a:off x="2124075" y="8039100"/>
          <a:ext cx="61912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41</xdr:row>
      <xdr:rowOff>38100</xdr:rowOff>
    </xdr:from>
    <xdr:to>
      <xdr:col>3</xdr:col>
      <xdr:colOff>1076325</xdr:colOff>
      <xdr:row>41</xdr:row>
      <xdr:rowOff>180975</xdr:rowOff>
    </xdr:to>
    <xdr:sp macro="[0]!ZInExWS42" textlink="">
      <xdr:nvSpPr>
        <xdr:cNvPr id="49" name="TextBox 48"/>
        <xdr:cNvSpPr txBox="1"/>
      </xdr:nvSpPr>
      <xdr:spPr>
        <a:xfrm>
          <a:off x="2095500" y="8239125"/>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9525</xdr:colOff>
      <xdr:row>42</xdr:row>
      <xdr:rowOff>57150</xdr:rowOff>
    </xdr:from>
    <xdr:to>
      <xdr:col>3</xdr:col>
      <xdr:colOff>1047750</xdr:colOff>
      <xdr:row>42</xdr:row>
      <xdr:rowOff>200025</xdr:rowOff>
    </xdr:to>
    <xdr:sp macro="[0]!ZInExWS43" textlink="">
      <xdr:nvSpPr>
        <xdr:cNvPr id="50" name="TextBox 49"/>
        <xdr:cNvSpPr txBox="1"/>
      </xdr:nvSpPr>
      <xdr:spPr>
        <a:xfrm>
          <a:off x="2066925" y="8458200"/>
          <a:ext cx="6762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9525</xdr:colOff>
      <xdr:row>43</xdr:row>
      <xdr:rowOff>47625</xdr:rowOff>
    </xdr:from>
    <xdr:to>
      <xdr:col>3</xdr:col>
      <xdr:colOff>1047750</xdr:colOff>
      <xdr:row>43</xdr:row>
      <xdr:rowOff>190500</xdr:rowOff>
    </xdr:to>
    <xdr:sp macro="[0]!ZInExWS44" textlink="">
      <xdr:nvSpPr>
        <xdr:cNvPr id="51" name="TextBox 50"/>
        <xdr:cNvSpPr txBox="1"/>
      </xdr:nvSpPr>
      <xdr:spPr>
        <a:xfrm>
          <a:off x="2066925" y="8648700"/>
          <a:ext cx="6762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9525</xdr:colOff>
      <xdr:row>44</xdr:row>
      <xdr:rowOff>66675</xdr:rowOff>
    </xdr:from>
    <xdr:to>
      <xdr:col>3</xdr:col>
      <xdr:colOff>1047750</xdr:colOff>
      <xdr:row>45</xdr:row>
      <xdr:rowOff>9525</xdr:rowOff>
    </xdr:to>
    <xdr:sp macro="[0]!ZInExWS45" textlink="">
      <xdr:nvSpPr>
        <xdr:cNvPr id="52" name="TextBox 51"/>
        <xdr:cNvSpPr txBox="1"/>
      </xdr:nvSpPr>
      <xdr:spPr>
        <a:xfrm>
          <a:off x="2066925" y="8867775"/>
          <a:ext cx="6762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19050</xdr:colOff>
      <xdr:row>49</xdr:row>
      <xdr:rowOff>57151</xdr:rowOff>
    </xdr:from>
    <xdr:to>
      <xdr:col>3</xdr:col>
      <xdr:colOff>1104900</xdr:colOff>
      <xdr:row>49</xdr:row>
      <xdr:rowOff>190501</xdr:rowOff>
    </xdr:to>
    <xdr:sp macro="[0]!ZInExWS50" textlink="">
      <xdr:nvSpPr>
        <xdr:cNvPr id="57" name="TextBox 56"/>
        <xdr:cNvSpPr txBox="1"/>
      </xdr:nvSpPr>
      <xdr:spPr>
        <a:xfrm>
          <a:off x="2076450" y="9858376"/>
          <a:ext cx="66675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9525</xdr:colOff>
      <xdr:row>51</xdr:row>
      <xdr:rowOff>57151</xdr:rowOff>
    </xdr:from>
    <xdr:to>
      <xdr:col>3</xdr:col>
      <xdr:colOff>1095375</xdr:colOff>
      <xdr:row>51</xdr:row>
      <xdr:rowOff>190501</xdr:rowOff>
    </xdr:to>
    <xdr:sp macro="[0]!ZInExWS52" textlink="">
      <xdr:nvSpPr>
        <xdr:cNvPr id="59" name="TextBox 58"/>
        <xdr:cNvSpPr txBox="1"/>
      </xdr:nvSpPr>
      <xdr:spPr>
        <a:xfrm>
          <a:off x="2066925" y="10258426"/>
          <a:ext cx="676275"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19050</xdr:colOff>
      <xdr:row>52</xdr:row>
      <xdr:rowOff>47626</xdr:rowOff>
    </xdr:from>
    <xdr:to>
      <xdr:col>3</xdr:col>
      <xdr:colOff>1104900</xdr:colOff>
      <xdr:row>52</xdr:row>
      <xdr:rowOff>180976</xdr:rowOff>
    </xdr:to>
    <xdr:sp macro="[0]!ZInExWS53" textlink="">
      <xdr:nvSpPr>
        <xdr:cNvPr id="60" name="TextBox 59"/>
        <xdr:cNvSpPr txBox="1"/>
      </xdr:nvSpPr>
      <xdr:spPr>
        <a:xfrm>
          <a:off x="2076450" y="10448926"/>
          <a:ext cx="66675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28575</xdr:colOff>
      <xdr:row>53</xdr:row>
      <xdr:rowOff>66676</xdr:rowOff>
    </xdr:from>
    <xdr:to>
      <xdr:col>3</xdr:col>
      <xdr:colOff>1114425</xdr:colOff>
      <xdr:row>54</xdr:row>
      <xdr:rowOff>1</xdr:rowOff>
    </xdr:to>
    <xdr:sp macro="[0]!ZInExWS54" textlink="">
      <xdr:nvSpPr>
        <xdr:cNvPr id="61" name="TextBox 60"/>
        <xdr:cNvSpPr txBox="1"/>
      </xdr:nvSpPr>
      <xdr:spPr>
        <a:xfrm>
          <a:off x="2085975" y="10668001"/>
          <a:ext cx="657225"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9525</xdr:colOff>
      <xdr:row>54</xdr:row>
      <xdr:rowOff>38101</xdr:rowOff>
    </xdr:from>
    <xdr:to>
      <xdr:col>3</xdr:col>
      <xdr:colOff>1095375</xdr:colOff>
      <xdr:row>54</xdr:row>
      <xdr:rowOff>171451</xdr:rowOff>
    </xdr:to>
    <xdr:sp macro="[0]!ZInExWS55" textlink="">
      <xdr:nvSpPr>
        <xdr:cNvPr id="62" name="TextBox 61"/>
        <xdr:cNvSpPr txBox="1"/>
      </xdr:nvSpPr>
      <xdr:spPr>
        <a:xfrm>
          <a:off x="2066925" y="10839451"/>
          <a:ext cx="676275"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1295400</xdr:colOff>
      <xdr:row>55</xdr:row>
      <xdr:rowOff>38101</xdr:rowOff>
    </xdr:from>
    <xdr:to>
      <xdr:col>3</xdr:col>
      <xdr:colOff>1076325</xdr:colOff>
      <xdr:row>55</xdr:row>
      <xdr:rowOff>171451</xdr:rowOff>
    </xdr:to>
    <xdr:sp macro="[0]!ZInExWS56" textlink="">
      <xdr:nvSpPr>
        <xdr:cNvPr id="63" name="TextBox 62"/>
        <xdr:cNvSpPr txBox="1"/>
      </xdr:nvSpPr>
      <xdr:spPr>
        <a:xfrm>
          <a:off x="2057400" y="11039476"/>
          <a:ext cx="6858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19050</xdr:colOff>
      <xdr:row>56</xdr:row>
      <xdr:rowOff>38101</xdr:rowOff>
    </xdr:from>
    <xdr:to>
      <xdr:col>3</xdr:col>
      <xdr:colOff>1104900</xdr:colOff>
      <xdr:row>56</xdr:row>
      <xdr:rowOff>171451</xdr:rowOff>
    </xdr:to>
    <xdr:sp macro="[0]!ZInExWS57" textlink="">
      <xdr:nvSpPr>
        <xdr:cNvPr id="64" name="TextBox 63"/>
        <xdr:cNvSpPr txBox="1"/>
      </xdr:nvSpPr>
      <xdr:spPr>
        <a:xfrm>
          <a:off x="2076450" y="11239501"/>
          <a:ext cx="66675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76200</xdr:colOff>
      <xdr:row>57</xdr:row>
      <xdr:rowOff>38101</xdr:rowOff>
    </xdr:from>
    <xdr:to>
      <xdr:col>3</xdr:col>
      <xdr:colOff>1162050</xdr:colOff>
      <xdr:row>57</xdr:row>
      <xdr:rowOff>171451</xdr:rowOff>
    </xdr:to>
    <xdr:sp macro="[0]!ZInExWS58" textlink="">
      <xdr:nvSpPr>
        <xdr:cNvPr id="65" name="TextBox 64"/>
        <xdr:cNvSpPr txBox="1"/>
      </xdr:nvSpPr>
      <xdr:spPr>
        <a:xfrm>
          <a:off x="2133600" y="11439526"/>
          <a:ext cx="6096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1295400</xdr:colOff>
      <xdr:row>58</xdr:row>
      <xdr:rowOff>38101</xdr:rowOff>
    </xdr:from>
    <xdr:to>
      <xdr:col>3</xdr:col>
      <xdr:colOff>1076325</xdr:colOff>
      <xdr:row>58</xdr:row>
      <xdr:rowOff>171451</xdr:rowOff>
    </xdr:to>
    <xdr:sp macro="[0]!ZInExWS59" textlink="">
      <xdr:nvSpPr>
        <xdr:cNvPr id="66" name="TextBox 65"/>
        <xdr:cNvSpPr txBox="1"/>
      </xdr:nvSpPr>
      <xdr:spPr>
        <a:xfrm>
          <a:off x="2057400" y="11639551"/>
          <a:ext cx="6858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0</xdr:colOff>
      <xdr:row>59</xdr:row>
      <xdr:rowOff>38101</xdr:rowOff>
    </xdr:from>
    <xdr:to>
      <xdr:col>3</xdr:col>
      <xdr:colOff>1085850</xdr:colOff>
      <xdr:row>59</xdr:row>
      <xdr:rowOff>171451</xdr:rowOff>
    </xdr:to>
    <xdr:sp macro="[0]!ZInExWS60" textlink="">
      <xdr:nvSpPr>
        <xdr:cNvPr id="67" name="TextBox 66"/>
        <xdr:cNvSpPr txBox="1"/>
      </xdr:nvSpPr>
      <xdr:spPr>
        <a:xfrm>
          <a:off x="2057400" y="11839576"/>
          <a:ext cx="6858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1295400</xdr:colOff>
      <xdr:row>28</xdr:row>
      <xdr:rowOff>95250</xdr:rowOff>
    </xdr:from>
    <xdr:to>
      <xdr:col>3</xdr:col>
      <xdr:colOff>1028700</xdr:colOff>
      <xdr:row>29</xdr:row>
      <xdr:rowOff>9525</xdr:rowOff>
    </xdr:to>
    <xdr:sp macro="[0]!ZInExWS28" textlink="">
      <xdr:nvSpPr>
        <xdr:cNvPr id="74" name="TextBox 73"/>
        <xdr:cNvSpPr txBox="1"/>
      </xdr:nvSpPr>
      <xdr:spPr>
        <a:xfrm>
          <a:off x="2057400" y="5695950"/>
          <a:ext cx="685800"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10</xdr:row>
      <xdr:rowOff>57150</xdr:rowOff>
    </xdr:from>
    <xdr:to>
      <xdr:col>3</xdr:col>
      <xdr:colOff>1076325</xdr:colOff>
      <xdr:row>10</xdr:row>
      <xdr:rowOff>200025</xdr:rowOff>
    </xdr:to>
    <xdr:sp macro="" textlink="">
      <xdr:nvSpPr>
        <xdr:cNvPr id="75" name="TextBox 74"/>
        <xdr:cNvSpPr txBox="1"/>
      </xdr:nvSpPr>
      <xdr:spPr>
        <a:xfrm>
          <a:off x="2095500" y="2057400"/>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1285875</xdr:colOff>
      <xdr:row>31</xdr:row>
      <xdr:rowOff>57150</xdr:rowOff>
    </xdr:from>
    <xdr:to>
      <xdr:col>3</xdr:col>
      <xdr:colOff>1019175</xdr:colOff>
      <xdr:row>32</xdr:row>
      <xdr:rowOff>0</xdr:rowOff>
    </xdr:to>
    <xdr:sp macro="[0]!ZInExWS11" textlink="">
      <xdr:nvSpPr>
        <xdr:cNvPr id="79" name="TextBox 78"/>
        <xdr:cNvSpPr txBox="1"/>
      </xdr:nvSpPr>
      <xdr:spPr>
        <a:xfrm>
          <a:off x="2057400" y="6257925"/>
          <a:ext cx="6858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31</xdr:row>
      <xdr:rowOff>47625</xdr:rowOff>
    </xdr:from>
    <xdr:to>
      <xdr:col>3</xdr:col>
      <xdr:colOff>1076325</xdr:colOff>
      <xdr:row>31</xdr:row>
      <xdr:rowOff>190500</xdr:rowOff>
    </xdr:to>
    <xdr:sp macro="[0]!ZInExWS32" textlink="">
      <xdr:nvSpPr>
        <xdr:cNvPr id="80" name="TextBox 79"/>
        <xdr:cNvSpPr txBox="1"/>
      </xdr:nvSpPr>
      <xdr:spPr>
        <a:xfrm>
          <a:off x="2095500" y="6248400"/>
          <a:ext cx="6477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1295400</xdr:colOff>
      <xdr:row>25</xdr:row>
      <xdr:rowOff>95250</xdr:rowOff>
    </xdr:from>
    <xdr:to>
      <xdr:col>3</xdr:col>
      <xdr:colOff>1028700</xdr:colOff>
      <xdr:row>26</xdr:row>
      <xdr:rowOff>9525</xdr:rowOff>
    </xdr:to>
    <xdr:sp macro="[0]!ZInExWS28" textlink="">
      <xdr:nvSpPr>
        <xdr:cNvPr id="82" name="TextBox 81"/>
        <xdr:cNvSpPr txBox="1"/>
      </xdr:nvSpPr>
      <xdr:spPr>
        <a:xfrm>
          <a:off x="2057400" y="5095875"/>
          <a:ext cx="685800"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1285875</xdr:colOff>
      <xdr:row>29</xdr:row>
      <xdr:rowOff>57150</xdr:rowOff>
    </xdr:from>
    <xdr:to>
      <xdr:col>3</xdr:col>
      <xdr:colOff>1019175</xdr:colOff>
      <xdr:row>30</xdr:row>
      <xdr:rowOff>0</xdr:rowOff>
    </xdr:to>
    <xdr:sp macro="[0]!ZInExWS11" textlink="">
      <xdr:nvSpPr>
        <xdr:cNvPr id="84" name="TextBox 83"/>
        <xdr:cNvSpPr txBox="1"/>
      </xdr:nvSpPr>
      <xdr:spPr>
        <a:xfrm>
          <a:off x="2057400" y="5857875"/>
          <a:ext cx="6858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28575</xdr:colOff>
      <xdr:row>29</xdr:row>
      <xdr:rowOff>47625</xdr:rowOff>
    </xdr:from>
    <xdr:to>
      <xdr:col>3</xdr:col>
      <xdr:colOff>1066800</xdr:colOff>
      <xdr:row>29</xdr:row>
      <xdr:rowOff>190500</xdr:rowOff>
    </xdr:to>
    <xdr:sp macro="[0]!ZInExWS30" textlink="">
      <xdr:nvSpPr>
        <xdr:cNvPr id="85" name="TextBox 84"/>
        <xdr:cNvSpPr txBox="1"/>
      </xdr:nvSpPr>
      <xdr:spPr>
        <a:xfrm>
          <a:off x="2085975" y="5848350"/>
          <a:ext cx="65722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28575</xdr:colOff>
      <xdr:row>27</xdr:row>
      <xdr:rowOff>76200</xdr:rowOff>
    </xdr:from>
    <xdr:to>
      <xdr:col>3</xdr:col>
      <xdr:colOff>1066800</xdr:colOff>
      <xdr:row>27</xdr:row>
      <xdr:rowOff>190500</xdr:rowOff>
    </xdr:to>
    <xdr:sp macro="[0]!ZInExWS28" textlink="">
      <xdr:nvSpPr>
        <xdr:cNvPr id="87" name="TextBox 86"/>
        <xdr:cNvSpPr txBox="1"/>
      </xdr:nvSpPr>
      <xdr:spPr>
        <a:xfrm>
          <a:off x="2085975" y="5476875"/>
          <a:ext cx="6572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38100</xdr:colOff>
      <xdr:row>25</xdr:row>
      <xdr:rowOff>76200</xdr:rowOff>
    </xdr:from>
    <xdr:to>
      <xdr:col>3</xdr:col>
      <xdr:colOff>1076325</xdr:colOff>
      <xdr:row>25</xdr:row>
      <xdr:rowOff>219075</xdr:rowOff>
    </xdr:to>
    <xdr:sp macro="[0]!ZInExWS26" textlink="">
      <xdr:nvSpPr>
        <xdr:cNvPr id="88" name="TextBox 87"/>
        <xdr:cNvSpPr txBox="1"/>
      </xdr:nvSpPr>
      <xdr:spPr>
        <a:xfrm>
          <a:off x="2095500" y="5076825"/>
          <a:ext cx="6477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1285875</xdr:colOff>
      <xdr:row>28</xdr:row>
      <xdr:rowOff>57150</xdr:rowOff>
    </xdr:from>
    <xdr:to>
      <xdr:col>3</xdr:col>
      <xdr:colOff>1019175</xdr:colOff>
      <xdr:row>29</xdr:row>
      <xdr:rowOff>0</xdr:rowOff>
    </xdr:to>
    <xdr:sp macro="[0]!ZInExWS11" textlink="">
      <xdr:nvSpPr>
        <xdr:cNvPr id="89" name="TextBox 88"/>
        <xdr:cNvSpPr txBox="1"/>
      </xdr:nvSpPr>
      <xdr:spPr>
        <a:xfrm>
          <a:off x="2057400" y="5657850"/>
          <a:ext cx="6858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28575</xdr:colOff>
      <xdr:row>28</xdr:row>
      <xdr:rowOff>47625</xdr:rowOff>
    </xdr:from>
    <xdr:to>
      <xdr:col>3</xdr:col>
      <xdr:colOff>1066800</xdr:colOff>
      <xdr:row>28</xdr:row>
      <xdr:rowOff>190500</xdr:rowOff>
    </xdr:to>
    <xdr:sp macro="[0]!ZInExWS29" textlink="">
      <xdr:nvSpPr>
        <xdr:cNvPr id="90" name="TextBox 89"/>
        <xdr:cNvSpPr txBox="1"/>
      </xdr:nvSpPr>
      <xdr:spPr>
        <a:xfrm>
          <a:off x="2085975" y="5648325"/>
          <a:ext cx="65722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57150</xdr:colOff>
      <xdr:row>0</xdr:row>
      <xdr:rowOff>57150</xdr:rowOff>
    </xdr:from>
    <xdr:to>
      <xdr:col>3</xdr:col>
      <xdr:colOff>1295400</xdr:colOff>
      <xdr:row>0</xdr:row>
      <xdr:rowOff>276225</xdr:rowOff>
    </xdr:to>
    <xdr:sp macro="" textlink="">
      <xdr:nvSpPr>
        <xdr:cNvPr id="2" name="TextBox 1">
          <a:hlinkClick xmlns:r="http://schemas.openxmlformats.org/officeDocument/2006/relationships" r:id="rId1"/>
        </xdr:cNvPr>
        <xdr:cNvSpPr txBox="1"/>
      </xdr:nvSpPr>
      <xdr:spPr>
        <a:xfrm>
          <a:off x="4886325" y="57150"/>
          <a:ext cx="12382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38147</xdr:colOff>
      <xdr:row>0</xdr:row>
      <xdr:rowOff>19050</xdr:rowOff>
    </xdr:from>
    <xdr:to>
      <xdr:col>6</xdr:col>
      <xdr:colOff>1533571</xdr:colOff>
      <xdr:row>1</xdr:row>
      <xdr:rowOff>19050</xdr:rowOff>
    </xdr:to>
    <xdr:sp macro="[0]!zReturnfromAdmin" textlink="">
      <xdr:nvSpPr>
        <xdr:cNvPr id="2" name="TextBox 1"/>
        <xdr:cNvSpPr txBox="1"/>
      </xdr:nvSpPr>
      <xdr:spPr>
        <a:xfrm>
          <a:off x="5829347" y="19050"/>
          <a:ext cx="1495424" cy="3048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i="0" baseline="0">
              <a:solidFill>
                <a:srgbClr val="FF0000"/>
              </a:solidFill>
            </a:rPr>
            <a:t>Return to Menu</a:t>
          </a:r>
        </a:p>
        <a:p>
          <a:endParaRPr lang="en-US" sz="1100"/>
        </a:p>
      </xdr:txBody>
    </xdr:sp>
    <xdr:clientData/>
  </xdr:twoCellAnchor>
  <xdr:twoCellAnchor>
    <xdr:from>
      <xdr:col>9</xdr:col>
      <xdr:colOff>7175</xdr:colOff>
      <xdr:row>0</xdr:row>
      <xdr:rowOff>23812</xdr:rowOff>
    </xdr:from>
    <xdr:to>
      <xdr:col>9</xdr:col>
      <xdr:colOff>2381250</xdr:colOff>
      <xdr:row>1</xdr:row>
      <xdr:rowOff>23812</xdr:rowOff>
    </xdr:to>
    <xdr:sp macro="[0]!TextBox2_Click" textlink="">
      <xdr:nvSpPr>
        <xdr:cNvPr id="3" name="TextBox 2"/>
        <xdr:cNvSpPr txBox="1"/>
      </xdr:nvSpPr>
      <xdr:spPr>
        <a:xfrm>
          <a:off x="12437300" y="23812"/>
          <a:ext cx="2374075" cy="3048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baseline="0">
              <a:solidFill>
                <a:srgbClr val="FF0000"/>
              </a:solidFill>
            </a:rPr>
            <a:t>Archive Results of this Session</a:t>
          </a:r>
        </a:p>
      </xdr:txBody>
    </xdr:sp>
    <xdr:clientData/>
  </xdr:twoCellAnchor>
  <xdr:twoCellAnchor>
    <xdr:from>
      <xdr:col>4</xdr:col>
      <xdr:colOff>1276350</xdr:colOff>
      <xdr:row>3</xdr:row>
      <xdr:rowOff>19050</xdr:rowOff>
    </xdr:from>
    <xdr:to>
      <xdr:col>5</xdr:col>
      <xdr:colOff>914400</xdr:colOff>
      <xdr:row>4</xdr:row>
      <xdr:rowOff>0</xdr:rowOff>
    </xdr:to>
    <xdr:sp macro="[2]!ZWSAttendanceF04" textlink="">
      <xdr:nvSpPr>
        <xdr:cNvPr id="4" name="TextBox 3"/>
        <xdr:cNvSpPr txBox="1"/>
      </xdr:nvSpPr>
      <xdr:spPr>
        <a:xfrm>
          <a:off x="4800600" y="838200"/>
          <a:ext cx="9810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xdr:row>
      <xdr:rowOff>9525</xdr:rowOff>
    </xdr:from>
    <xdr:to>
      <xdr:col>5</xdr:col>
      <xdr:colOff>914400</xdr:colOff>
      <xdr:row>4</xdr:row>
      <xdr:rowOff>257175</xdr:rowOff>
    </xdr:to>
    <xdr:sp macro="[2]!ZWSAttendanceF05" textlink="">
      <xdr:nvSpPr>
        <xdr:cNvPr id="5" name="TextBox 4"/>
        <xdr:cNvSpPr txBox="1"/>
      </xdr:nvSpPr>
      <xdr:spPr>
        <a:xfrm>
          <a:off x="4800600" y="11144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5</xdr:row>
      <xdr:rowOff>0</xdr:rowOff>
    </xdr:from>
    <xdr:to>
      <xdr:col>5</xdr:col>
      <xdr:colOff>914400</xdr:colOff>
      <xdr:row>5</xdr:row>
      <xdr:rowOff>247650</xdr:rowOff>
    </xdr:to>
    <xdr:sp macro="[0]!ZWSAttendanceF06" textlink="">
      <xdr:nvSpPr>
        <xdr:cNvPr id="6" name="TextBox 5"/>
        <xdr:cNvSpPr txBox="1"/>
      </xdr:nvSpPr>
      <xdr:spPr>
        <a:xfrm>
          <a:off x="4800600" y="13906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6</xdr:row>
      <xdr:rowOff>9525</xdr:rowOff>
    </xdr:from>
    <xdr:to>
      <xdr:col>5</xdr:col>
      <xdr:colOff>904875</xdr:colOff>
      <xdr:row>6</xdr:row>
      <xdr:rowOff>257175</xdr:rowOff>
    </xdr:to>
    <xdr:sp macro="[2]!ZWSAttendanceF07" textlink="">
      <xdr:nvSpPr>
        <xdr:cNvPr id="7" name="TextBox 6"/>
        <xdr:cNvSpPr txBox="1"/>
      </xdr:nvSpPr>
      <xdr:spPr>
        <a:xfrm>
          <a:off x="4791075" y="1685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7</xdr:row>
      <xdr:rowOff>0</xdr:rowOff>
    </xdr:from>
    <xdr:to>
      <xdr:col>5</xdr:col>
      <xdr:colOff>904875</xdr:colOff>
      <xdr:row>7</xdr:row>
      <xdr:rowOff>247650</xdr:rowOff>
    </xdr:to>
    <xdr:sp macro="[2]!ZWSAttendanceF08" textlink="">
      <xdr:nvSpPr>
        <xdr:cNvPr id="8" name="TextBox 7"/>
        <xdr:cNvSpPr txBox="1"/>
      </xdr:nvSpPr>
      <xdr:spPr>
        <a:xfrm>
          <a:off x="4791075" y="19621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8</xdr:row>
      <xdr:rowOff>0</xdr:rowOff>
    </xdr:from>
    <xdr:to>
      <xdr:col>5</xdr:col>
      <xdr:colOff>904875</xdr:colOff>
      <xdr:row>8</xdr:row>
      <xdr:rowOff>247650</xdr:rowOff>
    </xdr:to>
    <xdr:sp macro="[2]!ZWSAttendanceF09" textlink="">
      <xdr:nvSpPr>
        <xdr:cNvPr id="9" name="TextBox 8"/>
        <xdr:cNvSpPr txBox="1"/>
      </xdr:nvSpPr>
      <xdr:spPr>
        <a:xfrm>
          <a:off x="4791075" y="22479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23813</xdr:colOff>
      <xdr:row>9</xdr:row>
      <xdr:rowOff>35717</xdr:rowOff>
    </xdr:from>
    <xdr:to>
      <xdr:col>5</xdr:col>
      <xdr:colOff>904875</xdr:colOff>
      <xdr:row>9</xdr:row>
      <xdr:rowOff>257174</xdr:rowOff>
    </xdr:to>
    <xdr:sp macro="[0]!ZWSAttendanceF10" textlink="">
      <xdr:nvSpPr>
        <xdr:cNvPr id="10" name="TextBox 9"/>
        <xdr:cNvSpPr txBox="1"/>
      </xdr:nvSpPr>
      <xdr:spPr>
        <a:xfrm>
          <a:off x="4893469" y="2583655"/>
          <a:ext cx="881062" cy="221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10</xdr:row>
      <xdr:rowOff>11906</xdr:rowOff>
    </xdr:from>
    <xdr:to>
      <xdr:col>5</xdr:col>
      <xdr:colOff>914400</xdr:colOff>
      <xdr:row>11</xdr:row>
      <xdr:rowOff>0</xdr:rowOff>
    </xdr:to>
    <xdr:sp macro="[0]!ZWSAttendanceF11" textlink="">
      <xdr:nvSpPr>
        <xdr:cNvPr id="11" name="TextBox 10"/>
        <xdr:cNvSpPr txBox="1"/>
      </xdr:nvSpPr>
      <xdr:spPr>
        <a:xfrm>
          <a:off x="4869656" y="2845594"/>
          <a:ext cx="914400" cy="273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23813</xdr:colOff>
      <xdr:row>11</xdr:row>
      <xdr:rowOff>59530</xdr:rowOff>
    </xdr:from>
    <xdr:to>
      <xdr:col>5</xdr:col>
      <xdr:colOff>904875</xdr:colOff>
      <xdr:row>12</xdr:row>
      <xdr:rowOff>-1</xdr:rowOff>
    </xdr:to>
    <xdr:sp macro="[0]!ZWSAttendanceF12" textlink="">
      <xdr:nvSpPr>
        <xdr:cNvPr id="12" name="TextBox 11"/>
        <xdr:cNvSpPr txBox="1"/>
      </xdr:nvSpPr>
      <xdr:spPr>
        <a:xfrm>
          <a:off x="4893469" y="3178968"/>
          <a:ext cx="881062" cy="22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35718</xdr:colOff>
      <xdr:row>12</xdr:row>
      <xdr:rowOff>47625</xdr:rowOff>
    </xdr:from>
    <xdr:to>
      <xdr:col>5</xdr:col>
      <xdr:colOff>914399</xdr:colOff>
      <xdr:row>12</xdr:row>
      <xdr:rowOff>257175</xdr:rowOff>
    </xdr:to>
    <xdr:sp macro="[0]!ZWSAttendanceF13" textlink="">
      <xdr:nvSpPr>
        <xdr:cNvPr id="13" name="TextBox 12"/>
        <xdr:cNvSpPr txBox="1"/>
      </xdr:nvSpPr>
      <xdr:spPr>
        <a:xfrm>
          <a:off x="4905374" y="3452813"/>
          <a:ext cx="87868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13</xdr:row>
      <xdr:rowOff>19050</xdr:rowOff>
    </xdr:from>
    <xdr:to>
      <xdr:col>5</xdr:col>
      <xdr:colOff>914400</xdr:colOff>
      <xdr:row>13</xdr:row>
      <xdr:rowOff>266700</xdr:rowOff>
    </xdr:to>
    <xdr:sp macro="[2]!ZWSAttendanceF14" textlink="">
      <xdr:nvSpPr>
        <xdr:cNvPr id="14" name="TextBox 13"/>
        <xdr:cNvSpPr txBox="1"/>
      </xdr:nvSpPr>
      <xdr:spPr>
        <a:xfrm>
          <a:off x="4800600" y="36957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14</xdr:row>
      <xdr:rowOff>9525</xdr:rowOff>
    </xdr:from>
    <xdr:to>
      <xdr:col>5</xdr:col>
      <xdr:colOff>914400</xdr:colOff>
      <xdr:row>14</xdr:row>
      <xdr:rowOff>257175</xdr:rowOff>
    </xdr:to>
    <xdr:sp macro="[2]!ZWSAttendanceF15" textlink="">
      <xdr:nvSpPr>
        <xdr:cNvPr id="15" name="TextBox 14"/>
        <xdr:cNvSpPr txBox="1"/>
      </xdr:nvSpPr>
      <xdr:spPr>
        <a:xfrm>
          <a:off x="4800600" y="3971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1335882</xdr:colOff>
      <xdr:row>15</xdr:row>
      <xdr:rowOff>33337</xdr:rowOff>
    </xdr:from>
    <xdr:to>
      <xdr:col>5</xdr:col>
      <xdr:colOff>881063</xdr:colOff>
      <xdr:row>15</xdr:row>
      <xdr:rowOff>261938</xdr:rowOff>
    </xdr:to>
    <xdr:sp macro="[0]!ZWSAttendanceF16" textlink="">
      <xdr:nvSpPr>
        <xdr:cNvPr id="16" name="TextBox 15"/>
        <xdr:cNvSpPr txBox="1"/>
      </xdr:nvSpPr>
      <xdr:spPr>
        <a:xfrm>
          <a:off x="4860132" y="4281487"/>
          <a:ext cx="888206"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11907</xdr:colOff>
      <xdr:row>16</xdr:row>
      <xdr:rowOff>9525</xdr:rowOff>
    </xdr:from>
    <xdr:to>
      <xdr:col>6</xdr:col>
      <xdr:colOff>0</xdr:colOff>
      <xdr:row>16</xdr:row>
      <xdr:rowOff>250031</xdr:rowOff>
    </xdr:to>
    <xdr:sp macro="[2]!ZWSAttendanceF17" textlink="">
      <xdr:nvSpPr>
        <xdr:cNvPr id="17" name="TextBox 16"/>
        <xdr:cNvSpPr txBox="1"/>
      </xdr:nvSpPr>
      <xdr:spPr>
        <a:xfrm>
          <a:off x="4879182" y="4533900"/>
          <a:ext cx="912018"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47625</xdr:colOff>
      <xdr:row>17</xdr:row>
      <xdr:rowOff>47625</xdr:rowOff>
    </xdr:from>
    <xdr:to>
      <xdr:col>6</xdr:col>
      <xdr:colOff>0</xdr:colOff>
      <xdr:row>17</xdr:row>
      <xdr:rowOff>257175</xdr:rowOff>
    </xdr:to>
    <xdr:sp macro="[0]!ZWSAttendanceF18" textlink="">
      <xdr:nvSpPr>
        <xdr:cNvPr id="18" name="TextBox 17"/>
        <xdr:cNvSpPr txBox="1"/>
      </xdr:nvSpPr>
      <xdr:spPr>
        <a:xfrm>
          <a:off x="4917281" y="4857750"/>
          <a:ext cx="88106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18</xdr:row>
      <xdr:rowOff>0</xdr:rowOff>
    </xdr:from>
    <xdr:to>
      <xdr:col>6</xdr:col>
      <xdr:colOff>0</xdr:colOff>
      <xdr:row>18</xdr:row>
      <xdr:rowOff>257175</xdr:rowOff>
    </xdr:to>
    <xdr:sp macro="[0]!ZWSAttendanceF19" textlink="">
      <xdr:nvSpPr>
        <xdr:cNvPr id="19" name="TextBox 18"/>
        <xdr:cNvSpPr txBox="1"/>
      </xdr:nvSpPr>
      <xdr:spPr>
        <a:xfrm>
          <a:off x="4869656" y="5083969"/>
          <a:ext cx="928688"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19</xdr:row>
      <xdr:rowOff>9525</xdr:rowOff>
    </xdr:from>
    <xdr:to>
      <xdr:col>6</xdr:col>
      <xdr:colOff>0</xdr:colOff>
      <xdr:row>19</xdr:row>
      <xdr:rowOff>257175</xdr:rowOff>
    </xdr:to>
    <xdr:sp macro="[2]!ZWSAttendanceF20" textlink="">
      <xdr:nvSpPr>
        <xdr:cNvPr id="20" name="TextBox 19"/>
        <xdr:cNvSpPr txBox="1"/>
      </xdr:nvSpPr>
      <xdr:spPr>
        <a:xfrm>
          <a:off x="4810125" y="5362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20</xdr:row>
      <xdr:rowOff>9525</xdr:rowOff>
    </xdr:from>
    <xdr:to>
      <xdr:col>6</xdr:col>
      <xdr:colOff>0</xdr:colOff>
      <xdr:row>20</xdr:row>
      <xdr:rowOff>257175</xdr:rowOff>
    </xdr:to>
    <xdr:sp macro="[2]!ZWSAttendanceF21" textlink="">
      <xdr:nvSpPr>
        <xdr:cNvPr id="21" name="TextBox 20"/>
        <xdr:cNvSpPr txBox="1"/>
      </xdr:nvSpPr>
      <xdr:spPr>
        <a:xfrm>
          <a:off x="4810125" y="5638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22" textlink="">
      <xdr:nvSpPr>
        <xdr:cNvPr id="22" name="TextBox 21"/>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6</xdr:col>
      <xdr:colOff>1569289</xdr:colOff>
      <xdr:row>0</xdr:row>
      <xdr:rowOff>19050</xdr:rowOff>
    </xdr:from>
    <xdr:to>
      <xdr:col>7</xdr:col>
      <xdr:colOff>259601</xdr:colOff>
      <xdr:row>1</xdr:row>
      <xdr:rowOff>19050</xdr:rowOff>
    </xdr:to>
    <xdr:sp macro="" textlink="">
      <xdr:nvSpPr>
        <xdr:cNvPr id="23" name="TextBox 22"/>
        <xdr:cNvSpPr txBox="1"/>
      </xdr:nvSpPr>
      <xdr:spPr>
        <a:xfrm>
          <a:off x="7360489" y="19050"/>
          <a:ext cx="1938337" cy="3048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i="0" baseline="0">
              <a:solidFill>
                <a:srgbClr val="FF0000"/>
              </a:solidFill>
            </a:rPr>
            <a:t>Refresh View</a:t>
          </a:r>
        </a:p>
      </xdr:txBody>
    </xdr:sp>
    <xdr:clientData/>
  </xdr:twoCellAnchor>
  <xdr:twoCellAnchor>
    <xdr:from>
      <xdr:col>5</xdr:col>
      <xdr:colOff>0</xdr:colOff>
      <xdr:row>22</xdr:row>
      <xdr:rowOff>9525</xdr:rowOff>
    </xdr:from>
    <xdr:to>
      <xdr:col>6</xdr:col>
      <xdr:colOff>19050</xdr:colOff>
      <xdr:row>22</xdr:row>
      <xdr:rowOff>257175</xdr:rowOff>
    </xdr:to>
    <xdr:sp macro="[2]!ZWSAttendanceF23" textlink="">
      <xdr:nvSpPr>
        <xdr:cNvPr id="24" name="TextBox 23"/>
        <xdr:cNvSpPr txBox="1"/>
      </xdr:nvSpPr>
      <xdr:spPr>
        <a:xfrm>
          <a:off x="4867275" y="6191250"/>
          <a:ext cx="9429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9525</xdr:colOff>
      <xdr:row>22</xdr:row>
      <xdr:rowOff>257175</xdr:rowOff>
    </xdr:from>
    <xdr:to>
      <xdr:col>6</xdr:col>
      <xdr:colOff>28575</xdr:colOff>
      <xdr:row>23</xdr:row>
      <xdr:rowOff>440532</xdr:rowOff>
    </xdr:to>
    <xdr:sp macro="[0]!ZWSAttendanceF24" textlink="">
      <xdr:nvSpPr>
        <xdr:cNvPr id="25" name="TextBox 24"/>
        <xdr:cNvSpPr txBox="1"/>
      </xdr:nvSpPr>
      <xdr:spPr>
        <a:xfrm>
          <a:off x="4876800" y="6438900"/>
          <a:ext cx="942975" cy="459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1295400</xdr:colOff>
      <xdr:row>24</xdr:row>
      <xdr:rowOff>9525</xdr:rowOff>
    </xdr:from>
    <xdr:to>
      <xdr:col>6</xdr:col>
      <xdr:colOff>9525</xdr:colOff>
      <xdr:row>24</xdr:row>
      <xdr:rowOff>257175</xdr:rowOff>
    </xdr:to>
    <xdr:sp macro="[2]!ZWSAttendanceF25" textlink="">
      <xdr:nvSpPr>
        <xdr:cNvPr id="26" name="TextBox 25"/>
        <xdr:cNvSpPr txBox="1"/>
      </xdr:nvSpPr>
      <xdr:spPr>
        <a:xfrm>
          <a:off x="4819650" y="69723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25</xdr:row>
      <xdr:rowOff>19050</xdr:rowOff>
    </xdr:from>
    <xdr:to>
      <xdr:col>6</xdr:col>
      <xdr:colOff>19050</xdr:colOff>
      <xdr:row>26</xdr:row>
      <xdr:rowOff>0</xdr:rowOff>
    </xdr:to>
    <xdr:sp macro="[0]!ZWSAttendanceF26" textlink="">
      <xdr:nvSpPr>
        <xdr:cNvPr id="27" name="TextBox 26"/>
        <xdr:cNvSpPr txBox="1"/>
      </xdr:nvSpPr>
      <xdr:spPr>
        <a:xfrm>
          <a:off x="4867275" y="7258050"/>
          <a:ext cx="9429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9525</xdr:colOff>
      <xdr:row>26</xdr:row>
      <xdr:rowOff>28575</xdr:rowOff>
    </xdr:from>
    <xdr:to>
      <xdr:col>6</xdr:col>
      <xdr:colOff>28575</xdr:colOff>
      <xdr:row>27</xdr:row>
      <xdr:rowOff>9525</xdr:rowOff>
    </xdr:to>
    <xdr:sp macro="[0]!ZWSAttendanceF27" textlink="">
      <xdr:nvSpPr>
        <xdr:cNvPr id="28" name="TextBox 27"/>
        <xdr:cNvSpPr txBox="1"/>
      </xdr:nvSpPr>
      <xdr:spPr>
        <a:xfrm>
          <a:off x="4876800" y="764857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9525</xdr:colOff>
      <xdr:row>27</xdr:row>
      <xdr:rowOff>28575</xdr:rowOff>
    </xdr:from>
    <xdr:to>
      <xdr:col>6</xdr:col>
      <xdr:colOff>28575</xdr:colOff>
      <xdr:row>28</xdr:row>
      <xdr:rowOff>9525</xdr:rowOff>
    </xdr:to>
    <xdr:sp macro="[0]!ZWSAttendanceF28" textlink="">
      <xdr:nvSpPr>
        <xdr:cNvPr id="29" name="TextBox 28"/>
        <xdr:cNvSpPr txBox="1"/>
      </xdr:nvSpPr>
      <xdr:spPr>
        <a:xfrm>
          <a:off x="4876800" y="792480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1295400</xdr:colOff>
      <xdr:row>28</xdr:row>
      <xdr:rowOff>38100</xdr:rowOff>
    </xdr:from>
    <xdr:to>
      <xdr:col>6</xdr:col>
      <xdr:colOff>9525</xdr:colOff>
      <xdr:row>29</xdr:row>
      <xdr:rowOff>19050</xdr:rowOff>
    </xdr:to>
    <xdr:sp macro="[0]!ZWSAttendanceF29" textlink="">
      <xdr:nvSpPr>
        <xdr:cNvPr id="30" name="TextBox 29"/>
        <xdr:cNvSpPr txBox="1"/>
      </xdr:nvSpPr>
      <xdr:spPr>
        <a:xfrm>
          <a:off x="4819650" y="82105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1295400</xdr:colOff>
      <xdr:row>29</xdr:row>
      <xdr:rowOff>19050</xdr:rowOff>
    </xdr:from>
    <xdr:to>
      <xdr:col>6</xdr:col>
      <xdr:colOff>9525</xdr:colOff>
      <xdr:row>30</xdr:row>
      <xdr:rowOff>0</xdr:rowOff>
    </xdr:to>
    <xdr:sp macro="[0]!ZWSAttendanceF30" textlink="">
      <xdr:nvSpPr>
        <xdr:cNvPr id="31" name="TextBox 30"/>
        <xdr:cNvSpPr txBox="1"/>
      </xdr:nvSpPr>
      <xdr:spPr>
        <a:xfrm>
          <a:off x="4819650" y="84677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30</xdr:row>
      <xdr:rowOff>19050</xdr:rowOff>
    </xdr:from>
    <xdr:to>
      <xdr:col>6</xdr:col>
      <xdr:colOff>19050</xdr:colOff>
      <xdr:row>31</xdr:row>
      <xdr:rowOff>0</xdr:rowOff>
    </xdr:to>
    <xdr:sp macro="[2]!ZWSAttendanceF31" textlink="">
      <xdr:nvSpPr>
        <xdr:cNvPr id="32" name="TextBox 31"/>
        <xdr:cNvSpPr txBox="1"/>
      </xdr:nvSpPr>
      <xdr:spPr>
        <a:xfrm>
          <a:off x="4867275" y="874395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31</xdr:row>
      <xdr:rowOff>19050</xdr:rowOff>
    </xdr:from>
    <xdr:to>
      <xdr:col>6</xdr:col>
      <xdr:colOff>19050</xdr:colOff>
      <xdr:row>32</xdr:row>
      <xdr:rowOff>0</xdr:rowOff>
    </xdr:to>
    <xdr:sp macro="[2]!ZWSAttendanceF32" textlink="">
      <xdr:nvSpPr>
        <xdr:cNvPr id="33" name="TextBox 32"/>
        <xdr:cNvSpPr txBox="1"/>
      </xdr:nvSpPr>
      <xdr:spPr>
        <a:xfrm>
          <a:off x="4867275" y="902017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32</xdr:row>
      <xdr:rowOff>28575</xdr:rowOff>
    </xdr:from>
    <xdr:to>
      <xdr:col>6</xdr:col>
      <xdr:colOff>38100</xdr:colOff>
      <xdr:row>33</xdr:row>
      <xdr:rowOff>9525</xdr:rowOff>
    </xdr:to>
    <xdr:sp macro="[2]!ZWSAttendanceF33" textlink="">
      <xdr:nvSpPr>
        <xdr:cNvPr id="34" name="TextBox 33"/>
        <xdr:cNvSpPr txBox="1"/>
      </xdr:nvSpPr>
      <xdr:spPr>
        <a:xfrm>
          <a:off x="4886325" y="930592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33</xdr:row>
      <xdr:rowOff>19050</xdr:rowOff>
    </xdr:from>
    <xdr:to>
      <xdr:col>6</xdr:col>
      <xdr:colOff>38100</xdr:colOff>
      <xdr:row>34</xdr:row>
      <xdr:rowOff>0</xdr:rowOff>
    </xdr:to>
    <xdr:sp macro="[2]!ZWSAttendanceF34" textlink="">
      <xdr:nvSpPr>
        <xdr:cNvPr id="35" name="TextBox 34"/>
        <xdr:cNvSpPr txBox="1"/>
      </xdr:nvSpPr>
      <xdr:spPr>
        <a:xfrm>
          <a:off x="4886325" y="957262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34</xdr:row>
      <xdr:rowOff>9525</xdr:rowOff>
    </xdr:from>
    <xdr:to>
      <xdr:col>6</xdr:col>
      <xdr:colOff>38100</xdr:colOff>
      <xdr:row>34</xdr:row>
      <xdr:rowOff>257175</xdr:rowOff>
    </xdr:to>
    <xdr:sp macro="[2]!ZWSAttendanceF35" textlink="">
      <xdr:nvSpPr>
        <xdr:cNvPr id="36" name="TextBox 35"/>
        <xdr:cNvSpPr txBox="1"/>
      </xdr:nvSpPr>
      <xdr:spPr>
        <a:xfrm>
          <a:off x="4886325" y="9839325"/>
          <a:ext cx="9429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35</xdr:row>
      <xdr:rowOff>0</xdr:rowOff>
    </xdr:from>
    <xdr:to>
      <xdr:col>6</xdr:col>
      <xdr:colOff>38100</xdr:colOff>
      <xdr:row>35</xdr:row>
      <xdr:rowOff>247650</xdr:rowOff>
    </xdr:to>
    <xdr:sp macro="[2]!ZWSAttendanceF36" textlink="">
      <xdr:nvSpPr>
        <xdr:cNvPr id="37" name="TextBox 36"/>
        <xdr:cNvSpPr txBox="1"/>
      </xdr:nvSpPr>
      <xdr:spPr>
        <a:xfrm>
          <a:off x="4886325" y="10106025"/>
          <a:ext cx="9429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35</xdr:row>
      <xdr:rowOff>257175</xdr:rowOff>
    </xdr:from>
    <xdr:to>
      <xdr:col>6</xdr:col>
      <xdr:colOff>38100</xdr:colOff>
      <xdr:row>36</xdr:row>
      <xdr:rowOff>238125</xdr:rowOff>
    </xdr:to>
    <xdr:sp macro="[2]!ZWSAttendanceF37" textlink="">
      <xdr:nvSpPr>
        <xdr:cNvPr id="38" name="TextBox 37"/>
        <xdr:cNvSpPr txBox="1"/>
      </xdr:nvSpPr>
      <xdr:spPr>
        <a:xfrm>
          <a:off x="4886325" y="1036320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36</xdr:row>
      <xdr:rowOff>247650</xdr:rowOff>
    </xdr:from>
    <xdr:to>
      <xdr:col>6</xdr:col>
      <xdr:colOff>38100</xdr:colOff>
      <xdr:row>37</xdr:row>
      <xdr:rowOff>228600</xdr:rowOff>
    </xdr:to>
    <xdr:sp macro="[0]!ZWSAttendanceF38" textlink="">
      <xdr:nvSpPr>
        <xdr:cNvPr id="39" name="TextBox 38"/>
        <xdr:cNvSpPr txBox="1"/>
      </xdr:nvSpPr>
      <xdr:spPr>
        <a:xfrm>
          <a:off x="4886325" y="1062990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38</xdr:row>
      <xdr:rowOff>0</xdr:rowOff>
    </xdr:from>
    <xdr:to>
      <xdr:col>6</xdr:col>
      <xdr:colOff>0</xdr:colOff>
      <xdr:row>38</xdr:row>
      <xdr:rowOff>247650</xdr:rowOff>
    </xdr:to>
    <xdr:sp macro="[0]!ZWSAttendanceF38" textlink="">
      <xdr:nvSpPr>
        <xdr:cNvPr id="40" name="TextBox 39"/>
        <xdr:cNvSpPr txBox="1"/>
      </xdr:nvSpPr>
      <xdr:spPr>
        <a:xfrm>
          <a:off x="4869656" y="10894219"/>
          <a:ext cx="928688"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39</xdr:row>
      <xdr:rowOff>19050</xdr:rowOff>
    </xdr:from>
    <xdr:to>
      <xdr:col>5</xdr:col>
      <xdr:colOff>885825</xdr:colOff>
      <xdr:row>40</xdr:row>
      <xdr:rowOff>0</xdr:rowOff>
    </xdr:to>
    <xdr:sp macro="[2]!ZWSAttendanceF40" textlink="">
      <xdr:nvSpPr>
        <xdr:cNvPr id="41" name="TextBox 40"/>
        <xdr:cNvSpPr txBox="1"/>
      </xdr:nvSpPr>
      <xdr:spPr>
        <a:xfrm>
          <a:off x="4772025" y="112299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40</xdr:row>
      <xdr:rowOff>19050</xdr:rowOff>
    </xdr:from>
    <xdr:to>
      <xdr:col>5</xdr:col>
      <xdr:colOff>914400</xdr:colOff>
      <xdr:row>41</xdr:row>
      <xdr:rowOff>0</xdr:rowOff>
    </xdr:to>
    <xdr:sp macro="[2]!ZWSAttendanceF41" textlink="">
      <xdr:nvSpPr>
        <xdr:cNvPr id="42" name="TextBox 41"/>
        <xdr:cNvSpPr txBox="1"/>
      </xdr:nvSpPr>
      <xdr:spPr>
        <a:xfrm>
          <a:off x="4800600" y="115062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41</xdr:row>
      <xdr:rowOff>19050</xdr:rowOff>
    </xdr:from>
    <xdr:to>
      <xdr:col>6</xdr:col>
      <xdr:colOff>19050</xdr:colOff>
      <xdr:row>42</xdr:row>
      <xdr:rowOff>0</xdr:rowOff>
    </xdr:to>
    <xdr:sp macro="[2]!ZWSAttendanceF42" textlink="">
      <xdr:nvSpPr>
        <xdr:cNvPr id="43" name="TextBox 42"/>
        <xdr:cNvSpPr txBox="1"/>
      </xdr:nvSpPr>
      <xdr:spPr>
        <a:xfrm>
          <a:off x="4867275" y="1178242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42</xdr:row>
      <xdr:rowOff>19050</xdr:rowOff>
    </xdr:from>
    <xdr:to>
      <xdr:col>5</xdr:col>
      <xdr:colOff>904875</xdr:colOff>
      <xdr:row>43</xdr:row>
      <xdr:rowOff>0</xdr:rowOff>
    </xdr:to>
    <xdr:sp macro="[2]!ZWSAttendanceF43" textlink="">
      <xdr:nvSpPr>
        <xdr:cNvPr id="44" name="TextBox 43"/>
        <xdr:cNvSpPr txBox="1"/>
      </xdr:nvSpPr>
      <xdr:spPr>
        <a:xfrm>
          <a:off x="4791075" y="120586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43</xdr:row>
      <xdr:rowOff>0</xdr:rowOff>
    </xdr:from>
    <xdr:to>
      <xdr:col>5</xdr:col>
      <xdr:colOff>904875</xdr:colOff>
      <xdr:row>43</xdr:row>
      <xdr:rowOff>247650</xdr:rowOff>
    </xdr:to>
    <xdr:sp macro="[2]!ZWSAttendanceF44" textlink="">
      <xdr:nvSpPr>
        <xdr:cNvPr id="45" name="TextBox 44"/>
        <xdr:cNvSpPr txBox="1"/>
      </xdr:nvSpPr>
      <xdr:spPr>
        <a:xfrm>
          <a:off x="4791075" y="123158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43</xdr:row>
      <xdr:rowOff>247650</xdr:rowOff>
    </xdr:from>
    <xdr:to>
      <xdr:col>5</xdr:col>
      <xdr:colOff>904875</xdr:colOff>
      <xdr:row>44</xdr:row>
      <xdr:rowOff>228600</xdr:rowOff>
    </xdr:to>
    <xdr:sp macro="[2]!ZWSAttendanceF45" textlink="">
      <xdr:nvSpPr>
        <xdr:cNvPr id="46" name="TextBox 45"/>
        <xdr:cNvSpPr txBox="1"/>
      </xdr:nvSpPr>
      <xdr:spPr>
        <a:xfrm>
          <a:off x="4791075" y="125634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45</xdr:row>
      <xdr:rowOff>9525</xdr:rowOff>
    </xdr:from>
    <xdr:to>
      <xdr:col>6</xdr:col>
      <xdr:colOff>0</xdr:colOff>
      <xdr:row>45</xdr:row>
      <xdr:rowOff>257175</xdr:rowOff>
    </xdr:to>
    <xdr:sp macro="[2]!ZWSAttendanceF46" textlink="">
      <xdr:nvSpPr>
        <xdr:cNvPr id="47" name="TextBox 46"/>
        <xdr:cNvSpPr txBox="1"/>
      </xdr:nvSpPr>
      <xdr:spPr>
        <a:xfrm>
          <a:off x="4810125" y="12877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46</xdr:row>
      <xdr:rowOff>38100</xdr:rowOff>
    </xdr:from>
    <xdr:to>
      <xdr:col>6</xdr:col>
      <xdr:colOff>19050</xdr:colOff>
      <xdr:row>47</xdr:row>
      <xdr:rowOff>19050</xdr:rowOff>
    </xdr:to>
    <xdr:sp macro="[2]!ZWSAttendanceF47" textlink="">
      <xdr:nvSpPr>
        <xdr:cNvPr id="48" name="TextBox 47"/>
        <xdr:cNvSpPr txBox="1"/>
      </xdr:nvSpPr>
      <xdr:spPr>
        <a:xfrm>
          <a:off x="4867275" y="1318260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1295400</xdr:colOff>
      <xdr:row>47</xdr:row>
      <xdr:rowOff>9525</xdr:rowOff>
    </xdr:from>
    <xdr:to>
      <xdr:col>6</xdr:col>
      <xdr:colOff>9525</xdr:colOff>
      <xdr:row>47</xdr:row>
      <xdr:rowOff>257175</xdr:rowOff>
    </xdr:to>
    <xdr:sp macro="[2]!ZWSAttendanceF48" textlink="">
      <xdr:nvSpPr>
        <xdr:cNvPr id="49" name="TextBox 48"/>
        <xdr:cNvSpPr txBox="1"/>
      </xdr:nvSpPr>
      <xdr:spPr>
        <a:xfrm>
          <a:off x="4819650" y="134302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47</xdr:row>
      <xdr:rowOff>247650</xdr:rowOff>
    </xdr:from>
    <xdr:to>
      <xdr:col>6</xdr:col>
      <xdr:colOff>0</xdr:colOff>
      <xdr:row>48</xdr:row>
      <xdr:rowOff>228600</xdr:rowOff>
    </xdr:to>
    <xdr:sp macro="[2]!ZWSAttendanceF49" textlink="">
      <xdr:nvSpPr>
        <xdr:cNvPr id="50" name="TextBox 49"/>
        <xdr:cNvSpPr txBox="1"/>
      </xdr:nvSpPr>
      <xdr:spPr>
        <a:xfrm>
          <a:off x="4810125" y="136683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1345405</xdr:colOff>
      <xdr:row>49</xdr:row>
      <xdr:rowOff>23813</xdr:rowOff>
    </xdr:from>
    <xdr:to>
      <xdr:col>5</xdr:col>
      <xdr:colOff>904874</xdr:colOff>
      <xdr:row>50</xdr:row>
      <xdr:rowOff>9525</xdr:rowOff>
    </xdr:to>
    <xdr:sp macro="[0]!ZWSAttendanceF50" textlink="">
      <xdr:nvSpPr>
        <xdr:cNvPr id="51" name="TextBox 50"/>
        <xdr:cNvSpPr txBox="1"/>
      </xdr:nvSpPr>
      <xdr:spPr>
        <a:xfrm>
          <a:off x="4869655" y="13930313"/>
          <a:ext cx="904875" cy="259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1295400</xdr:colOff>
      <xdr:row>50</xdr:row>
      <xdr:rowOff>9525</xdr:rowOff>
    </xdr:from>
    <xdr:to>
      <xdr:col>6</xdr:col>
      <xdr:colOff>9525</xdr:colOff>
      <xdr:row>50</xdr:row>
      <xdr:rowOff>257175</xdr:rowOff>
    </xdr:to>
    <xdr:sp macro="[0]!ZWSAttendanceF51" textlink="">
      <xdr:nvSpPr>
        <xdr:cNvPr id="52" name="TextBox 51"/>
        <xdr:cNvSpPr txBox="1"/>
      </xdr:nvSpPr>
      <xdr:spPr>
        <a:xfrm>
          <a:off x="4819650" y="14258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50</xdr:row>
      <xdr:rowOff>257175</xdr:rowOff>
    </xdr:from>
    <xdr:to>
      <xdr:col>6</xdr:col>
      <xdr:colOff>38100</xdr:colOff>
      <xdr:row>51</xdr:row>
      <xdr:rowOff>238125</xdr:rowOff>
    </xdr:to>
    <xdr:sp macro="[0]!ZWSAttendanceF52" textlink="">
      <xdr:nvSpPr>
        <xdr:cNvPr id="53" name="TextBox 52"/>
        <xdr:cNvSpPr txBox="1"/>
      </xdr:nvSpPr>
      <xdr:spPr>
        <a:xfrm>
          <a:off x="4886325" y="1450657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52</xdr:row>
      <xdr:rowOff>19050</xdr:rowOff>
    </xdr:from>
    <xdr:to>
      <xdr:col>6</xdr:col>
      <xdr:colOff>19050</xdr:colOff>
      <xdr:row>53</xdr:row>
      <xdr:rowOff>0</xdr:rowOff>
    </xdr:to>
    <xdr:sp macro="[0]!ZWSAttendanceF53" textlink="">
      <xdr:nvSpPr>
        <xdr:cNvPr id="54" name="TextBox 53"/>
        <xdr:cNvSpPr txBox="1"/>
      </xdr:nvSpPr>
      <xdr:spPr>
        <a:xfrm>
          <a:off x="4867275" y="1482090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53</xdr:row>
      <xdr:rowOff>9525</xdr:rowOff>
    </xdr:from>
    <xdr:to>
      <xdr:col>6</xdr:col>
      <xdr:colOff>19050</xdr:colOff>
      <xdr:row>53</xdr:row>
      <xdr:rowOff>257175</xdr:rowOff>
    </xdr:to>
    <xdr:sp macro="[0]!ZWSAttendanceF54" textlink="">
      <xdr:nvSpPr>
        <xdr:cNvPr id="55" name="TextBox 54"/>
        <xdr:cNvSpPr txBox="1"/>
      </xdr:nvSpPr>
      <xdr:spPr>
        <a:xfrm>
          <a:off x="4867275" y="15087600"/>
          <a:ext cx="9429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3483722</xdr:colOff>
      <xdr:row>0</xdr:row>
      <xdr:rowOff>19050</xdr:rowOff>
    </xdr:from>
    <xdr:to>
      <xdr:col>9</xdr:col>
      <xdr:colOff>3788522</xdr:colOff>
      <xdr:row>1</xdr:row>
      <xdr:rowOff>28575</xdr:rowOff>
    </xdr:to>
    <xdr:sp macro="[2]!saveandclose" textlink="">
      <xdr:nvSpPr>
        <xdr:cNvPr id="56" name="TextBox 55"/>
        <xdr:cNvSpPr txBox="1"/>
      </xdr:nvSpPr>
      <xdr:spPr>
        <a:xfrm>
          <a:off x="15913847" y="19050"/>
          <a:ext cx="304800" cy="3143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baseline="0">
              <a:solidFill>
                <a:srgbClr val="FF0000"/>
              </a:solidFill>
            </a:rPr>
            <a:t>X</a:t>
          </a:r>
        </a:p>
      </xdr:txBody>
    </xdr:sp>
    <xdr:clientData/>
  </xdr:twoCellAnchor>
  <xdr:twoCellAnchor>
    <xdr:from>
      <xdr:col>4</xdr:col>
      <xdr:colOff>1276350</xdr:colOff>
      <xdr:row>6</xdr:row>
      <xdr:rowOff>9525</xdr:rowOff>
    </xdr:from>
    <xdr:to>
      <xdr:col>5</xdr:col>
      <xdr:colOff>914400</xdr:colOff>
      <xdr:row>6</xdr:row>
      <xdr:rowOff>257175</xdr:rowOff>
    </xdr:to>
    <xdr:sp macro="[0]!ZWSAttendanceF07" textlink="">
      <xdr:nvSpPr>
        <xdr:cNvPr id="58" name="TextBox 57"/>
        <xdr:cNvSpPr txBox="1"/>
      </xdr:nvSpPr>
      <xdr:spPr>
        <a:xfrm>
          <a:off x="4800600" y="1685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xdr:row>
      <xdr:rowOff>19050</xdr:rowOff>
    </xdr:from>
    <xdr:to>
      <xdr:col>5</xdr:col>
      <xdr:colOff>914400</xdr:colOff>
      <xdr:row>5</xdr:row>
      <xdr:rowOff>0</xdr:rowOff>
    </xdr:to>
    <xdr:sp macro="[2]!ZWSAttendanceF05" textlink="">
      <xdr:nvSpPr>
        <xdr:cNvPr id="59" name="TextBox 58"/>
        <xdr:cNvSpPr txBox="1"/>
      </xdr:nvSpPr>
      <xdr:spPr>
        <a:xfrm>
          <a:off x="4800600" y="1123950"/>
          <a:ext cx="9810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xdr:row>
      <xdr:rowOff>9525</xdr:rowOff>
    </xdr:from>
    <xdr:to>
      <xdr:col>5</xdr:col>
      <xdr:colOff>904875</xdr:colOff>
      <xdr:row>3</xdr:row>
      <xdr:rowOff>257175</xdr:rowOff>
    </xdr:to>
    <xdr:sp macro="[2]!ZWSAttendanceF07" textlink="">
      <xdr:nvSpPr>
        <xdr:cNvPr id="60" name="TextBox 59"/>
        <xdr:cNvSpPr txBox="1"/>
      </xdr:nvSpPr>
      <xdr:spPr>
        <a:xfrm>
          <a:off x="4791075" y="8286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xdr:row>
      <xdr:rowOff>9525</xdr:rowOff>
    </xdr:from>
    <xdr:to>
      <xdr:col>5</xdr:col>
      <xdr:colOff>914400</xdr:colOff>
      <xdr:row>3</xdr:row>
      <xdr:rowOff>257175</xdr:rowOff>
    </xdr:to>
    <xdr:sp macro="[2]!ZWSAttendanceF04" textlink="">
      <xdr:nvSpPr>
        <xdr:cNvPr id="61" name="TextBox 60"/>
        <xdr:cNvSpPr txBox="1"/>
      </xdr:nvSpPr>
      <xdr:spPr>
        <a:xfrm>
          <a:off x="4800600" y="8286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30</xdr:row>
      <xdr:rowOff>19050</xdr:rowOff>
    </xdr:from>
    <xdr:to>
      <xdr:col>5</xdr:col>
      <xdr:colOff>914400</xdr:colOff>
      <xdr:row>31</xdr:row>
      <xdr:rowOff>0</xdr:rowOff>
    </xdr:to>
    <xdr:sp macro="[2]!ZWSAttendanceF04" textlink="">
      <xdr:nvSpPr>
        <xdr:cNvPr id="62" name="TextBox 61"/>
        <xdr:cNvSpPr txBox="1"/>
      </xdr:nvSpPr>
      <xdr:spPr>
        <a:xfrm>
          <a:off x="4800600" y="87439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30</xdr:row>
      <xdr:rowOff>9525</xdr:rowOff>
    </xdr:from>
    <xdr:to>
      <xdr:col>5</xdr:col>
      <xdr:colOff>904875</xdr:colOff>
      <xdr:row>30</xdr:row>
      <xdr:rowOff>257175</xdr:rowOff>
    </xdr:to>
    <xdr:sp macro="[2]!ZWSAttendanceF07" textlink="">
      <xdr:nvSpPr>
        <xdr:cNvPr id="63" name="TextBox 62"/>
        <xdr:cNvSpPr txBox="1"/>
      </xdr:nvSpPr>
      <xdr:spPr>
        <a:xfrm>
          <a:off x="4791075" y="87344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59532</xdr:colOff>
      <xdr:row>30</xdr:row>
      <xdr:rowOff>23811</xdr:rowOff>
    </xdr:from>
    <xdr:to>
      <xdr:col>5</xdr:col>
      <xdr:colOff>914400</xdr:colOff>
      <xdr:row>30</xdr:row>
      <xdr:rowOff>257174</xdr:rowOff>
    </xdr:to>
    <xdr:sp macro="[0]!ZWSAttendanceF31" textlink="">
      <xdr:nvSpPr>
        <xdr:cNvPr id="64" name="TextBox 63"/>
        <xdr:cNvSpPr txBox="1"/>
      </xdr:nvSpPr>
      <xdr:spPr>
        <a:xfrm>
          <a:off x="4929188" y="8727280"/>
          <a:ext cx="854868" cy="233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31</xdr:row>
      <xdr:rowOff>9525</xdr:rowOff>
    </xdr:from>
    <xdr:to>
      <xdr:col>5</xdr:col>
      <xdr:colOff>904875</xdr:colOff>
      <xdr:row>31</xdr:row>
      <xdr:rowOff>257175</xdr:rowOff>
    </xdr:to>
    <xdr:sp macro="[2]!ZWSAttendanceF07" textlink="">
      <xdr:nvSpPr>
        <xdr:cNvPr id="67" name="TextBox 66"/>
        <xdr:cNvSpPr txBox="1"/>
      </xdr:nvSpPr>
      <xdr:spPr>
        <a:xfrm>
          <a:off x="4791075" y="90106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31</xdr:row>
      <xdr:rowOff>9525</xdr:rowOff>
    </xdr:from>
    <xdr:to>
      <xdr:col>5</xdr:col>
      <xdr:colOff>914400</xdr:colOff>
      <xdr:row>31</xdr:row>
      <xdr:rowOff>257175</xdr:rowOff>
    </xdr:to>
    <xdr:sp macro="[2]!ZWSAttendanceF32" textlink="">
      <xdr:nvSpPr>
        <xdr:cNvPr id="68" name="TextBox 67"/>
        <xdr:cNvSpPr txBox="1"/>
      </xdr:nvSpPr>
      <xdr:spPr>
        <a:xfrm>
          <a:off x="4800600" y="90106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xdr:row>
      <xdr:rowOff>9525</xdr:rowOff>
    </xdr:from>
    <xdr:to>
      <xdr:col>5</xdr:col>
      <xdr:colOff>904875</xdr:colOff>
      <xdr:row>4</xdr:row>
      <xdr:rowOff>257175</xdr:rowOff>
    </xdr:to>
    <xdr:sp macro="[2]!ZWSAttendanceF07" textlink="">
      <xdr:nvSpPr>
        <xdr:cNvPr id="69" name="TextBox 68"/>
        <xdr:cNvSpPr txBox="1"/>
      </xdr:nvSpPr>
      <xdr:spPr>
        <a:xfrm>
          <a:off x="4791075" y="11144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35719</xdr:colOff>
      <xdr:row>4</xdr:row>
      <xdr:rowOff>9525</xdr:rowOff>
    </xdr:from>
    <xdr:to>
      <xdr:col>5</xdr:col>
      <xdr:colOff>914400</xdr:colOff>
      <xdr:row>4</xdr:row>
      <xdr:rowOff>250031</xdr:rowOff>
    </xdr:to>
    <xdr:sp macro="[0]!ZWSAttendanceF05" textlink="">
      <xdr:nvSpPr>
        <xdr:cNvPr id="70" name="TextBox 69"/>
        <xdr:cNvSpPr txBox="1"/>
      </xdr:nvSpPr>
      <xdr:spPr>
        <a:xfrm>
          <a:off x="4902994" y="1114425"/>
          <a:ext cx="878681"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8</xdr:row>
      <xdr:rowOff>19050</xdr:rowOff>
    </xdr:from>
    <xdr:to>
      <xdr:col>5</xdr:col>
      <xdr:colOff>914400</xdr:colOff>
      <xdr:row>9</xdr:row>
      <xdr:rowOff>0</xdr:rowOff>
    </xdr:to>
    <xdr:sp macro="[2]!ZWSAttendanceF04" textlink="">
      <xdr:nvSpPr>
        <xdr:cNvPr id="71" name="TextBox 70"/>
        <xdr:cNvSpPr txBox="1"/>
      </xdr:nvSpPr>
      <xdr:spPr>
        <a:xfrm>
          <a:off x="4800600" y="2266950"/>
          <a:ext cx="9810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8</xdr:row>
      <xdr:rowOff>9525</xdr:rowOff>
    </xdr:from>
    <xdr:to>
      <xdr:col>5</xdr:col>
      <xdr:colOff>904875</xdr:colOff>
      <xdr:row>8</xdr:row>
      <xdr:rowOff>257175</xdr:rowOff>
    </xdr:to>
    <xdr:sp macro="[2]!ZWSAttendanceF07" textlink="">
      <xdr:nvSpPr>
        <xdr:cNvPr id="72" name="TextBox 71"/>
        <xdr:cNvSpPr txBox="1"/>
      </xdr:nvSpPr>
      <xdr:spPr>
        <a:xfrm>
          <a:off x="4791075" y="22574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8</xdr:row>
      <xdr:rowOff>9525</xdr:rowOff>
    </xdr:from>
    <xdr:to>
      <xdr:col>5</xdr:col>
      <xdr:colOff>914400</xdr:colOff>
      <xdr:row>8</xdr:row>
      <xdr:rowOff>257175</xdr:rowOff>
    </xdr:to>
    <xdr:sp macro="[2]!ZWSAttendanceF09" textlink="">
      <xdr:nvSpPr>
        <xdr:cNvPr id="73" name="TextBox 72"/>
        <xdr:cNvSpPr txBox="1"/>
      </xdr:nvSpPr>
      <xdr:spPr>
        <a:xfrm>
          <a:off x="4800600" y="22574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47625</xdr:colOff>
      <xdr:row>3</xdr:row>
      <xdr:rowOff>0</xdr:rowOff>
    </xdr:from>
    <xdr:to>
      <xdr:col>5</xdr:col>
      <xdr:colOff>904875</xdr:colOff>
      <xdr:row>3</xdr:row>
      <xdr:rowOff>238125</xdr:rowOff>
    </xdr:to>
    <xdr:sp macro="[0]!ZWSAttendanceF04" textlink="">
      <xdr:nvSpPr>
        <xdr:cNvPr id="74" name="TextBox 73"/>
        <xdr:cNvSpPr txBox="1"/>
      </xdr:nvSpPr>
      <xdr:spPr>
        <a:xfrm>
          <a:off x="4914900" y="819150"/>
          <a:ext cx="8572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7</xdr:row>
      <xdr:rowOff>0</xdr:rowOff>
    </xdr:from>
    <xdr:to>
      <xdr:col>5</xdr:col>
      <xdr:colOff>904875</xdr:colOff>
      <xdr:row>7</xdr:row>
      <xdr:rowOff>247650</xdr:rowOff>
    </xdr:to>
    <xdr:sp macro="[2]!ZWSAttendanceF09" textlink="">
      <xdr:nvSpPr>
        <xdr:cNvPr id="75" name="TextBox 74"/>
        <xdr:cNvSpPr txBox="1"/>
      </xdr:nvSpPr>
      <xdr:spPr>
        <a:xfrm>
          <a:off x="4791075" y="19621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7</xdr:row>
      <xdr:rowOff>19050</xdr:rowOff>
    </xdr:from>
    <xdr:to>
      <xdr:col>5</xdr:col>
      <xdr:colOff>914400</xdr:colOff>
      <xdr:row>8</xdr:row>
      <xdr:rowOff>0</xdr:rowOff>
    </xdr:to>
    <xdr:sp macro="[2]!ZWSAttendanceF04" textlink="">
      <xdr:nvSpPr>
        <xdr:cNvPr id="76" name="TextBox 75"/>
        <xdr:cNvSpPr txBox="1"/>
      </xdr:nvSpPr>
      <xdr:spPr>
        <a:xfrm>
          <a:off x="4800600" y="1981200"/>
          <a:ext cx="9810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7</xdr:row>
      <xdr:rowOff>9525</xdr:rowOff>
    </xdr:from>
    <xdr:to>
      <xdr:col>5</xdr:col>
      <xdr:colOff>904875</xdr:colOff>
      <xdr:row>7</xdr:row>
      <xdr:rowOff>257175</xdr:rowOff>
    </xdr:to>
    <xdr:sp macro="[2]!ZWSAttendanceF07" textlink="">
      <xdr:nvSpPr>
        <xdr:cNvPr id="77" name="TextBox 76"/>
        <xdr:cNvSpPr txBox="1"/>
      </xdr:nvSpPr>
      <xdr:spPr>
        <a:xfrm>
          <a:off x="4791075" y="19716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7</xdr:row>
      <xdr:rowOff>9525</xdr:rowOff>
    </xdr:from>
    <xdr:to>
      <xdr:col>5</xdr:col>
      <xdr:colOff>914400</xdr:colOff>
      <xdr:row>7</xdr:row>
      <xdr:rowOff>257175</xdr:rowOff>
    </xdr:to>
    <xdr:sp macro="[0]!ZWSAttendanceF08" textlink="">
      <xdr:nvSpPr>
        <xdr:cNvPr id="78" name="TextBox 77"/>
        <xdr:cNvSpPr txBox="1"/>
      </xdr:nvSpPr>
      <xdr:spPr>
        <a:xfrm>
          <a:off x="4800600" y="19716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23813</xdr:colOff>
      <xdr:row>3</xdr:row>
      <xdr:rowOff>0</xdr:rowOff>
    </xdr:from>
    <xdr:to>
      <xdr:col>10</xdr:col>
      <xdr:colOff>1059657</xdr:colOff>
      <xdr:row>3</xdr:row>
      <xdr:rowOff>226219</xdr:rowOff>
    </xdr:to>
    <xdr:sp macro="[0]!ZIOFromWS04" textlink="">
      <xdr:nvSpPr>
        <xdr:cNvPr id="79" name="TextBox 78"/>
        <xdr:cNvSpPr txBox="1"/>
      </xdr:nvSpPr>
      <xdr:spPr>
        <a:xfrm>
          <a:off x="16311563" y="819150"/>
          <a:ext cx="1016794" cy="22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33339</xdr:colOff>
      <xdr:row>4</xdr:row>
      <xdr:rowOff>9526</xdr:rowOff>
    </xdr:from>
    <xdr:to>
      <xdr:col>10</xdr:col>
      <xdr:colOff>1069183</xdr:colOff>
      <xdr:row>4</xdr:row>
      <xdr:rowOff>235745</xdr:rowOff>
    </xdr:to>
    <xdr:sp macro="[0]!ZIOFromWS05" textlink="">
      <xdr:nvSpPr>
        <xdr:cNvPr id="80" name="TextBox 79"/>
        <xdr:cNvSpPr txBox="1"/>
      </xdr:nvSpPr>
      <xdr:spPr>
        <a:xfrm>
          <a:off x="16321089" y="1114426"/>
          <a:ext cx="1007269" cy="22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xdr:row>
      <xdr:rowOff>257175</xdr:rowOff>
    </xdr:from>
    <xdr:to>
      <xdr:col>10</xdr:col>
      <xdr:colOff>1066800</xdr:colOff>
      <xdr:row>5</xdr:row>
      <xdr:rowOff>221456</xdr:rowOff>
    </xdr:to>
    <xdr:sp macro="[0]!ZIOFromWS06" textlink="">
      <xdr:nvSpPr>
        <xdr:cNvPr id="81" name="TextBox 80"/>
        <xdr:cNvSpPr txBox="1"/>
      </xdr:nvSpPr>
      <xdr:spPr>
        <a:xfrm>
          <a:off x="16318706" y="136207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xdr:row>
      <xdr:rowOff>257175</xdr:rowOff>
    </xdr:from>
    <xdr:to>
      <xdr:col>10</xdr:col>
      <xdr:colOff>1066800</xdr:colOff>
      <xdr:row>6</xdr:row>
      <xdr:rowOff>221456</xdr:rowOff>
    </xdr:to>
    <xdr:sp macro="[0]!ZIOFromWS07" textlink="">
      <xdr:nvSpPr>
        <xdr:cNvPr id="82" name="TextBox 81"/>
        <xdr:cNvSpPr txBox="1"/>
      </xdr:nvSpPr>
      <xdr:spPr>
        <a:xfrm>
          <a:off x="16318706" y="164782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xdr:row>
      <xdr:rowOff>257175</xdr:rowOff>
    </xdr:from>
    <xdr:to>
      <xdr:col>10</xdr:col>
      <xdr:colOff>1066800</xdr:colOff>
      <xdr:row>7</xdr:row>
      <xdr:rowOff>221456</xdr:rowOff>
    </xdr:to>
    <xdr:sp macro="[0]!ZIOFromWS08" textlink="">
      <xdr:nvSpPr>
        <xdr:cNvPr id="83" name="TextBox 82"/>
        <xdr:cNvSpPr txBox="1"/>
      </xdr:nvSpPr>
      <xdr:spPr>
        <a:xfrm>
          <a:off x="16318706" y="193357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xdr:row>
      <xdr:rowOff>257175</xdr:rowOff>
    </xdr:from>
    <xdr:to>
      <xdr:col>10</xdr:col>
      <xdr:colOff>1066800</xdr:colOff>
      <xdr:row>8</xdr:row>
      <xdr:rowOff>221456</xdr:rowOff>
    </xdr:to>
    <xdr:sp macro="[2]!zIOfromWS06" textlink="">
      <xdr:nvSpPr>
        <xdr:cNvPr id="84" name="TextBox 83"/>
        <xdr:cNvSpPr txBox="1"/>
      </xdr:nvSpPr>
      <xdr:spPr>
        <a:xfrm>
          <a:off x="16318706" y="221932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xdr:row>
      <xdr:rowOff>257175</xdr:rowOff>
    </xdr:from>
    <xdr:to>
      <xdr:col>10</xdr:col>
      <xdr:colOff>1066800</xdr:colOff>
      <xdr:row>8</xdr:row>
      <xdr:rowOff>221456</xdr:rowOff>
    </xdr:to>
    <xdr:sp macro="[0]!ZIOFromWS09" textlink="">
      <xdr:nvSpPr>
        <xdr:cNvPr id="85" name="TextBox 84"/>
        <xdr:cNvSpPr txBox="1"/>
      </xdr:nvSpPr>
      <xdr:spPr>
        <a:xfrm>
          <a:off x="16318706" y="221932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xdr:row>
      <xdr:rowOff>257175</xdr:rowOff>
    </xdr:from>
    <xdr:to>
      <xdr:col>10</xdr:col>
      <xdr:colOff>1066800</xdr:colOff>
      <xdr:row>9</xdr:row>
      <xdr:rowOff>221456</xdr:rowOff>
    </xdr:to>
    <xdr:sp macro="[2]!zIOfromWS06" textlink="">
      <xdr:nvSpPr>
        <xdr:cNvPr id="86" name="TextBox 85"/>
        <xdr:cNvSpPr txBox="1"/>
      </xdr:nvSpPr>
      <xdr:spPr>
        <a:xfrm>
          <a:off x="16318706" y="250507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xdr:row>
      <xdr:rowOff>257175</xdr:rowOff>
    </xdr:from>
    <xdr:to>
      <xdr:col>10</xdr:col>
      <xdr:colOff>1066800</xdr:colOff>
      <xdr:row>9</xdr:row>
      <xdr:rowOff>221456</xdr:rowOff>
    </xdr:to>
    <xdr:sp macro="[0]!ZIOFromWS10" textlink="">
      <xdr:nvSpPr>
        <xdr:cNvPr id="87" name="TextBox 86"/>
        <xdr:cNvSpPr txBox="1"/>
      </xdr:nvSpPr>
      <xdr:spPr>
        <a:xfrm>
          <a:off x="16318706" y="250507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xdr:row>
      <xdr:rowOff>257175</xdr:rowOff>
    </xdr:from>
    <xdr:to>
      <xdr:col>10</xdr:col>
      <xdr:colOff>1066800</xdr:colOff>
      <xdr:row>10</xdr:row>
      <xdr:rowOff>221456</xdr:rowOff>
    </xdr:to>
    <xdr:sp macro="[2]!zIOfromWS11" textlink="">
      <xdr:nvSpPr>
        <xdr:cNvPr id="88" name="TextBox 87"/>
        <xdr:cNvSpPr txBox="1"/>
      </xdr:nvSpPr>
      <xdr:spPr>
        <a:xfrm>
          <a:off x="16318706" y="279082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xdr:row>
      <xdr:rowOff>257175</xdr:rowOff>
    </xdr:from>
    <xdr:to>
      <xdr:col>10</xdr:col>
      <xdr:colOff>1066800</xdr:colOff>
      <xdr:row>10</xdr:row>
      <xdr:rowOff>221456</xdr:rowOff>
    </xdr:to>
    <xdr:sp macro="[0]!ZIOFromWS11" textlink="">
      <xdr:nvSpPr>
        <xdr:cNvPr id="89" name="TextBox 88"/>
        <xdr:cNvSpPr txBox="1"/>
      </xdr:nvSpPr>
      <xdr:spPr>
        <a:xfrm>
          <a:off x="16318706" y="279082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10</xdr:row>
      <xdr:rowOff>257175</xdr:rowOff>
    </xdr:from>
    <xdr:to>
      <xdr:col>10</xdr:col>
      <xdr:colOff>1066800</xdr:colOff>
      <xdr:row>11</xdr:row>
      <xdr:rowOff>221456</xdr:rowOff>
    </xdr:to>
    <xdr:sp macro="[2]!zIOfromWS12" textlink="">
      <xdr:nvSpPr>
        <xdr:cNvPr id="90" name="TextBox 89"/>
        <xdr:cNvSpPr txBox="1"/>
      </xdr:nvSpPr>
      <xdr:spPr>
        <a:xfrm>
          <a:off x="16318706" y="307657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42863</xdr:colOff>
      <xdr:row>11</xdr:row>
      <xdr:rowOff>19050</xdr:rowOff>
    </xdr:from>
    <xdr:to>
      <xdr:col>11</xdr:col>
      <xdr:colOff>14288</xdr:colOff>
      <xdr:row>11</xdr:row>
      <xdr:rowOff>269081</xdr:rowOff>
    </xdr:to>
    <xdr:sp macro="[0]!ZIOFromWS12" textlink="">
      <xdr:nvSpPr>
        <xdr:cNvPr id="91" name="TextBox 90"/>
        <xdr:cNvSpPr txBox="1"/>
      </xdr:nvSpPr>
      <xdr:spPr>
        <a:xfrm>
          <a:off x="16330613" y="3124200"/>
          <a:ext cx="1009650"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11</xdr:row>
      <xdr:rowOff>257175</xdr:rowOff>
    </xdr:from>
    <xdr:to>
      <xdr:col>10</xdr:col>
      <xdr:colOff>1066800</xdr:colOff>
      <xdr:row>12</xdr:row>
      <xdr:rowOff>221456</xdr:rowOff>
    </xdr:to>
    <xdr:sp macro="[0]!ZIOFromWS13" textlink="">
      <xdr:nvSpPr>
        <xdr:cNvPr id="92" name="TextBox 91"/>
        <xdr:cNvSpPr txBox="1"/>
      </xdr:nvSpPr>
      <xdr:spPr>
        <a:xfrm>
          <a:off x="16318706" y="336232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11</xdr:row>
      <xdr:rowOff>257175</xdr:rowOff>
    </xdr:from>
    <xdr:to>
      <xdr:col>10</xdr:col>
      <xdr:colOff>1066800</xdr:colOff>
      <xdr:row>12</xdr:row>
      <xdr:rowOff>221456</xdr:rowOff>
    </xdr:to>
    <xdr:sp macro="[2]!zIOfromWS13" textlink="">
      <xdr:nvSpPr>
        <xdr:cNvPr id="93" name="TextBox 92"/>
        <xdr:cNvSpPr txBox="1"/>
      </xdr:nvSpPr>
      <xdr:spPr>
        <a:xfrm>
          <a:off x="16318706" y="336232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12</xdr:row>
      <xdr:rowOff>257175</xdr:rowOff>
    </xdr:from>
    <xdr:to>
      <xdr:col>10</xdr:col>
      <xdr:colOff>1066800</xdr:colOff>
      <xdr:row>13</xdr:row>
      <xdr:rowOff>221456</xdr:rowOff>
    </xdr:to>
    <xdr:sp macro="[2]!zIOfromWS06" textlink="">
      <xdr:nvSpPr>
        <xdr:cNvPr id="94" name="TextBox 93"/>
        <xdr:cNvSpPr txBox="1"/>
      </xdr:nvSpPr>
      <xdr:spPr>
        <a:xfrm>
          <a:off x="16318706" y="364807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12</xdr:row>
      <xdr:rowOff>257175</xdr:rowOff>
    </xdr:from>
    <xdr:to>
      <xdr:col>11</xdr:col>
      <xdr:colOff>2381</xdr:colOff>
      <xdr:row>14</xdr:row>
      <xdr:rowOff>0</xdr:rowOff>
    </xdr:to>
    <xdr:sp macro="[0]!ZIOFromWS14" textlink="">
      <xdr:nvSpPr>
        <xdr:cNvPr id="95" name="TextBox 94"/>
        <xdr:cNvSpPr txBox="1"/>
      </xdr:nvSpPr>
      <xdr:spPr>
        <a:xfrm>
          <a:off x="16318706" y="3648075"/>
          <a:ext cx="10096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13</xdr:row>
      <xdr:rowOff>257175</xdr:rowOff>
    </xdr:from>
    <xdr:to>
      <xdr:col>10</xdr:col>
      <xdr:colOff>1066800</xdr:colOff>
      <xdr:row>14</xdr:row>
      <xdr:rowOff>221456</xdr:rowOff>
    </xdr:to>
    <xdr:sp macro="[2]!zIOfromWS06" textlink="">
      <xdr:nvSpPr>
        <xdr:cNvPr id="96" name="TextBox 95"/>
        <xdr:cNvSpPr txBox="1"/>
      </xdr:nvSpPr>
      <xdr:spPr>
        <a:xfrm>
          <a:off x="16318706" y="393382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14</xdr:row>
      <xdr:rowOff>11906</xdr:rowOff>
    </xdr:from>
    <xdr:to>
      <xdr:col>11</xdr:col>
      <xdr:colOff>2381</xdr:colOff>
      <xdr:row>15</xdr:row>
      <xdr:rowOff>0</xdr:rowOff>
    </xdr:to>
    <xdr:sp macro="[0]!ZIOFromWS15" textlink="">
      <xdr:nvSpPr>
        <xdr:cNvPr id="97" name="TextBox 96"/>
        <xdr:cNvSpPr txBox="1"/>
      </xdr:nvSpPr>
      <xdr:spPr>
        <a:xfrm>
          <a:off x="16318706" y="3988594"/>
          <a:ext cx="1007269" cy="273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14</xdr:row>
      <xdr:rowOff>257175</xdr:rowOff>
    </xdr:from>
    <xdr:to>
      <xdr:col>10</xdr:col>
      <xdr:colOff>1066800</xdr:colOff>
      <xdr:row>15</xdr:row>
      <xdr:rowOff>221456</xdr:rowOff>
    </xdr:to>
    <xdr:sp macro="[2]!zIOfromWS06" textlink="">
      <xdr:nvSpPr>
        <xdr:cNvPr id="98" name="TextBox 97"/>
        <xdr:cNvSpPr txBox="1"/>
      </xdr:nvSpPr>
      <xdr:spPr>
        <a:xfrm>
          <a:off x="16318706" y="4219575"/>
          <a:ext cx="100726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15</xdr:row>
      <xdr:rowOff>11905</xdr:rowOff>
    </xdr:from>
    <xdr:to>
      <xdr:col>11</xdr:col>
      <xdr:colOff>2381</xdr:colOff>
      <xdr:row>16</xdr:row>
      <xdr:rowOff>2381</xdr:rowOff>
    </xdr:to>
    <xdr:sp macro="[0]!ZIOFromWS16" textlink="">
      <xdr:nvSpPr>
        <xdr:cNvPr id="99" name="TextBox 98"/>
        <xdr:cNvSpPr txBox="1"/>
      </xdr:nvSpPr>
      <xdr:spPr>
        <a:xfrm>
          <a:off x="16318706" y="4274343"/>
          <a:ext cx="1007269" cy="26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15</xdr:row>
      <xdr:rowOff>257175</xdr:rowOff>
    </xdr:from>
    <xdr:to>
      <xdr:col>10</xdr:col>
      <xdr:colOff>1066800</xdr:colOff>
      <xdr:row>16</xdr:row>
      <xdr:rowOff>221456</xdr:rowOff>
    </xdr:to>
    <xdr:sp macro="[2]!zIOfromWS06" textlink="">
      <xdr:nvSpPr>
        <xdr:cNvPr id="100" name="TextBox 99"/>
        <xdr:cNvSpPr txBox="1"/>
      </xdr:nvSpPr>
      <xdr:spPr>
        <a:xfrm>
          <a:off x="16318706" y="45053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16</xdr:row>
      <xdr:rowOff>11906</xdr:rowOff>
    </xdr:from>
    <xdr:to>
      <xdr:col>10</xdr:col>
      <xdr:colOff>962025</xdr:colOff>
      <xdr:row>16</xdr:row>
      <xdr:rowOff>221456</xdr:rowOff>
    </xdr:to>
    <xdr:sp macro="[0]!ZIOFromWS17" textlink="">
      <xdr:nvSpPr>
        <xdr:cNvPr id="101" name="TextBox 100"/>
        <xdr:cNvSpPr txBox="1"/>
      </xdr:nvSpPr>
      <xdr:spPr>
        <a:xfrm>
          <a:off x="16318706" y="4536281"/>
          <a:ext cx="931069"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16</xdr:row>
      <xdr:rowOff>257175</xdr:rowOff>
    </xdr:from>
    <xdr:to>
      <xdr:col>10</xdr:col>
      <xdr:colOff>1066800</xdr:colOff>
      <xdr:row>17</xdr:row>
      <xdr:rowOff>221456</xdr:rowOff>
    </xdr:to>
    <xdr:sp macro="[2]!zIOfromWS06" textlink="">
      <xdr:nvSpPr>
        <xdr:cNvPr id="102" name="TextBox 101"/>
        <xdr:cNvSpPr txBox="1"/>
      </xdr:nvSpPr>
      <xdr:spPr>
        <a:xfrm>
          <a:off x="16318706" y="47815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16</xdr:row>
      <xdr:rowOff>257175</xdr:rowOff>
    </xdr:from>
    <xdr:to>
      <xdr:col>10</xdr:col>
      <xdr:colOff>1066800</xdr:colOff>
      <xdr:row>17</xdr:row>
      <xdr:rowOff>221456</xdr:rowOff>
    </xdr:to>
    <xdr:sp macro="[0]!ZIOFromWS18" textlink="">
      <xdr:nvSpPr>
        <xdr:cNvPr id="103" name="TextBox 102"/>
        <xdr:cNvSpPr txBox="1"/>
      </xdr:nvSpPr>
      <xdr:spPr>
        <a:xfrm>
          <a:off x="16318706" y="47815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17</xdr:row>
      <xdr:rowOff>257175</xdr:rowOff>
    </xdr:from>
    <xdr:to>
      <xdr:col>10</xdr:col>
      <xdr:colOff>1066800</xdr:colOff>
      <xdr:row>18</xdr:row>
      <xdr:rowOff>221456</xdr:rowOff>
    </xdr:to>
    <xdr:sp macro="[2]!zIOfromWS06" textlink="">
      <xdr:nvSpPr>
        <xdr:cNvPr id="104" name="TextBox 103"/>
        <xdr:cNvSpPr txBox="1"/>
      </xdr:nvSpPr>
      <xdr:spPr>
        <a:xfrm>
          <a:off x="16318706" y="50577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17</xdr:row>
      <xdr:rowOff>257175</xdr:rowOff>
    </xdr:from>
    <xdr:to>
      <xdr:col>10</xdr:col>
      <xdr:colOff>1066800</xdr:colOff>
      <xdr:row>18</xdr:row>
      <xdr:rowOff>221456</xdr:rowOff>
    </xdr:to>
    <xdr:sp macro="[0]!ZIOFromWS19" textlink="">
      <xdr:nvSpPr>
        <xdr:cNvPr id="105" name="TextBox 104"/>
        <xdr:cNvSpPr txBox="1"/>
      </xdr:nvSpPr>
      <xdr:spPr>
        <a:xfrm>
          <a:off x="16318706" y="50577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18</xdr:row>
      <xdr:rowOff>257175</xdr:rowOff>
    </xdr:from>
    <xdr:to>
      <xdr:col>10</xdr:col>
      <xdr:colOff>1066800</xdr:colOff>
      <xdr:row>19</xdr:row>
      <xdr:rowOff>221456</xdr:rowOff>
    </xdr:to>
    <xdr:sp macro="[2]!zIOfromWS06" textlink="">
      <xdr:nvSpPr>
        <xdr:cNvPr id="106" name="TextBox 105"/>
        <xdr:cNvSpPr txBox="1"/>
      </xdr:nvSpPr>
      <xdr:spPr>
        <a:xfrm>
          <a:off x="16318706" y="53340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18</xdr:row>
      <xdr:rowOff>257175</xdr:rowOff>
    </xdr:from>
    <xdr:to>
      <xdr:col>10</xdr:col>
      <xdr:colOff>1066800</xdr:colOff>
      <xdr:row>19</xdr:row>
      <xdr:rowOff>221456</xdr:rowOff>
    </xdr:to>
    <xdr:sp macro="[0]!ZIOFromWS20" textlink="">
      <xdr:nvSpPr>
        <xdr:cNvPr id="107" name="TextBox 106"/>
        <xdr:cNvSpPr txBox="1"/>
      </xdr:nvSpPr>
      <xdr:spPr>
        <a:xfrm>
          <a:off x="16318706" y="53340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19</xdr:row>
      <xdr:rowOff>257175</xdr:rowOff>
    </xdr:from>
    <xdr:to>
      <xdr:col>10</xdr:col>
      <xdr:colOff>1066800</xdr:colOff>
      <xdr:row>20</xdr:row>
      <xdr:rowOff>221456</xdr:rowOff>
    </xdr:to>
    <xdr:sp macro="[2]!zIOfromWS06" textlink="">
      <xdr:nvSpPr>
        <xdr:cNvPr id="108" name="TextBox 107"/>
        <xdr:cNvSpPr txBox="1"/>
      </xdr:nvSpPr>
      <xdr:spPr>
        <a:xfrm>
          <a:off x="16318706" y="56102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19</xdr:row>
      <xdr:rowOff>257175</xdr:rowOff>
    </xdr:from>
    <xdr:to>
      <xdr:col>10</xdr:col>
      <xdr:colOff>1066800</xdr:colOff>
      <xdr:row>20</xdr:row>
      <xdr:rowOff>221456</xdr:rowOff>
    </xdr:to>
    <xdr:sp macro="[2]!zIOfromWS21" textlink="">
      <xdr:nvSpPr>
        <xdr:cNvPr id="109" name="TextBox 108"/>
        <xdr:cNvSpPr txBox="1"/>
      </xdr:nvSpPr>
      <xdr:spPr>
        <a:xfrm>
          <a:off x="16318706" y="56102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20</xdr:row>
      <xdr:rowOff>257175</xdr:rowOff>
    </xdr:from>
    <xdr:to>
      <xdr:col>10</xdr:col>
      <xdr:colOff>1066800</xdr:colOff>
      <xdr:row>21</xdr:row>
      <xdr:rowOff>221456</xdr:rowOff>
    </xdr:to>
    <xdr:sp macro="[2]!zIOfromWS06" textlink="">
      <xdr:nvSpPr>
        <xdr:cNvPr id="110" name="TextBox 109"/>
        <xdr:cNvSpPr txBox="1"/>
      </xdr:nvSpPr>
      <xdr:spPr>
        <a:xfrm>
          <a:off x="16318706" y="58864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20</xdr:row>
      <xdr:rowOff>257175</xdr:rowOff>
    </xdr:from>
    <xdr:to>
      <xdr:col>10</xdr:col>
      <xdr:colOff>1066800</xdr:colOff>
      <xdr:row>21</xdr:row>
      <xdr:rowOff>221456</xdr:rowOff>
    </xdr:to>
    <xdr:sp macro="[2]!zIOfromWS22" textlink="">
      <xdr:nvSpPr>
        <xdr:cNvPr id="111" name="TextBox 110"/>
        <xdr:cNvSpPr txBox="1"/>
      </xdr:nvSpPr>
      <xdr:spPr>
        <a:xfrm>
          <a:off x="16318706" y="58864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21</xdr:row>
      <xdr:rowOff>257175</xdr:rowOff>
    </xdr:from>
    <xdr:to>
      <xdr:col>10</xdr:col>
      <xdr:colOff>1066800</xdr:colOff>
      <xdr:row>22</xdr:row>
      <xdr:rowOff>221456</xdr:rowOff>
    </xdr:to>
    <xdr:sp macro="[2]!zIOfromWS06" textlink="">
      <xdr:nvSpPr>
        <xdr:cNvPr id="112" name="TextBox 111"/>
        <xdr:cNvSpPr txBox="1"/>
      </xdr:nvSpPr>
      <xdr:spPr>
        <a:xfrm>
          <a:off x="16318706" y="61626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21</xdr:row>
      <xdr:rowOff>257175</xdr:rowOff>
    </xdr:from>
    <xdr:to>
      <xdr:col>10</xdr:col>
      <xdr:colOff>1066800</xdr:colOff>
      <xdr:row>22</xdr:row>
      <xdr:rowOff>221456</xdr:rowOff>
    </xdr:to>
    <xdr:sp macro="[2]!zIOfromWS23" textlink="">
      <xdr:nvSpPr>
        <xdr:cNvPr id="113" name="TextBox 112"/>
        <xdr:cNvSpPr txBox="1"/>
      </xdr:nvSpPr>
      <xdr:spPr>
        <a:xfrm>
          <a:off x="16318706" y="61626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22</xdr:row>
      <xdr:rowOff>257175</xdr:rowOff>
    </xdr:from>
    <xdr:to>
      <xdr:col>10</xdr:col>
      <xdr:colOff>1066800</xdr:colOff>
      <xdr:row>23</xdr:row>
      <xdr:rowOff>221456</xdr:rowOff>
    </xdr:to>
    <xdr:sp macro="[2]!zIOfromWS06" textlink="">
      <xdr:nvSpPr>
        <xdr:cNvPr id="114" name="TextBox 113"/>
        <xdr:cNvSpPr txBox="1"/>
      </xdr:nvSpPr>
      <xdr:spPr>
        <a:xfrm>
          <a:off x="16318706" y="64389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22</xdr:row>
      <xdr:rowOff>257175</xdr:rowOff>
    </xdr:from>
    <xdr:to>
      <xdr:col>10</xdr:col>
      <xdr:colOff>1066800</xdr:colOff>
      <xdr:row>23</xdr:row>
      <xdr:rowOff>221456</xdr:rowOff>
    </xdr:to>
    <xdr:sp macro="[2]!zIOfromWS24" textlink="">
      <xdr:nvSpPr>
        <xdr:cNvPr id="115" name="TextBox 114"/>
        <xdr:cNvSpPr txBox="1"/>
      </xdr:nvSpPr>
      <xdr:spPr>
        <a:xfrm>
          <a:off x="16318706" y="64389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23</xdr:row>
      <xdr:rowOff>257175</xdr:rowOff>
    </xdr:from>
    <xdr:to>
      <xdr:col>10</xdr:col>
      <xdr:colOff>1066800</xdr:colOff>
      <xdr:row>24</xdr:row>
      <xdr:rowOff>221456</xdr:rowOff>
    </xdr:to>
    <xdr:sp macro="[2]!zIOfromWS06" textlink="">
      <xdr:nvSpPr>
        <xdr:cNvPr id="116" name="TextBox 115"/>
        <xdr:cNvSpPr txBox="1"/>
      </xdr:nvSpPr>
      <xdr:spPr>
        <a:xfrm>
          <a:off x="16318706" y="6715125"/>
          <a:ext cx="1007269" cy="46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23</xdr:row>
      <xdr:rowOff>257175</xdr:rowOff>
    </xdr:from>
    <xdr:to>
      <xdr:col>10</xdr:col>
      <xdr:colOff>1066800</xdr:colOff>
      <xdr:row>24</xdr:row>
      <xdr:rowOff>221456</xdr:rowOff>
    </xdr:to>
    <xdr:sp macro="[2]!zIOfromWS25" textlink="">
      <xdr:nvSpPr>
        <xdr:cNvPr id="117" name="TextBox 116"/>
        <xdr:cNvSpPr txBox="1"/>
      </xdr:nvSpPr>
      <xdr:spPr>
        <a:xfrm>
          <a:off x="16318706" y="6715125"/>
          <a:ext cx="1007269" cy="46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24</xdr:row>
      <xdr:rowOff>257175</xdr:rowOff>
    </xdr:from>
    <xdr:to>
      <xdr:col>10</xdr:col>
      <xdr:colOff>1066800</xdr:colOff>
      <xdr:row>25</xdr:row>
      <xdr:rowOff>221456</xdr:rowOff>
    </xdr:to>
    <xdr:sp macro="[2]!zIOfromWS06" textlink="">
      <xdr:nvSpPr>
        <xdr:cNvPr id="118" name="TextBox 117"/>
        <xdr:cNvSpPr txBox="1"/>
      </xdr:nvSpPr>
      <xdr:spPr>
        <a:xfrm>
          <a:off x="16318706" y="72199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24</xdr:row>
      <xdr:rowOff>257175</xdr:rowOff>
    </xdr:from>
    <xdr:to>
      <xdr:col>10</xdr:col>
      <xdr:colOff>1066800</xdr:colOff>
      <xdr:row>25</xdr:row>
      <xdr:rowOff>221456</xdr:rowOff>
    </xdr:to>
    <xdr:sp macro="[2]!zIOfromWS26" textlink="">
      <xdr:nvSpPr>
        <xdr:cNvPr id="119" name="TextBox 118"/>
        <xdr:cNvSpPr txBox="1"/>
      </xdr:nvSpPr>
      <xdr:spPr>
        <a:xfrm>
          <a:off x="16318706" y="72199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25</xdr:row>
      <xdr:rowOff>257175</xdr:rowOff>
    </xdr:from>
    <xdr:to>
      <xdr:col>10</xdr:col>
      <xdr:colOff>1066800</xdr:colOff>
      <xdr:row>26</xdr:row>
      <xdr:rowOff>221456</xdr:rowOff>
    </xdr:to>
    <xdr:sp macro="[2]!zIOfromWS06" textlink="">
      <xdr:nvSpPr>
        <xdr:cNvPr id="120" name="TextBox 119"/>
        <xdr:cNvSpPr txBox="1"/>
      </xdr:nvSpPr>
      <xdr:spPr>
        <a:xfrm>
          <a:off x="16318706" y="7496175"/>
          <a:ext cx="1007269" cy="345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25</xdr:row>
      <xdr:rowOff>257175</xdr:rowOff>
    </xdr:from>
    <xdr:to>
      <xdr:col>10</xdr:col>
      <xdr:colOff>1066800</xdr:colOff>
      <xdr:row>26</xdr:row>
      <xdr:rowOff>221456</xdr:rowOff>
    </xdr:to>
    <xdr:sp macro="[2]!zIOfromWS27" textlink="">
      <xdr:nvSpPr>
        <xdr:cNvPr id="121" name="TextBox 120"/>
        <xdr:cNvSpPr txBox="1"/>
      </xdr:nvSpPr>
      <xdr:spPr>
        <a:xfrm>
          <a:off x="16318706" y="7496175"/>
          <a:ext cx="1007269" cy="345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26</xdr:row>
      <xdr:rowOff>257175</xdr:rowOff>
    </xdr:from>
    <xdr:to>
      <xdr:col>10</xdr:col>
      <xdr:colOff>1066800</xdr:colOff>
      <xdr:row>27</xdr:row>
      <xdr:rowOff>221456</xdr:rowOff>
    </xdr:to>
    <xdr:sp macro="[2]!zIOfromWS06" textlink="">
      <xdr:nvSpPr>
        <xdr:cNvPr id="122" name="TextBox 121"/>
        <xdr:cNvSpPr txBox="1"/>
      </xdr:nvSpPr>
      <xdr:spPr>
        <a:xfrm>
          <a:off x="16318706" y="78771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26</xdr:row>
      <xdr:rowOff>257175</xdr:rowOff>
    </xdr:from>
    <xdr:to>
      <xdr:col>10</xdr:col>
      <xdr:colOff>1066800</xdr:colOff>
      <xdr:row>27</xdr:row>
      <xdr:rowOff>221456</xdr:rowOff>
    </xdr:to>
    <xdr:sp macro="[2]!zIOfromWS28" textlink="">
      <xdr:nvSpPr>
        <xdr:cNvPr id="123" name="TextBox 122"/>
        <xdr:cNvSpPr txBox="1"/>
      </xdr:nvSpPr>
      <xdr:spPr>
        <a:xfrm>
          <a:off x="16318706" y="78771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27</xdr:row>
      <xdr:rowOff>257175</xdr:rowOff>
    </xdr:from>
    <xdr:to>
      <xdr:col>10</xdr:col>
      <xdr:colOff>1066800</xdr:colOff>
      <xdr:row>28</xdr:row>
      <xdr:rowOff>221456</xdr:rowOff>
    </xdr:to>
    <xdr:sp macro="[2]!zIOfromWS06" textlink="">
      <xdr:nvSpPr>
        <xdr:cNvPr id="124" name="TextBox 123"/>
        <xdr:cNvSpPr txBox="1"/>
      </xdr:nvSpPr>
      <xdr:spPr>
        <a:xfrm>
          <a:off x="16318706" y="81534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27</xdr:row>
      <xdr:rowOff>257175</xdr:rowOff>
    </xdr:from>
    <xdr:to>
      <xdr:col>10</xdr:col>
      <xdr:colOff>1066800</xdr:colOff>
      <xdr:row>28</xdr:row>
      <xdr:rowOff>221456</xdr:rowOff>
    </xdr:to>
    <xdr:sp macro="[2]!zIOfromWS29" textlink="">
      <xdr:nvSpPr>
        <xdr:cNvPr id="125" name="TextBox 124"/>
        <xdr:cNvSpPr txBox="1"/>
      </xdr:nvSpPr>
      <xdr:spPr>
        <a:xfrm>
          <a:off x="16318706" y="81534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28</xdr:row>
      <xdr:rowOff>257175</xdr:rowOff>
    </xdr:from>
    <xdr:to>
      <xdr:col>10</xdr:col>
      <xdr:colOff>1066800</xdr:colOff>
      <xdr:row>29</xdr:row>
      <xdr:rowOff>221456</xdr:rowOff>
    </xdr:to>
    <xdr:sp macro="[2]!zIOfromWS30" textlink="">
      <xdr:nvSpPr>
        <xdr:cNvPr id="126" name="TextBox 125"/>
        <xdr:cNvSpPr txBox="1"/>
      </xdr:nvSpPr>
      <xdr:spPr>
        <a:xfrm>
          <a:off x="16318706" y="84296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28</xdr:row>
      <xdr:rowOff>257175</xdr:rowOff>
    </xdr:from>
    <xdr:to>
      <xdr:col>10</xdr:col>
      <xdr:colOff>1066800</xdr:colOff>
      <xdr:row>29</xdr:row>
      <xdr:rowOff>221456</xdr:rowOff>
    </xdr:to>
    <xdr:sp macro="[2]!zIOfromWS30" textlink="">
      <xdr:nvSpPr>
        <xdr:cNvPr id="127" name="TextBox 126"/>
        <xdr:cNvSpPr txBox="1"/>
      </xdr:nvSpPr>
      <xdr:spPr>
        <a:xfrm>
          <a:off x="16318706" y="84296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29</xdr:row>
      <xdr:rowOff>257175</xdr:rowOff>
    </xdr:from>
    <xdr:to>
      <xdr:col>10</xdr:col>
      <xdr:colOff>1066800</xdr:colOff>
      <xdr:row>30</xdr:row>
      <xdr:rowOff>221456</xdr:rowOff>
    </xdr:to>
    <xdr:sp macro="[2]!zIOfromWS06" textlink="">
      <xdr:nvSpPr>
        <xdr:cNvPr id="128" name="TextBox 127"/>
        <xdr:cNvSpPr txBox="1"/>
      </xdr:nvSpPr>
      <xdr:spPr>
        <a:xfrm>
          <a:off x="16318706" y="87058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29</xdr:row>
      <xdr:rowOff>257175</xdr:rowOff>
    </xdr:from>
    <xdr:to>
      <xdr:col>10</xdr:col>
      <xdr:colOff>1066800</xdr:colOff>
      <xdr:row>30</xdr:row>
      <xdr:rowOff>221456</xdr:rowOff>
    </xdr:to>
    <xdr:sp macro="[2]!zIOfromWS31" textlink="">
      <xdr:nvSpPr>
        <xdr:cNvPr id="129" name="TextBox 128"/>
        <xdr:cNvSpPr txBox="1"/>
      </xdr:nvSpPr>
      <xdr:spPr>
        <a:xfrm>
          <a:off x="16318706" y="87058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30</xdr:row>
      <xdr:rowOff>257175</xdr:rowOff>
    </xdr:from>
    <xdr:to>
      <xdr:col>10</xdr:col>
      <xdr:colOff>1066800</xdr:colOff>
      <xdr:row>31</xdr:row>
      <xdr:rowOff>221456</xdr:rowOff>
    </xdr:to>
    <xdr:sp macro="[2]!zIOfromWS06" textlink="">
      <xdr:nvSpPr>
        <xdr:cNvPr id="130" name="TextBox 129"/>
        <xdr:cNvSpPr txBox="1"/>
      </xdr:nvSpPr>
      <xdr:spPr>
        <a:xfrm>
          <a:off x="16318706" y="89820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30</xdr:row>
      <xdr:rowOff>257175</xdr:rowOff>
    </xdr:from>
    <xdr:to>
      <xdr:col>10</xdr:col>
      <xdr:colOff>1066800</xdr:colOff>
      <xdr:row>31</xdr:row>
      <xdr:rowOff>221456</xdr:rowOff>
    </xdr:to>
    <xdr:sp macro="[2]!zIOfromWS32" textlink="">
      <xdr:nvSpPr>
        <xdr:cNvPr id="131" name="TextBox 130"/>
        <xdr:cNvSpPr txBox="1"/>
      </xdr:nvSpPr>
      <xdr:spPr>
        <a:xfrm>
          <a:off x="16318706" y="89820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31</xdr:row>
      <xdr:rowOff>257175</xdr:rowOff>
    </xdr:from>
    <xdr:to>
      <xdr:col>10</xdr:col>
      <xdr:colOff>1066800</xdr:colOff>
      <xdr:row>32</xdr:row>
      <xdr:rowOff>221456</xdr:rowOff>
    </xdr:to>
    <xdr:sp macro="[2]!zIOfromWS06" textlink="">
      <xdr:nvSpPr>
        <xdr:cNvPr id="132" name="TextBox 131"/>
        <xdr:cNvSpPr txBox="1"/>
      </xdr:nvSpPr>
      <xdr:spPr>
        <a:xfrm>
          <a:off x="16318706" y="92583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31</xdr:row>
      <xdr:rowOff>257175</xdr:rowOff>
    </xdr:from>
    <xdr:to>
      <xdr:col>10</xdr:col>
      <xdr:colOff>1066800</xdr:colOff>
      <xdr:row>32</xdr:row>
      <xdr:rowOff>221456</xdr:rowOff>
    </xdr:to>
    <xdr:sp macro="[2]!zIOfromWS33" textlink="">
      <xdr:nvSpPr>
        <xdr:cNvPr id="133" name="TextBox 132"/>
        <xdr:cNvSpPr txBox="1"/>
      </xdr:nvSpPr>
      <xdr:spPr>
        <a:xfrm>
          <a:off x="16318706" y="92583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32</xdr:row>
      <xdr:rowOff>257175</xdr:rowOff>
    </xdr:from>
    <xdr:to>
      <xdr:col>10</xdr:col>
      <xdr:colOff>1066800</xdr:colOff>
      <xdr:row>33</xdr:row>
      <xdr:rowOff>221456</xdr:rowOff>
    </xdr:to>
    <xdr:sp macro="[2]!zIOfromWS34" textlink="">
      <xdr:nvSpPr>
        <xdr:cNvPr id="134" name="TextBox 133"/>
        <xdr:cNvSpPr txBox="1"/>
      </xdr:nvSpPr>
      <xdr:spPr>
        <a:xfrm>
          <a:off x="16318706" y="95345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32</xdr:row>
      <xdr:rowOff>257175</xdr:rowOff>
    </xdr:from>
    <xdr:to>
      <xdr:col>10</xdr:col>
      <xdr:colOff>1066800</xdr:colOff>
      <xdr:row>33</xdr:row>
      <xdr:rowOff>221456</xdr:rowOff>
    </xdr:to>
    <xdr:sp macro="[2]!zIOfromWS34" textlink="">
      <xdr:nvSpPr>
        <xdr:cNvPr id="135" name="TextBox 134"/>
        <xdr:cNvSpPr txBox="1"/>
      </xdr:nvSpPr>
      <xdr:spPr>
        <a:xfrm>
          <a:off x="16318706" y="95345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33</xdr:row>
      <xdr:rowOff>257175</xdr:rowOff>
    </xdr:from>
    <xdr:to>
      <xdr:col>10</xdr:col>
      <xdr:colOff>1066800</xdr:colOff>
      <xdr:row>34</xdr:row>
      <xdr:rowOff>221456</xdr:rowOff>
    </xdr:to>
    <xdr:sp macro="[2]!zIOfromWS06" textlink="">
      <xdr:nvSpPr>
        <xdr:cNvPr id="136" name="TextBox 135"/>
        <xdr:cNvSpPr txBox="1"/>
      </xdr:nvSpPr>
      <xdr:spPr>
        <a:xfrm>
          <a:off x="16318706" y="98107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33</xdr:row>
      <xdr:rowOff>257175</xdr:rowOff>
    </xdr:from>
    <xdr:to>
      <xdr:col>10</xdr:col>
      <xdr:colOff>1066800</xdr:colOff>
      <xdr:row>34</xdr:row>
      <xdr:rowOff>221456</xdr:rowOff>
    </xdr:to>
    <xdr:sp macro="[2]!zIOfromWS35" textlink="">
      <xdr:nvSpPr>
        <xdr:cNvPr id="137" name="TextBox 136"/>
        <xdr:cNvSpPr txBox="1"/>
      </xdr:nvSpPr>
      <xdr:spPr>
        <a:xfrm>
          <a:off x="16318706" y="98107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34</xdr:row>
      <xdr:rowOff>257175</xdr:rowOff>
    </xdr:from>
    <xdr:to>
      <xdr:col>10</xdr:col>
      <xdr:colOff>1066800</xdr:colOff>
      <xdr:row>35</xdr:row>
      <xdr:rowOff>221456</xdr:rowOff>
    </xdr:to>
    <xdr:sp macro="[2]!zIOfromWS36" textlink="">
      <xdr:nvSpPr>
        <xdr:cNvPr id="138" name="TextBox 137"/>
        <xdr:cNvSpPr txBox="1"/>
      </xdr:nvSpPr>
      <xdr:spPr>
        <a:xfrm>
          <a:off x="16318706" y="100869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34</xdr:row>
      <xdr:rowOff>257175</xdr:rowOff>
    </xdr:from>
    <xdr:to>
      <xdr:col>10</xdr:col>
      <xdr:colOff>1066800</xdr:colOff>
      <xdr:row>35</xdr:row>
      <xdr:rowOff>221456</xdr:rowOff>
    </xdr:to>
    <xdr:sp macro="[2]!zIOfromWS36" textlink="">
      <xdr:nvSpPr>
        <xdr:cNvPr id="139" name="TextBox 138"/>
        <xdr:cNvSpPr txBox="1"/>
      </xdr:nvSpPr>
      <xdr:spPr>
        <a:xfrm>
          <a:off x="16318706" y="100869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35</xdr:row>
      <xdr:rowOff>257175</xdr:rowOff>
    </xdr:from>
    <xdr:to>
      <xdr:col>10</xdr:col>
      <xdr:colOff>1066800</xdr:colOff>
      <xdr:row>36</xdr:row>
      <xdr:rowOff>221456</xdr:rowOff>
    </xdr:to>
    <xdr:sp macro="[2]!zIOfromWS06" textlink="">
      <xdr:nvSpPr>
        <xdr:cNvPr id="140" name="TextBox 139"/>
        <xdr:cNvSpPr txBox="1"/>
      </xdr:nvSpPr>
      <xdr:spPr>
        <a:xfrm>
          <a:off x="16318706" y="103632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35</xdr:row>
      <xdr:rowOff>257175</xdr:rowOff>
    </xdr:from>
    <xdr:to>
      <xdr:col>10</xdr:col>
      <xdr:colOff>1066800</xdr:colOff>
      <xdr:row>36</xdr:row>
      <xdr:rowOff>221456</xdr:rowOff>
    </xdr:to>
    <xdr:sp macro="[2]!zIOfromWS37" textlink="">
      <xdr:nvSpPr>
        <xdr:cNvPr id="141" name="TextBox 140"/>
        <xdr:cNvSpPr txBox="1"/>
      </xdr:nvSpPr>
      <xdr:spPr>
        <a:xfrm>
          <a:off x="16318706" y="103632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36</xdr:row>
      <xdr:rowOff>257175</xdr:rowOff>
    </xdr:from>
    <xdr:to>
      <xdr:col>10</xdr:col>
      <xdr:colOff>1066800</xdr:colOff>
      <xdr:row>37</xdr:row>
      <xdr:rowOff>221456</xdr:rowOff>
    </xdr:to>
    <xdr:sp macro="[2]!zIOfromWS06" textlink="">
      <xdr:nvSpPr>
        <xdr:cNvPr id="142" name="TextBox 141"/>
        <xdr:cNvSpPr txBox="1"/>
      </xdr:nvSpPr>
      <xdr:spPr>
        <a:xfrm>
          <a:off x="16318706" y="106394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36</xdr:row>
      <xdr:rowOff>257175</xdr:rowOff>
    </xdr:from>
    <xdr:to>
      <xdr:col>10</xdr:col>
      <xdr:colOff>1066800</xdr:colOff>
      <xdr:row>37</xdr:row>
      <xdr:rowOff>221456</xdr:rowOff>
    </xdr:to>
    <xdr:sp macro="[2]!zIOfromWS38" textlink="">
      <xdr:nvSpPr>
        <xdr:cNvPr id="143" name="TextBox 142"/>
        <xdr:cNvSpPr txBox="1"/>
      </xdr:nvSpPr>
      <xdr:spPr>
        <a:xfrm>
          <a:off x="16318706" y="106394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37</xdr:row>
      <xdr:rowOff>257175</xdr:rowOff>
    </xdr:from>
    <xdr:to>
      <xdr:col>10</xdr:col>
      <xdr:colOff>1066800</xdr:colOff>
      <xdr:row>38</xdr:row>
      <xdr:rowOff>221456</xdr:rowOff>
    </xdr:to>
    <xdr:sp macro="[2]!zIOfromWS06" textlink="">
      <xdr:nvSpPr>
        <xdr:cNvPr id="144" name="TextBox 143"/>
        <xdr:cNvSpPr txBox="1"/>
      </xdr:nvSpPr>
      <xdr:spPr>
        <a:xfrm>
          <a:off x="16318706" y="109156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37</xdr:row>
      <xdr:rowOff>257175</xdr:rowOff>
    </xdr:from>
    <xdr:to>
      <xdr:col>10</xdr:col>
      <xdr:colOff>1066800</xdr:colOff>
      <xdr:row>38</xdr:row>
      <xdr:rowOff>221456</xdr:rowOff>
    </xdr:to>
    <xdr:sp macro="[2]!zIOfromWS39" textlink="">
      <xdr:nvSpPr>
        <xdr:cNvPr id="145" name="TextBox 144"/>
        <xdr:cNvSpPr txBox="1"/>
      </xdr:nvSpPr>
      <xdr:spPr>
        <a:xfrm>
          <a:off x="16318706" y="109156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38</xdr:row>
      <xdr:rowOff>257175</xdr:rowOff>
    </xdr:from>
    <xdr:to>
      <xdr:col>10</xdr:col>
      <xdr:colOff>1066800</xdr:colOff>
      <xdr:row>39</xdr:row>
      <xdr:rowOff>221456</xdr:rowOff>
    </xdr:to>
    <xdr:sp macro="[2]!zIOfromWS06" textlink="">
      <xdr:nvSpPr>
        <xdr:cNvPr id="146" name="TextBox 145"/>
        <xdr:cNvSpPr txBox="1"/>
      </xdr:nvSpPr>
      <xdr:spPr>
        <a:xfrm>
          <a:off x="16318706" y="111918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38</xdr:row>
      <xdr:rowOff>257175</xdr:rowOff>
    </xdr:from>
    <xdr:to>
      <xdr:col>10</xdr:col>
      <xdr:colOff>1066800</xdr:colOff>
      <xdr:row>39</xdr:row>
      <xdr:rowOff>221456</xdr:rowOff>
    </xdr:to>
    <xdr:sp macro="[2]!zIOfromWS40" textlink="">
      <xdr:nvSpPr>
        <xdr:cNvPr id="147" name="TextBox 146"/>
        <xdr:cNvSpPr txBox="1"/>
      </xdr:nvSpPr>
      <xdr:spPr>
        <a:xfrm>
          <a:off x="16318706" y="111918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39</xdr:row>
      <xdr:rowOff>257175</xdr:rowOff>
    </xdr:from>
    <xdr:to>
      <xdr:col>10</xdr:col>
      <xdr:colOff>1066800</xdr:colOff>
      <xdr:row>40</xdr:row>
      <xdr:rowOff>221456</xdr:rowOff>
    </xdr:to>
    <xdr:sp macro="[2]!zIOfromWS06" textlink="">
      <xdr:nvSpPr>
        <xdr:cNvPr id="148" name="TextBox 147"/>
        <xdr:cNvSpPr txBox="1"/>
      </xdr:nvSpPr>
      <xdr:spPr>
        <a:xfrm>
          <a:off x="16318706" y="114681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39</xdr:row>
      <xdr:rowOff>257175</xdr:rowOff>
    </xdr:from>
    <xdr:to>
      <xdr:col>10</xdr:col>
      <xdr:colOff>1066800</xdr:colOff>
      <xdr:row>40</xdr:row>
      <xdr:rowOff>221456</xdr:rowOff>
    </xdr:to>
    <xdr:sp macro="[2]!zIOfromWS41" textlink="">
      <xdr:nvSpPr>
        <xdr:cNvPr id="149" name="TextBox 148"/>
        <xdr:cNvSpPr txBox="1"/>
      </xdr:nvSpPr>
      <xdr:spPr>
        <a:xfrm>
          <a:off x="16318706" y="114681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40</xdr:row>
      <xdr:rowOff>257175</xdr:rowOff>
    </xdr:from>
    <xdr:to>
      <xdr:col>10</xdr:col>
      <xdr:colOff>1066800</xdr:colOff>
      <xdr:row>41</xdr:row>
      <xdr:rowOff>221456</xdr:rowOff>
    </xdr:to>
    <xdr:sp macro="[2]!zIOfromWS06" textlink="">
      <xdr:nvSpPr>
        <xdr:cNvPr id="150" name="TextBox 149"/>
        <xdr:cNvSpPr txBox="1"/>
      </xdr:nvSpPr>
      <xdr:spPr>
        <a:xfrm>
          <a:off x="16318706" y="117443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40</xdr:row>
      <xdr:rowOff>257175</xdr:rowOff>
    </xdr:from>
    <xdr:to>
      <xdr:col>10</xdr:col>
      <xdr:colOff>1066800</xdr:colOff>
      <xdr:row>41</xdr:row>
      <xdr:rowOff>221456</xdr:rowOff>
    </xdr:to>
    <xdr:sp macro="[2]!zIOfromWS42" textlink="">
      <xdr:nvSpPr>
        <xdr:cNvPr id="151" name="TextBox 150"/>
        <xdr:cNvSpPr txBox="1"/>
      </xdr:nvSpPr>
      <xdr:spPr>
        <a:xfrm>
          <a:off x="16318706" y="117443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41</xdr:row>
      <xdr:rowOff>257175</xdr:rowOff>
    </xdr:from>
    <xdr:to>
      <xdr:col>10</xdr:col>
      <xdr:colOff>1066800</xdr:colOff>
      <xdr:row>42</xdr:row>
      <xdr:rowOff>221456</xdr:rowOff>
    </xdr:to>
    <xdr:sp macro="[2]!zIOfromWS06" textlink="">
      <xdr:nvSpPr>
        <xdr:cNvPr id="152" name="TextBox 151"/>
        <xdr:cNvSpPr txBox="1"/>
      </xdr:nvSpPr>
      <xdr:spPr>
        <a:xfrm>
          <a:off x="16318706" y="120205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41</xdr:row>
      <xdr:rowOff>257175</xdr:rowOff>
    </xdr:from>
    <xdr:to>
      <xdr:col>10</xdr:col>
      <xdr:colOff>1066800</xdr:colOff>
      <xdr:row>42</xdr:row>
      <xdr:rowOff>221456</xdr:rowOff>
    </xdr:to>
    <xdr:sp macro="[2]!zIOfromWS43" textlink="">
      <xdr:nvSpPr>
        <xdr:cNvPr id="153" name="TextBox 152"/>
        <xdr:cNvSpPr txBox="1"/>
      </xdr:nvSpPr>
      <xdr:spPr>
        <a:xfrm>
          <a:off x="16318706" y="120205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42</xdr:row>
      <xdr:rowOff>257175</xdr:rowOff>
    </xdr:from>
    <xdr:to>
      <xdr:col>10</xdr:col>
      <xdr:colOff>1066800</xdr:colOff>
      <xdr:row>43</xdr:row>
      <xdr:rowOff>221456</xdr:rowOff>
    </xdr:to>
    <xdr:sp macro="[2]!zIOfromWS06" textlink="">
      <xdr:nvSpPr>
        <xdr:cNvPr id="154" name="TextBox 153"/>
        <xdr:cNvSpPr txBox="1"/>
      </xdr:nvSpPr>
      <xdr:spPr>
        <a:xfrm>
          <a:off x="16318706" y="122967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42</xdr:row>
      <xdr:rowOff>257175</xdr:rowOff>
    </xdr:from>
    <xdr:to>
      <xdr:col>10</xdr:col>
      <xdr:colOff>1066800</xdr:colOff>
      <xdr:row>43</xdr:row>
      <xdr:rowOff>221456</xdr:rowOff>
    </xdr:to>
    <xdr:sp macro="[2]!zIOfromWS44" textlink="">
      <xdr:nvSpPr>
        <xdr:cNvPr id="155" name="TextBox 154"/>
        <xdr:cNvSpPr txBox="1"/>
      </xdr:nvSpPr>
      <xdr:spPr>
        <a:xfrm>
          <a:off x="16318706" y="122967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43</xdr:row>
      <xdr:rowOff>257175</xdr:rowOff>
    </xdr:from>
    <xdr:to>
      <xdr:col>10</xdr:col>
      <xdr:colOff>1066800</xdr:colOff>
      <xdr:row>44</xdr:row>
      <xdr:rowOff>221456</xdr:rowOff>
    </xdr:to>
    <xdr:sp macro="[2]!zIOfromWS06" textlink="">
      <xdr:nvSpPr>
        <xdr:cNvPr id="156" name="TextBox 155"/>
        <xdr:cNvSpPr txBox="1"/>
      </xdr:nvSpPr>
      <xdr:spPr>
        <a:xfrm>
          <a:off x="16318706" y="125730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43</xdr:row>
      <xdr:rowOff>257175</xdr:rowOff>
    </xdr:from>
    <xdr:to>
      <xdr:col>10</xdr:col>
      <xdr:colOff>1066800</xdr:colOff>
      <xdr:row>44</xdr:row>
      <xdr:rowOff>221456</xdr:rowOff>
    </xdr:to>
    <xdr:sp macro="[2]!zIOfromWS45" textlink="">
      <xdr:nvSpPr>
        <xdr:cNvPr id="157" name="TextBox 156"/>
        <xdr:cNvSpPr txBox="1"/>
      </xdr:nvSpPr>
      <xdr:spPr>
        <a:xfrm>
          <a:off x="16318706" y="125730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44</xdr:row>
      <xdr:rowOff>257175</xdr:rowOff>
    </xdr:from>
    <xdr:to>
      <xdr:col>10</xdr:col>
      <xdr:colOff>1066800</xdr:colOff>
      <xdr:row>45</xdr:row>
      <xdr:rowOff>221456</xdr:rowOff>
    </xdr:to>
    <xdr:sp macro="[2]!zIOfromWS06" textlink="">
      <xdr:nvSpPr>
        <xdr:cNvPr id="158" name="TextBox 157"/>
        <xdr:cNvSpPr txBox="1"/>
      </xdr:nvSpPr>
      <xdr:spPr>
        <a:xfrm>
          <a:off x="16318706" y="128492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44</xdr:row>
      <xdr:rowOff>257175</xdr:rowOff>
    </xdr:from>
    <xdr:to>
      <xdr:col>10</xdr:col>
      <xdr:colOff>1066800</xdr:colOff>
      <xdr:row>45</xdr:row>
      <xdr:rowOff>221456</xdr:rowOff>
    </xdr:to>
    <xdr:sp macro="[2]!zIOfromWS46" textlink="">
      <xdr:nvSpPr>
        <xdr:cNvPr id="159" name="TextBox 158"/>
        <xdr:cNvSpPr txBox="1"/>
      </xdr:nvSpPr>
      <xdr:spPr>
        <a:xfrm>
          <a:off x="16318706" y="128492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45</xdr:row>
      <xdr:rowOff>257175</xdr:rowOff>
    </xdr:from>
    <xdr:to>
      <xdr:col>10</xdr:col>
      <xdr:colOff>1066800</xdr:colOff>
      <xdr:row>46</xdr:row>
      <xdr:rowOff>221456</xdr:rowOff>
    </xdr:to>
    <xdr:sp macro="[2]!zIOfromWS06" textlink="">
      <xdr:nvSpPr>
        <xdr:cNvPr id="160" name="TextBox 159"/>
        <xdr:cNvSpPr txBox="1"/>
      </xdr:nvSpPr>
      <xdr:spPr>
        <a:xfrm>
          <a:off x="16318706" y="131254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45</xdr:row>
      <xdr:rowOff>257175</xdr:rowOff>
    </xdr:from>
    <xdr:to>
      <xdr:col>10</xdr:col>
      <xdr:colOff>1066800</xdr:colOff>
      <xdr:row>46</xdr:row>
      <xdr:rowOff>221456</xdr:rowOff>
    </xdr:to>
    <xdr:sp macro="[2]!zIOfromWS47" textlink="">
      <xdr:nvSpPr>
        <xdr:cNvPr id="161" name="TextBox 160"/>
        <xdr:cNvSpPr txBox="1"/>
      </xdr:nvSpPr>
      <xdr:spPr>
        <a:xfrm>
          <a:off x="16318706" y="131254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46</xdr:row>
      <xdr:rowOff>257175</xdr:rowOff>
    </xdr:from>
    <xdr:to>
      <xdr:col>10</xdr:col>
      <xdr:colOff>1066800</xdr:colOff>
      <xdr:row>47</xdr:row>
      <xdr:rowOff>221456</xdr:rowOff>
    </xdr:to>
    <xdr:sp macro="[2]!zIOfromWS06" textlink="">
      <xdr:nvSpPr>
        <xdr:cNvPr id="162" name="TextBox 161"/>
        <xdr:cNvSpPr txBox="1"/>
      </xdr:nvSpPr>
      <xdr:spPr>
        <a:xfrm>
          <a:off x="16318706" y="134016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46</xdr:row>
      <xdr:rowOff>257175</xdr:rowOff>
    </xdr:from>
    <xdr:to>
      <xdr:col>10</xdr:col>
      <xdr:colOff>1066800</xdr:colOff>
      <xdr:row>47</xdr:row>
      <xdr:rowOff>221456</xdr:rowOff>
    </xdr:to>
    <xdr:sp macro="[2]!zIOfromWS48" textlink="">
      <xdr:nvSpPr>
        <xdr:cNvPr id="163" name="TextBox 162"/>
        <xdr:cNvSpPr txBox="1"/>
      </xdr:nvSpPr>
      <xdr:spPr>
        <a:xfrm>
          <a:off x="16318706" y="134016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47</xdr:row>
      <xdr:rowOff>257175</xdr:rowOff>
    </xdr:from>
    <xdr:to>
      <xdr:col>10</xdr:col>
      <xdr:colOff>1066800</xdr:colOff>
      <xdr:row>48</xdr:row>
      <xdr:rowOff>221456</xdr:rowOff>
    </xdr:to>
    <xdr:sp macro="[2]!zIOfromWS06" textlink="">
      <xdr:nvSpPr>
        <xdr:cNvPr id="164" name="TextBox 163"/>
        <xdr:cNvSpPr txBox="1"/>
      </xdr:nvSpPr>
      <xdr:spPr>
        <a:xfrm>
          <a:off x="16318706" y="136779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47</xdr:row>
      <xdr:rowOff>257175</xdr:rowOff>
    </xdr:from>
    <xdr:to>
      <xdr:col>10</xdr:col>
      <xdr:colOff>1066800</xdr:colOff>
      <xdr:row>48</xdr:row>
      <xdr:rowOff>221456</xdr:rowOff>
    </xdr:to>
    <xdr:sp macro="[2]!zIOfromWS49" textlink="">
      <xdr:nvSpPr>
        <xdr:cNvPr id="165" name="TextBox 164"/>
        <xdr:cNvSpPr txBox="1"/>
      </xdr:nvSpPr>
      <xdr:spPr>
        <a:xfrm>
          <a:off x="16318706" y="136779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48</xdr:row>
      <xdr:rowOff>257175</xdr:rowOff>
    </xdr:from>
    <xdr:to>
      <xdr:col>10</xdr:col>
      <xdr:colOff>1066800</xdr:colOff>
      <xdr:row>49</xdr:row>
      <xdr:rowOff>221456</xdr:rowOff>
    </xdr:to>
    <xdr:sp macro="[2]!zIOfromWS06" textlink="">
      <xdr:nvSpPr>
        <xdr:cNvPr id="166" name="TextBox 165"/>
        <xdr:cNvSpPr txBox="1"/>
      </xdr:nvSpPr>
      <xdr:spPr>
        <a:xfrm>
          <a:off x="16318706" y="139541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48</xdr:row>
      <xdr:rowOff>257175</xdr:rowOff>
    </xdr:from>
    <xdr:to>
      <xdr:col>10</xdr:col>
      <xdr:colOff>1066800</xdr:colOff>
      <xdr:row>49</xdr:row>
      <xdr:rowOff>221456</xdr:rowOff>
    </xdr:to>
    <xdr:sp macro="[2]!zIOfromWS50" textlink="">
      <xdr:nvSpPr>
        <xdr:cNvPr id="167" name="TextBox 166"/>
        <xdr:cNvSpPr txBox="1"/>
      </xdr:nvSpPr>
      <xdr:spPr>
        <a:xfrm>
          <a:off x="16318706" y="139541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49</xdr:row>
      <xdr:rowOff>257175</xdr:rowOff>
    </xdr:from>
    <xdr:to>
      <xdr:col>10</xdr:col>
      <xdr:colOff>1066800</xdr:colOff>
      <xdr:row>50</xdr:row>
      <xdr:rowOff>221456</xdr:rowOff>
    </xdr:to>
    <xdr:sp macro="[2]!zIOfromWS06" textlink="">
      <xdr:nvSpPr>
        <xdr:cNvPr id="168" name="TextBox 167"/>
        <xdr:cNvSpPr txBox="1"/>
      </xdr:nvSpPr>
      <xdr:spPr>
        <a:xfrm>
          <a:off x="16318706" y="142303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49</xdr:row>
      <xdr:rowOff>257175</xdr:rowOff>
    </xdr:from>
    <xdr:to>
      <xdr:col>10</xdr:col>
      <xdr:colOff>1066800</xdr:colOff>
      <xdr:row>50</xdr:row>
      <xdr:rowOff>221456</xdr:rowOff>
    </xdr:to>
    <xdr:sp macro="[2]!zIOfromWS51" textlink="">
      <xdr:nvSpPr>
        <xdr:cNvPr id="169" name="TextBox 168"/>
        <xdr:cNvSpPr txBox="1"/>
      </xdr:nvSpPr>
      <xdr:spPr>
        <a:xfrm>
          <a:off x="16318706" y="142303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50</xdr:row>
      <xdr:rowOff>257175</xdr:rowOff>
    </xdr:from>
    <xdr:to>
      <xdr:col>10</xdr:col>
      <xdr:colOff>1066800</xdr:colOff>
      <xdr:row>51</xdr:row>
      <xdr:rowOff>221456</xdr:rowOff>
    </xdr:to>
    <xdr:sp macro="[2]!zIOfromWS06" textlink="">
      <xdr:nvSpPr>
        <xdr:cNvPr id="170" name="TextBox 169"/>
        <xdr:cNvSpPr txBox="1"/>
      </xdr:nvSpPr>
      <xdr:spPr>
        <a:xfrm>
          <a:off x="16318706" y="145065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50</xdr:row>
      <xdr:rowOff>257175</xdr:rowOff>
    </xdr:from>
    <xdr:to>
      <xdr:col>10</xdr:col>
      <xdr:colOff>1066800</xdr:colOff>
      <xdr:row>51</xdr:row>
      <xdr:rowOff>221456</xdr:rowOff>
    </xdr:to>
    <xdr:sp macro="[2]!zIOfromWS52" textlink="">
      <xdr:nvSpPr>
        <xdr:cNvPr id="171" name="TextBox 170"/>
        <xdr:cNvSpPr txBox="1"/>
      </xdr:nvSpPr>
      <xdr:spPr>
        <a:xfrm>
          <a:off x="16318706" y="145065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51</xdr:row>
      <xdr:rowOff>257175</xdr:rowOff>
    </xdr:from>
    <xdr:to>
      <xdr:col>10</xdr:col>
      <xdr:colOff>1066800</xdr:colOff>
      <xdr:row>52</xdr:row>
      <xdr:rowOff>221456</xdr:rowOff>
    </xdr:to>
    <xdr:sp macro="[2]!zIOfromWS06" textlink="">
      <xdr:nvSpPr>
        <xdr:cNvPr id="172" name="TextBox 171"/>
        <xdr:cNvSpPr txBox="1"/>
      </xdr:nvSpPr>
      <xdr:spPr>
        <a:xfrm>
          <a:off x="16318706" y="147828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51</xdr:row>
      <xdr:rowOff>257175</xdr:rowOff>
    </xdr:from>
    <xdr:to>
      <xdr:col>10</xdr:col>
      <xdr:colOff>1066800</xdr:colOff>
      <xdr:row>52</xdr:row>
      <xdr:rowOff>221456</xdr:rowOff>
    </xdr:to>
    <xdr:sp macro="[2]!zIOfromWS53" textlink="">
      <xdr:nvSpPr>
        <xdr:cNvPr id="173" name="TextBox 172"/>
        <xdr:cNvSpPr txBox="1"/>
      </xdr:nvSpPr>
      <xdr:spPr>
        <a:xfrm>
          <a:off x="16318706" y="147828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52</xdr:row>
      <xdr:rowOff>257175</xdr:rowOff>
    </xdr:from>
    <xdr:to>
      <xdr:col>10</xdr:col>
      <xdr:colOff>1066800</xdr:colOff>
      <xdr:row>53</xdr:row>
      <xdr:rowOff>221456</xdr:rowOff>
    </xdr:to>
    <xdr:sp macro="[2]!zIOfromWS06" textlink="">
      <xdr:nvSpPr>
        <xdr:cNvPr id="174" name="TextBox 173"/>
        <xdr:cNvSpPr txBox="1"/>
      </xdr:nvSpPr>
      <xdr:spPr>
        <a:xfrm>
          <a:off x="16318706" y="150590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52</xdr:row>
      <xdr:rowOff>257175</xdr:rowOff>
    </xdr:from>
    <xdr:to>
      <xdr:col>10</xdr:col>
      <xdr:colOff>1066800</xdr:colOff>
      <xdr:row>53</xdr:row>
      <xdr:rowOff>221456</xdr:rowOff>
    </xdr:to>
    <xdr:sp macro="[2]!zIOfromWS54" textlink="">
      <xdr:nvSpPr>
        <xdr:cNvPr id="175" name="TextBox 174"/>
        <xdr:cNvSpPr txBox="1"/>
      </xdr:nvSpPr>
      <xdr:spPr>
        <a:xfrm>
          <a:off x="16318706" y="150590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53</xdr:row>
      <xdr:rowOff>257175</xdr:rowOff>
    </xdr:from>
    <xdr:to>
      <xdr:col>10</xdr:col>
      <xdr:colOff>1066800</xdr:colOff>
      <xdr:row>54</xdr:row>
      <xdr:rowOff>221456</xdr:rowOff>
    </xdr:to>
    <xdr:sp macro="[2]!zIOfromWS06" textlink="">
      <xdr:nvSpPr>
        <xdr:cNvPr id="176" name="TextBox 175"/>
        <xdr:cNvSpPr txBox="1"/>
      </xdr:nvSpPr>
      <xdr:spPr>
        <a:xfrm>
          <a:off x="16318706" y="153352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53</xdr:row>
      <xdr:rowOff>257175</xdr:rowOff>
    </xdr:from>
    <xdr:to>
      <xdr:col>10</xdr:col>
      <xdr:colOff>1066800</xdr:colOff>
      <xdr:row>54</xdr:row>
      <xdr:rowOff>221456</xdr:rowOff>
    </xdr:to>
    <xdr:sp macro="[2]!zIOfromWS55" textlink="">
      <xdr:nvSpPr>
        <xdr:cNvPr id="177" name="TextBox 176"/>
        <xdr:cNvSpPr txBox="1"/>
      </xdr:nvSpPr>
      <xdr:spPr>
        <a:xfrm>
          <a:off x="16318706" y="153352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54</xdr:row>
      <xdr:rowOff>257175</xdr:rowOff>
    </xdr:from>
    <xdr:to>
      <xdr:col>10</xdr:col>
      <xdr:colOff>1066800</xdr:colOff>
      <xdr:row>55</xdr:row>
      <xdr:rowOff>221456</xdr:rowOff>
    </xdr:to>
    <xdr:sp macro="[2]!zIOfromWS06" textlink="">
      <xdr:nvSpPr>
        <xdr:cNvPr id="178" name="TextBox 177"/>
        <xdr:cNvSpPr txBox="1"/>
      </xdr:nvSpPr>
      <xdr:spPr>
        <a:xfrm>
          <a:off x="16318706" y="156114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54</xdr:row>
      <xdr:rowOff>257175</xdr:rowOff>
    </xdr:from>
    <xdr:to>
      <xdr:col>10</xdr:col>
      <xdr:colOff>1066800</xdr:colOff>
      <xdr:row>55</xdr:row>
      <xdr:rowOff>221456</xdr:rowOff>
    </xdr:to>
    <xdr:sp macro="[2]!zIOfromWS06" textlink="">
      <xdr:nvSpPr>
        <xdr:cNvPr id="179" name="TextBox 178"/>
        <xdr:cNvSpPr txBox="1"/>
      </xdr:nvSpPr>
      <xdr:spPr>
        <a:xfrm>
          <a:off x="16318706" y="156114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55</xdr:row>
      <xdr:rowOff>257175</xdr:rowOff>
    </xdr:from>
    <xdr:to>
      <xdr:col>10</xdr:col>
      <xdr:colOff>1066800</xdr:colOff>
      <xdr:row>56</xdr:row>
      <xdr:rowOff>221456</xdr:rowOff>
    </xdr:to>
    <xdr:sp macro="[2]!zIOfromWS06" textlink="">
      <xdr:nvSpPr>
        <xdr:cNvPr id="180" name="TextBox 179"/>
        <xdr:cNvSpPr txBox="1"/>
      </xdr:nvSpPr>
      <xdr:spPr>
        <a:xfrm>
          <a:off x="16318706" y="158877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55</xdr:row>
      <xdr:rowOff>257175</xdr:rowOff>
    </xdr:from>
    <xdr:to>
      <xdr:col>10</xdr:col>
      <xdr:colOff>1066800</xdr:colOff>
      <xdr:row>56</xdr:row>
      <xdr:rowOff>221456</xdr:rowOff>
    </xdr:to>
    <xdr:sp macro="[2]!zIOfromWS06" textlink="">
      <xdr:nvSpPr>
        <xdr:cNvPr id="181" name="TextBox 180"/>
        <xdr:cNvSpPr txBox="1"/>
      </xdr:nvSpPr>
      <xdr:spPr>
        <a:xfrm>
          <a:off x="16318706" y="158877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56</xdr:row>
      <xdr:rowOff>257175</xdr:rowOff>
    </xdr:from>
    <xdr:to>
      <xdr:col>10</xdr:col>
      <xdr:colOff>1066800</xdr:colOff>
      <xdr:row>57</xdr:row>
      <xdr:rowOff>221456</xdr:rowOff>
    </xdr:to>
    <xdr:sp macro="[2]!zIOfromWS06" textlink="">
      <xdr:nvSpPr>
        <xdr:cNvPr id="182" name="TextBox 181"/>
        <xdr:cNvSpPr txBox="1"/>
      </xdr:nvSpPr>
      <xdr:spPr>
        <a:xfrm>
          <a:off x="16318706" y="161639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56</xdr:row>
      <xdr:rowOff>257175</xdr:rowOff>
    </xdr:from>
    <xdr:to>
      <xdr:col>10</xdr:col>
      <xdr:colOff>1066800</xdr:colOff>
      <xdr:row>57</xdr:row>
      <xdr:rowOff>221456</xdr:rowOff>
    </xdr:to>
    <xdr:sp macro="[2]!zIOfromWS06" textlink="">
      <xdr:nvSpPr>
        <xdr:cNvPr id="183" name="TextBox 182"/>
        <xdr:cNvSpPr txBox="1"/>
      </xdr:nvSpPr>
      <xdr:spPr>
        <a:xfrm>
          <a:off x="16318706" y="161639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57</xdr:row>
      <xdr:rowOff>257175</xdr:rowOff>
    </xdr:from>
    <xdr:to>
      <xdr:col>10</xdr:col>
      <xdr:colOff>1066800</xdr:colOff>
      <xdr:row>58</xdr:row>
      <xdr:rowOff>221456</xdr:rowOff>
    </xdr:to>
    <xdr:sp macro="[2]!zIOfromWS06" textlink="">
      <xdr:nvSpPr>
        <xdr:cNvPr id="184" name="TextBox 183"/>
        <xdr:cNvSpPr txBox="1"/>
      </xdr:nvSpPr>
      <xdr:spPr>
        <a:xfrm>
          <a:off x="16318706" y="164401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57</xdr:row>
      <xdr:rowOff>257175</xdr:rowOff>
    </xdr:from>
    <xdr:to>
      <xdr:col>10</xdr:col>
      <xdr:colOff>1066800</xdr:colOff>
      <xdr:row>58</xdr:row>
      <xdr:rowOff>221456</xdr:rowOff>
    </xdr:to>
    <xdr:sp macro="[2]!zIOfromWS06" textlink="">
      <xdr:nvSpPr>
        <xdr:cNvPr id="185" name="TextBox 184"/>
        <xdr:cNvSpPr txBox="1"/>
      </xdr:nvSpPr>
      <xdr:spPr>
        <a:xfrm>
          <a:off x="16318706" y="164401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58</xdr:row>
      <xdr:rowOff>257175</xdr:rowOff>
    </xdr:from>
    <xdr:to>
      <xdr:col>10</xdr:col>
      <xdr:colOff>1066800</xdr:colOff>
      <xdr:row>59</xdr:row>
      <xdr:rowOff>221456</xdr:rowOff>
    </xdr:to>
    <xdr:sp macro="[2]!zIOfromWS06" textlink="">
      <xdr:nvSpPr>
        <xdr:cNvPr id="186" name="TextBox 185"/>
        <xdr:cNvSpPr txBox="1"/>
      </xdr:nvSpPr>
      <xdr:spPr>
        <a:xfrm>
          <a:off x="16318706" y="167163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58</xdr:row>
      <xdr:rowOff>257175</xdr:rowOff>
    </xdr:from>
    <xdr:to>
      <xdr:col>10</xdr:col>
      <xdr:colOff>1066800</xdr:colOff>
      <xdr:row>59</xdr:row>
      <xdr:rowOff>221456</xdr:rowOff>
    </xdr:to>
    <xdr:sp macro="[2]!zIOfromWS06" textlink="">
      <xdr:nvSpPr>
        <xdr:cNvPr id="187" name="TextBox 186"/>
        <xdr:cNvSpPr txBox="1"/>
      </xdr:nvSpPr>
      <xdr:spPr>
        <a:xfrm>
          <a:off x="16318706" y="167163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59</xdr:row>
      <xdr:rowOff>257175</xdr:rowOff>
    </xdr:from>
    <xdr:to>
      <xdr:col>10</xdr:col>
      <xdr:colOff>1066800</xdr:colOff>
      <xdr:row>60</xdr:row>
      <xdr:rowOff>221456</xdr:rowOff>
    </xdr:to>
    <xdr:sp macro="[2]!zIOfromWS06" textlink="">
      <xdr:nvSpPr>
        <xdr:cNvPr id="188" name="TextBox 187"/>
        <xdr:cNvSpPr txBox="1"/>
      </xdr:nvSpPr>
      <xdr:spPr>
        <a:xfrm>
          <a:off x="16318706" y="169926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59</xdr:row>
      <xdr:rowOff>257175</xdr:rowOff>
    </xdr:from>
    <xdr:to>
      <xdr:col>10</xdr:col>
      <xdr:colOff>1066800</xdr:colOff>
      <xdr:row>60</xdr:row>
      <xdr:rowOff>221456</xdr:rowOff>
    </xdr:to>
    <xdr:sp macro="[2]!zIOfromWS06" textlink="">
      <xdr:nvSpPr>
        <xdr:cNvPr id="189" name="TextBox 188"/>
        <xdr:cNvSpPr txBox="1"/>
      </xdr:nvSpPr>
      <xdr:spPr>
        <a:xfrm>
          <a:off x="16318706" y="169926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60</xdr:row>
      <xdr:rowOff>257175</xdr:rowOff>
    </xdr:from>
    <xdr:to>
      <xdr:col>10</xdr:col>
      <xdr:colOff>1066800</xdr:colOff>
      <xdr:row>61</xdr:row>
      <xdr:rowOff>221456</xdr:rowOff>
    </xdr:to>
    <xdr:sp macro="[2]!zIOfromWS06" textlink="">
      <xdr:nvSpPr>
        <xdr:cNvPr id="190" name="TextBox 189"/>
        <xdr:cNvSpPr txBox="1"/>
      </xdr:nvSpPr>
      <xdr:spPr>
        <a:xfrm>
          <a:off x="16318706" y="172688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60</xdr:row>
      <xdr:rowOff>257175</xdr:rowOff>
    </xdr:from>
    <xdr:to>
      <xdr:col>10</xdr:col>
      <xdr:colOff>1066800</xdr:colOff>
      <xdr:row>61</xdr:row>
      <xdr:rowOff>221456</xdr:rowOff>
    </xdr:to>
    <xdr:sp macro="[2]!zIOfromWS06" textlink="">
      <xdr:nvSpPr>
        <xdr:cNvPr id="191" name="TextBox 190"/>
        <xdr:cNvSpPr txBox="1"/>
      </xdr:nvSpPr>
      <xdr:spPr>
        <a:xfrm>
          <a:off x="16318706" y="172688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61</xdr:row>
      <xdr:rowOff>257175</xdr:rowOff>
    </xdr:from>
    <xdr:to>
      <xdr:col>10</xdr:col>
      <xdr:colOff>1066800</xdr:colOff>
      <xdr:row>62</xdr:row>
      <xdr:rowOff>221456</xdr:rowOff>
    </xdr:to>
    <xdr:sp macro="[2]!zIOfromWS06" textlink="">
      <xdr:nvSpPr>
        <xdr:cNvPr id="192" name="TextBox 191"/>
        <xdr:cNvSpPr txBox="1"/>
      </xdr:nvSpPr>
      <xdr:spPr>
        <a:xfrm>
          <a:off x="16318706" y="175450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61</xdr:row>
      <xdr:rowOff>257175</xdr:rowOff>
    </xdr:from>
    <xdr:to>
      <xdr:col>10</xdr:col>
      <xdr:colOff>1066800</xdr:colOff>
      <xdr:row>62</xdr:row>
      <xdr:rowOff>221456</xdr:rowOff>
    </xdr:to>
    <xdr:sp macro="[2]!zIOfromWS06" textlink="">
      <xdr:nvSpPr>
        <xdr:cNvPr id="193" name="TextBox 192"/>
        <xdr:cNvSpPr txBox="1"/>
      </xdr:nvSpPr>
      <xdr:spPr>
        <a:xfrm>
          <a:off x="16318706" y="175450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62</xdr:row>
      <xdr:rowOff>257175</xdr:rowOff>
    </xdr:from>
    <xdr:to>
      <xdr:col>10</xdr:col>
      <xdr:colOff>1066800</xdr:colOff>
      <xdr:row>63</xdr:row>
      <xdr:rowOff>221456</xdr:rowOff>
    </xdr:to>
    <xdr:sp macro="[2]!zIOfromWS06" textlink="">
      <xdr:nvSpPr>
        <xdr:cNvPr id="194" name="TextBox 193"/>
        <xdr:cNvSpPr txBox="1"/>
      </xdr:nvSpPr>
      <xdr:spPr>
        <a:xfrm>
          <a:off x="16318706" y="178212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62</xdr:row>
      <xdr:rowOff>257175</xdr:rowOff>
    </xdr:from>
    <xdr:to>
      <xdr:col>10</xdr:col>
      <xdr:colOff>1066800</xdr:colOff>
      <xdr:row>63</xdr:row>
      <xdr:rowOff>221456</xdr:rowOff>
    </xdr:to>
    <xdr:sp macro="[2]!zIOfromWS06" textlink="">
      <xdr:nvSpPr>
        <xdr:cNvPr id="195" name="TextBox 194"/>
        <xdr:cNvSpPr txBox="1"/>
      </xdr:nvSpPr>
      <xdr:spPr>
        <a:xfrm>
          <a:off x="16318706" y="178212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63</xdr:row>
      <xdr:rowOff>257175</xdr:rowOff>
    </xdr:from>
    <xdr:to>
      <xdr:col>10</xdr:col>
      <xdr:colOff>1066800</xdr:colOff>
      <xdr:row>64</xdr:row>
      <xdr:rowOff>221456</xdr:rowOff>
    </xdr:to>
    <xdr:sp macro="[2]!zIOfromWS06" textlink="">
      <xdr:nvSpPr>
        <xdr:cNvPr id="196" name="TextBox 195"/>
        <xdr:cNvSpPr txBox="1"/>
      </xdr:nvSpPr>
      <xdr:spPr>
        <a:xfrm>
          <a:off x="16318706" y="180975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63</xdr:row>
      <xdr:rowOff>257175</xdr:rowOff>
    </xdr:from>
    <xdr:to>
      <xdr:col>10</xdr:col>
      <xdr:colOff>1066800</xdr:colOff>
      <xdr:row>64</xdr:row>
      <xdr:rowOff>221456</xdr:rowOff>
    </xdr:to>
    <xdr:sp macro="[2]!zIOfromWS06" textlink="">
      <xdr:nvSpPr>
        <xdr:cNvPr id="197" name="TextBox 196"/>
        <xdr:cNvSpPr txBox="1"/>
      </xdr:nvSpPr>
      <xdr:spPr>
        <a:xfrm>
          <a:off x="16318706" y="180975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64</xdr:row>
      <xdr:rowOff>257175</xdr:rowOff>
    </xdr:from>
    <xdr:to>
      <xdr:col>10</xdr:col>
      <xdr:colOff>1066800</xdr:colOff>
      <xdr:row>65</xdr:row>
      <xdr:rowOff>221456</xdr:rowOff>
    </xdr:to>
    <xdr:sp macro="[2]!zIOfromWS06" textlink="">
      <xdr:nvSpPr>
        <xdr:cNvPr id="198" name="TextBox 197"/>
        <xdr:cNvSpPr txBox="1"/>
      </xdr:nvSpPr>
      <xdr:spPr>
        <a:xfrm>
          <a:off x="16318706" y="183737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64</xdr:row>
      <xdr:rowOff>257175</xdr:rowOff>
    </xdr:from>
    <xdr:to>
      <xdr:col>10</xdr:col>
      <xdr:colOff>1066800</xdr:colOff>
      <xdr:row>65</xdr:row>
      <xdr:rowOff>221456</xdr:rowOff>
    </xdr:to>
    <xdr:sp macro="[2]!zIOfromWS06" textlink="">
      <xdr:nvSpPr>
        <xdr:cNvPr id="199" name="TextBox 198"/>
        <xdr:cNvSpPr txBox="1"/>
      </xdr:nvSpPr>
      <xdr:spPr>
        <a:xfrm>
          <a:off x="16318706" y="183737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65</xdr:row>
      <xdr:rowOff>257175</xdr:rowOff>
    </xdr:from>
    <xdr:to>
      <xdr:col>10</xdr:col>
      <xdr:colOff>1066800</xdr:colOff>
      <xdr:row>66</xdr:row>
      <xdr:rowOff>221456</xdr:rowOff>
    </xdr:to>
    <xdr:sp macro="[2]!zIOfromWS06" textlink="">
      <xdr:nvSpPr>
        <xdr:cNvPr id="200" name="TextBox 199"/>
        <xdr:cNvSpPr txBox="1"/>
      </xdr:nvSpPr>
      <xdr:spPr>
        <a:xfrm>
          <a:off x="16318706" y="186499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65</xdr:row>
      <xdr:rowOff>257175</xdr:rowOff>
    </xdr:from>
    <xdr:to>
      <xdr:col>10</xdr:col>
      <xdr:colOff>1066800</xdr:colOff>
      <xdr:row>66</xdr:row>
      <xdr:rowOff>221456</xdr:rowOff>
    </xdr:to>
    <xdr:sp macro="[2]!zIOfromWS06" textlink="">
      <xdr:nvSpPr>
        <xdr:cNvPr id="201" name="TextBox 200"/>
        <xdr:cNvSpPr txBox="1"/>
      </xdr:nvSpPr>
      <xdr:spPr>
        <a:xfrm>
          <a:off x="16318706" y="186499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66</xdr:row>
      <xdr:rowOff>257175</xdr:rowOff>
    </xdr:from>
    <xdr:to>
      <xdr:col>10</xdr:col>
      <xdr:colOff>1066800</xdr:colOff>
      <xdr:row>67</xdr:row>
      <xdr:rowOff>221456</xdr:rowOff>
    </xdr:to>
    <xdr:sp macro="[2]!zIOfromWS06" textlink="">
      <xdr:nvSpPr>
        <xdr:cNvPr id="202" name="TextBox 201"/>
        <xdr:cNvSpPr txBox="1"/>
      </xdr:nvSpPr>
      <xdr:spPr>
        <a:xfrm>
          <a:off x="16318706" y="189261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66</xdr:row>
      <xdr:rowOff>257175</xdr:rowOff>
    </xdr:from>
    <xdr:to>
      <xdr:col>10</xdr:col>
      <xdr:colOff>1066800</xdr:colOff>
      <xdr:row>67</xdr:row>
      <xdr:rowOff>221456</xdr:rowOff>
    </xdr:to>
    <xdr:sp macro="[2]!zIOfromWS06" textlink="">
      <xdr:nvSpPr>
        <xdr:cNvPr id="203" name="TextBox 202"/>
        <xdr:cNvSpPr txBox="1"/>
      </xdr:nvSpPr>
      <xdr:spPr>
        <a:xfrm>
          <a:off x="16318706" y="189261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67</xdr:row>
      <xdr:rowOff>257175</xdr:rowOff>
    </xdr:from>
    <xdr:to>
      <xdr:col>10</xdr:col>
      <xdr:colOff>1066800</xdr:colOff>
      <xdr:row>68</xdr:row>
      <xdr:rowOff>221456</xdr:rowOff>
    </xdr:to>
    <xdr:sp macro="[2]!zIOfromWS06" textlink="">
      <xdr:nvSpPr>
        <xdr:cNvPr id="204" name="TextBox 203"/>
        <xdr:cNvSpPr txBox="1"/>
      </xdr:nvSpPr>
      <xdr:spPr>
        <a:xfrm>
          <a:off x="16318706" y="192024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67</xdr:row>
      <xdr:rowOff>257175</xdr:rowOff>
    </xdr:from>
    <xdr:to>
      <xdr:col>10</xdr:col>
      <xdr:colOff>1066800</xdr:colOff>
      <xdr:row>68</xdr:row>
      <xdr:rowOff>221456</xdr:rowOff>
    </xdr:to>
    <xdr:sp macro="[2]!zIOfromWS06" textlink="">
      <xdr:nvSpPr>
        <xdr:cNvPr id="205" name="TextBox 204"/>
        <xdr:cNvSpPr txBox="1"/>
      </xdr:nvSpPr>
      <xdr:spPr>
        <a:xfrm>
          <a:off x="16318706" y="192024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68</xdr:row>
      <xdr:rowOff>257175</xdr:rowOff>
    </xdr:from>
    <xdr:to>
      <xdr:col>10</xdr:col>
      <xdr:colOff>1066800</xdr:colOff>
      <xdr:row>69</xdr:row>
      <xdr:rowOff>221456</xdr:rowOff>
    </xdr:to>
    <xdr:sp macro="[2]!zIOfromWS06" textlink="">
      <xdr:nvSpPr>
        <xdr:cNvPr id="206" name="TextBox 205"/>
        <xdr:cNvSpPr txBox="1"/>
      </xdr:nvSpPr>
      <xdr:spPr>
        <a:xfrm>
          <a:off x="16318706" y="194786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68</xdr:row>
      <xdr:rowOff>257175</xdr:rowOff>
    </xdr:from>
    <xdr:to>
      <xdr:col>10</xdr:col>
      <xdr:colOff>1066800</xdr:colOff>
      <xdr:row>69</xdr:row>
      <xdr:rowOff>221456</xdr:rowOff>
    </xdr:to>
    <xdr:sp macro="[2]!zIOfromWS06" textlink="">
      <xdr:nvSpPr>
        <xdr:cNvPr id="207" name="TextBox 206"/>
        <xdr:cNvSpPr txBox="1"/>
      </xdr:nvSpPr>
      <xdr:spPr>
        <a:xfrm>
          <a:off x="16318706" y="194786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69</xdr:row>
      <xdr:rowOff>257175</xdr:rowOff>
    </xdr:from>
    <xdr:to>
      <xdr:col>10</xdr:col>
      <xdr:colOff>1066800</xdr:colOff>
      <xdr:row>70</xdr:row>
      <xdr:rowOff>221456</xdr:rowOff>
    </xdr:to>
    <xdr:sp macro="[2]!zIOfromWS06" textlink="">
      <xdr:nvSpPr>
        <xdr:cNvPr id="208" name="TextBox 207"/>
        <xdr:cNvSpPr txBox="1"/>
      </xdr:nvSpPr>
      <xdr:spPr>
        <a:xfrm>
          <a:off x="16318706" y="197548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69</xdr:row>
      <xdr:rowOff>257175</xdr:rowOff>
    </xdr:from>
    <xdr:to>
      <xdr:col>10</xdr:col>
      <xdr:colOff>1066800</xdr:colOff>
      <xdr:row>70</xdr:row>
      <xdr:rowOff>221456</xdr:rowOff>
    </xdr:to>
    <xdr:sp macro="[2]!zIOfromWS06" textlink="">
      <xdr:nvSpPr>
        <xdr:cNvPr id="209" name="TextBox 208"/>
        <xdr:cNvSpPr txBox="1"/>
      </xdr:nvSpPr>
      <xdr:spPr>
        <a:xfrm>
          <a:off x="16318706" y="197548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70</xdr:row>
      <xdr:rowOff>257175</xdr:rowOff>
    </xdr:from>
    <xdr:to>
      <xdr:col>10</xdr:col>
      <xdr:colOff>1066800</xdr:colOff>
      <xdr:row>71</xdr:row>
      <xdr:rowOff>221456</xdr:rowOff>
    </xdr:to>
    <xdr:sp macro="[2]!zIOfromWS06" textlink="">
      <xdr:nvSpPr>
        <xdr:cNvPr id="210" name="TextBox 209"/>
        <xdr:cNvSpPr txBox="1"/>
      </xdr:nvSpPr>
      <xdr:spPr>
        <a:xfrm>
          <a:off x="16318706" y="200310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70</xdr:row>
      <xdr:rowOff>257175</xdr:rowOff>
    </xdr:from>
    <xdr:to>
      <xdr:col>10</xdr:col>
      <xdr:colOff>1066800</xdr:colOff>
      <xdr:row>71</xdr:row>
      <xdr:rowOff>221456</xdr:rowOff>
    </xdr:to>
    <xdr:sp macro="[2]!zIOfromWS06" textlink="">
      <xdr:nvSpPr>
        <xdr:cNvPr id="211" name="TextBox 210"/>
        <xdr:cNvSpPr txBox="1"/>
      </xdr:nvSpPr>
      <xdr:spPr>
        <a:xfrm>
          <a:off x="16318706" y="200310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71</xdr:row>
      <xdr:rowOff>257175</xdr:rowOff>
    </xdr:from>
    <xdr:to>
      <xdr:col>10</xdr:col>
      <xdr:colOff>1066800</xdr:colOff>
      <xdr:row>72</xdr:row>
      <xdr:rowOff>221456</xdr:rowOff>
    </xdr:to>
    <xdr:sp macro="[2]!zIOfromWS06" textlink="">
      <xdr:nvSpPr>
        <xdr:cNvPr id="212" name="TextBox 211"/>
        <xdr:cNvSpPr txBox="1"/>
      </xdr:nvSpPr>
      <xdr:spPr>
        <a:xfrm>
          <a:off x="16318706" y="203073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71</xdr:row>
      <xdr:rowOff>257175</xdr:rowOff>
    </xdr:from>
    <xdr:to>
      <xdr:col>10</xdr:col>
      <xdr:colOff>1066800</xdr:colOff>
      <xdr:row>72</xdr:row>
      <xdr:rowOff>221456</xdr:rowOff>
    </xdr:to>
    <xdr:sp macro="[2]!zIOfromWS06" textlink="">
      <xdr:nvSpPr>
        <xdr:cNvPr id="213" name="TextBox 212"/>
        <xdr:cNvSpPr txBox="1"/>
      </xdr:nvSpPr>
      <xdr:spPr>
        <a:xfrm>
          <a:off x="16318706" y="203073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72</xdr:row>
      <xdr:rowOff>257175</xdr:rowOff>
    </xdr:from>
    <xdr:to>
      <xdr:col>10</xdr:col>
      <xdr:colOff>1066800</xdr:colOff>
      <xdr:row>73</xdr:row>
      <xdr:rowOff>221456</xdr:rowOff>
    </xdr:to>
    <xdr:sp macro="[2]!zIOfromWS06" textlink="">
      <xdr:nvSpPr>
        <xdr:cNvPr id="214" name="TextBox 213"/>
        <xdr:cNvSpPr txBox="1"/>
      </xdr:nvSpPr>
      <xdr:spPr>
        <a:xfrm>
          <a:off x="16318706" y="205835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72</xdr:row>
      <xdr:rowOff>257175</xdr:rowOff>
    </xdr:from>
    <xdr:to>
      <xdr:col>10</xdr:col>
      <xdr:colOff>1066800</xdr:colOff>
      <xdr:row>73</xdr:row>
      <xdr:rowOff>221456</xdr:rowOff>
    </xdr:to>
    <xdr:sp macro="[2]!zIOfromWS06" textlink="">
      <xdr:nvSpPr>
        <xdr:cNvPr id="215" name="TextBox 214"/>
        <xdr:cNvSpPr txBox="1"/>
      </xdr:nvSpPr>
      <xdr:spPr>
        <a:xfrm>
          <a:off x="16318706" y="205835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73</xdr:row>
      <xdr:rowOff>257175</xdr:rowOff>
    </xdr:from>
    <xdr:to>
      <xdr:col>10</xdr:col>
      <xdr:colOff>1066800</xdr:colOff>
      <xdr:row>74</xdr:row>
      <xdr:rowOff>221456</xdr:rowOff>
    </xdr:to>
    <xdr:sp macro="[2]!zIOfromWS06" textlink="">
      <xdr:nvSpPr>
        <xdr:cNvPr id="216" name="TextBox 215"/>
        <xdr:cNvSpPr txBox="1"/>
      </xdr:nvSpPr>
      <xdr:spPr>
        <a:xfrm>
          <a:off x="16318706" y="208597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73</xdr:row>
      <xdr:rowOff>257175</xdr:rowOff>
    </xdr:from>
    <xdr:to>
      <xdr:col>10</xdr:col>
      <xdr:colOff>1066800</xdr:colOff>
      <xdr:row>74</xdr:row>
      <xdr:rowOff>221456</xdr:rowOff>
    </xdr:to>
    <xdr:sp macro="[2]!zIOfromWS06" textlink="">
      <xdr:nvSpPr>
        <xdr:cNvPr id="217" name="TextBox 216"/>
        <xdr:cNvSpPr txBox="1"/>
      </xdr:nvSpPr>
      <xdr:spPr>
        <a:xfrm>
          <a:off x="16318706" y="208597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74</xdr:row>
      <xdr:rowOff>257175</xdr:rowOff>
    </xdr:from>
    <xdr:to>
      <xdr:col>10</xdr:col>
      <xdr:colOff>1066800</xdr:colOff>
      <xdr:row>75</xdr:row>
      <xdr:rowOff>221456</xdr:rowOff>
    </xdr:to>
    <xdr:sp macro="[2]!zIOfromWS06" textlink="">
      <xdr:nvSpPr>
        <xdr:cNvPr id="218" name="TextBox 217"/>
        <xdr:cNvSpPr txBox="1"/>
      </xdr:nvSpPr>
      <xdr:spPr>
        <a:xfrm>
          <a:off x="16318706" y="211359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74</xdr:row>
      <xdr:rowOff>257175</xdr:rowOff>
    </xdr:from>
    <xdr:to>
      <xdr:col>10</xdr:col>
      <xdr:colOff>1066800</xdr:colOff>
      <xdr:row>75</xdr:row>
      <xdr:rowOff>221456</xdr:rowOff>
    </xdr:to>
    <xdr:sp macro="[2]!zIOfromWS06" textlink="">
      <xdr:nvSpPr>
        <xdr:cNvPr id="219" name="TextBox 218"/>
        <xdr:cNvSpPr txBox="1"/>
      </xdr:nvSpPr>
      <xdr:spPr>
        <a:xfrm>
          <a:off x="16318706" y="211359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75</xdr:row>
      <xdr:rowOff>257175</xdr:rowOff>
    </xdr:from>
    <xdr:to>
      <xdr:col>10</xdr:col>
      <xdr:colOff>1066800</xdr:colOff>
      <xdr:row>76</xdr:row>
      <xdr:rowOff>221456</xdr:rowOff>
    </xdr:to>
    <xdr:sp macro="[2]!zIOfromWS06" textlink="">
      <xdr:nvSpPr>
        <xdr:cNvPr id="220" name="TextBox 219"/>
        <xdr:cNvSpPr txBox="1"/>
      </xdr:nvSpPr>
      <xdr:spPr>
        <a:xfrm>
          <a:off x="16318706" y="214122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75</xdr:row>
      <xdr:rowOff>257175</xdr:rowOff>
    </xdr:from>
    <xdr:to>
      <xdr:col>10</xdr:col>
      <xdr:colOff>1066800</xdr:colOff>
      <xdr:row>76</xdr:row>
      <xdr:rowOff>221456</xdr:rowOff>
    </xdr:to>
    <xdr:sp macro="[2]!zIOfromWS06" textlink="">
      <xdr:nvSpPr>
        <xdr:cNvPr id="221" name="TextBox 220"/>
        <xdr:cNvSpPr txBox="1"/>
      </xdr:nvSpPr>
      <xdr:spPr>
        <a:xfrm>
          <a:off x="16318706" y="214122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76</xdr:row>
      <xdr:rowOff>257175</xdr:rowOff>
    </xdr:from>
    <xdr:to>
      <xdr:col>10</xdr:col>
      <xdr:colOff>1066800</xdr:colOff>
      <xdr:row>77</xdr:row>
      <xdr:rowOff>221456</xdr:rowOff>
    </xdr:to>
    <xdr:sp macro="[2]!zIOfromWS06" textlink="">
      <xdr:nvSpPr>
        <xdr:cNvPr id="222" name="TextBox 221"/>
        <xdr:cNvSpPr txBox="1"/>
      </xdr:nvSpPr>
      <xdr:spPr>
        <a:xfrm>
          <a:off x="16318706" y="216884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76</xdr:row>
      <xdr:rowOff>257175</xdr:rowOff>
    </xdr:from>
    <xdr:to>
      <xdr:col>10</xdr:col>
      <xdr:colOff>1066800</xdr:colOff>
      <xdr:row>77</xdr:row>
      <xdr:rowOff>221456</xdr:rowOff>
    </xdr:to>
    <xdr:sp macro="[2]!zIOfromWS06" textlink="">
      <xdr:nvSpPr>
        <xdr:cNvPr id="223" name="TextBox 222"/>
        <xdr:cNvSpPr txBox="1"/>
      </xdr:nvSpPr>
      <xdr:spPr>
        <a:xfrm>
          <a:off x="16318706" y="216884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77</xdr:row>
      <xdr:rowOff>257175</xdr:rowOff>
    </xdr:from>
    <xdr:to>
      <xdr:col>10</xdr:col>
      <xdr:colOff>1066800</xdr:colOff>
      <xdr:row>78</xdr:row>
      <xdr:rowOff>221456</xdr:rowOff>
    </xdr:to>
    <xdr:sp macro="[2]!zIOfromWS06" textlink="">
      <xdr:nvSpPr>
        <xdr:cNvPr id="224" name="TextBox 223"/>
        <xdr:cNvSpPr txBox="1"/>
      </xdr:nvSpPr>
      <xdr:spPr>
        <a:xfrm>
          <a:off x="16318706" y="219646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77</xdr:row>
      <xdr:rowOff>257175</xdr:rowOff>
    </xdr:from>
    <xdr:to>
      <xdr:col>10</xdr:col>
      <xdr:colOff>1066800</xdr:colOff>
      <xdr:row>78</xdr:row>
      <xdr:rowOff>221456</xdr:rowOff>
    </xdr:to>
    <xdr:sp macro="[2]!zIOfromWS06" textlink="">
      <xdr:nvSpPr>
        <xdr:cNvPr id="225" name="TextBox 224"/>
        <xdr:cNvSpPr txBox="1"/>
      </xdr:nvSpPr>
      <xdr:spPr>
        <a:xfrm>
          <a:off x="16318706" y="219646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78</xdr:row>
      <xdr:rowOff>257175</xdr:rowOff>
    </xdr:from>
    <xdr:to>
      <xdr:col>10</xdr:col>
      <xdr:colOff>1066800</xdr:colOff>
      <xdr:row>79</xdr:row>
      <xdr:rowOff>221456</xdr:rowOff>
    </xdr:to>
    <xdr:sp macro="[2]!zIOfromWS06" textlink="">
      <xdr:nvSpPr>
        <xdr:cNvPr id="226" name="TextBox 225"/>
        <xdr:cNvSpPr txBox="1"/>
      </xdr:nvSpPr>
      <xdr:spPr>
        <a:xfrm>
          <a:off x="16318706" y="222408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78</xdr:row>
      <xdr:rowOff>257175</xdr:rowOff>
    </xdr:from>
    <xdr:to>
      <xdr:col>10</xdr:col>
      <xdr:colOff>1066800</xdr:colOff>
      <xdr:row>79</xdr:row>
      <xdr:rowOff>221456</xdr:rowOff>
    </xdr:to>
    <xdr:sp macro="[2]!zIOfromWS06" textlink="">
      <xdr:nvSpPr>
        <xdr:cNvPr id="227" name="TextBox 226"/>
        <xdr:cNvSpPr txBox="1"/>
      </xdr:nvSpPr>
      <xdr:spPr>
        <a:xfrm>
          <a:off x="16318706" y="222408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79</xdr:row>
      <xdr:rowOff>257175</xdr:rowOff>
    </xdr:from>
    <xdr:to>
      <xdr:col>10</xdr:col>
      <xdr:colOff>1066800</xdr:colOff>
      <xdr:row>80</xdr:row>
      <xdr:rowOff>221456</xdr:rowOff>
    </xdr:to>
    <xdr:sp macro="[2]!zIOfromWS06" textlink="">
      <xdr:nvSpPr>
        <xdr:cNvPr id="228" name="TextBox 227"/>
        <xdr:cNvSpPr txBox="1"/>
      </xdr:nvSpPr>
      <xdr:spPr>
        <a:xfrm>
          <a:off x="16318706" y="225171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79</xdr:row>
      <xdr:rowOff>257175</xdr:rowOff>
    </xdr:from>
    <xdr:to>
      <xdr:col>10</xdr:col>
      <xdr:colOff>1066800</xdr:colOff>
      <xdr:row>80</xdr:row>
      <xdr:rowOff>221456</xdr:rowOff>
    </xdr:to>
    <xdr:sp macro="[2]!zIOfromWS06" textlink="">
      <xdr:nvSpPr>
        <xdr:cNvPr id="229" name="TextBox 228"/>
        <xdr:cNvSpPr txBox="1"/>
      </xdr:nvSpPr>
      <xdr:spPr>
        <a:xfrm>
          <a:off x="16318706" y="225171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80</xdr:row>
      <xdr:rowOff>257175</xdr:rowOff>
    </xdr:from>
    <xdr:to>
      <xdr:col>10</xdr:col>
      <xdr:colOff>1066800</xdr:colOff>
      <xdr:row>81</xdr:row>
      <xdr:rowOff>221456</xdr:rowOff>
    </xdr:to>
    <xdr:sp macro="[2]!zIOfromWS06" textlink="">
      <xdr:nvSpPr>
        <xdr:cNvPr id="230" name="TextBox 229"/>
        <xdr:cNvSpPr txBox="1"/>
      </xdr:nvSpPr>
      <xdr:spPr>
        <a:xfrm>
          <a:off x="16318706" y="227933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80</xdr:row>
      <xdr:rowOff>257175</xdr:rowOff>
    </xdr:from>
    <xdr:to>
      <xdr:col>10</xdr:col>
      <xdr:colOff>1066800</xdr:colOff>
      <xdr:row>81</xdr:row>
      <xdr:rowOff>221456</xdr:rowOff>
    </xdr:to>
    <xdr:sp macro="[2]!zIOfromWS06" textlink="">
      <xdr:nvSpPr>
        <xdr:cNvPr id="231" name="TextBox 230"/>
        <xdr:cNvSpPr txBox="1"/>
      </xdr:nvSpPr>
      <xdr:spPr>
        <a:xfrm>
          <a:off x="16318706" y="227933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81</xdr:row>
      <xdr:rowOff>257175</xdr:rowOff>
    </xdr:from>
    <xdr:to>
      <xdr:col>10</xdr:col>
      <xdr:colOff>1066800</xdr:colOff>
      <xdr:row>82</xdr:row>
      <xdr:rowOff>221456</xdr:rowOff>
    </xdr:to>
    <xdr:sp macro="[2]!zIOfromWS06" textlink="">
      <xdr:nvSpPr>
        <xdr:cNvPr id="232" name="TextBox 231"/>
        <xdr:cNvSpPr txBox="1"/>
      </xdr:nvSpPr>
      <xdr:spPr>
        <a:xfrm>
          <a:off x="16318706" y="230695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81</xdr:row>
      <xdr:rowOff>257175</xdr:rowOff>
    </xdr:from>
    <xdr:to>
      <xdr:col>10</xdr:col>
      <xdr:colOff>1066800</xdr:colOff>
      <xdr:row>82</xdr:row>
      <xdr:rowOff>221456</xdr:rowOff>
    </xdr:to>
    <xdr:sp macro="[2]!zIOfromWS06" textlink="">
      <xdr:nvSpPr>
        <xdr:cNvPr id="233" name="TextBox 232"/>
        <xdr:cNvSpPr txBox="1"/>
      </xdr:nvSpPr>
      <xdr:spPr>
        <a:xfrm>
          <a:off x="16318706" y="230695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82</xdr:row>
      <xdr:rowOff>257175</xdr:rowOff>
    </xdr:from>
    <xdr:to>
      <xdr:col>10</xdr:col>
      <xdr:colOff>1066800</xdr:colOff>
      <xdr:row>83</xdr:row>
      <xdr:rowOff>221456</xdr:rowOff>
    </xdr:to>
    <xdr:sp macro="[2]!zIOfromWS06" textlink="">
      <xdr:nvSpPr>
        <xdr:cNvPr id="234" name="TextBox 233"/>
        <xdr:cNvSpPr txBox="1"/>
      </xdr:nvSpPr>
      <xdr:spPr>
        <a:xfrm>
          <a:off x="16318706" y="233457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82</xdr:row>
      <xdr:rowOff>257175</xdr:rowOff>
    </xdr:from>
    <xdr:to>
      <xdr:col>10</xdr:col>
      <xdr:colOff>1066800</xdr:colOff>
      <xdr:row>83</xdr:row>
      <xdr:rowOff>221456</xdr:rowOff>
    </xdr:to>
    <xdr:sp macro="[2]!zIOfromWS06" textlink="">
      <xdr:nvSpPr>
        <xdr:cNvPr id="235" name="TextBox 234"/>
        <xdr:cNvSpPr txBox="1"/>
      </xdr:nvSpPr>
      <xdr:spPr>
        <a:xfrm>
          <a:off x="16318706" y="233457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83</xdr:row>
      <xdr:rowOff>257175</xdr:rowOff>
    </xdr:from>
    <xdr:to>
      <xdr:col>10</xdr:col>
      <xdr:colOff>1066800</xdr:colOff>
      <xdr:row>84</xdr:row>
      <xdr:rowOff>221456</xdr:rowOff>
    </xdr:to>
    <xdr:sp macro="[2]!zIOfromWS06" textlink="">
      <xdr:nvSpPr>
        <xdr:cNvPr id="236" name="TextBox 235"/>
        <xdr:cNvSpPr txBox="1"/>
      </xdr:nvSpPr>
      <xdr:spPr>
        <a:xfrm>
          <a:off x="16318706" y="236220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83</xdr:row>
      <xdr:rowOff>257175</xdr:rowOff>
    </xdr:from>
    <xdr:to>
      <xdr:col>10</xdr:col>
      <xdr:colOff>1066800</xdr:colOff>
      <xdr:row>84</xdr:row>
      <xdr:rowOff>221456</xdr:rowOff>
    </xdr:to>
    <xdr:sp macro="[2]!zIOfromWS06" textlink="">
      <xdr:nvSpPr>
        <xdr:cNvPr id="237" name="TextBox 236"/>
        <xdr:cNvSpPr txBox="1"/>
      </xdr:nvSpPr>
      <xdr:spPr>
        <a:xfrm>
          <a:off x="16318706" y="236220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84</xdr:row>
      <xdr:rowOff>257175</xdr:rowOff>
    </xdr:from>
    <xdr:to>
      <xdr:col>10</xdr:col>
      <xdr:colOff>1066800</xdr:colOff>
      <xdr:row>85</xdr:row>
      <xdr:rowOff>221456</xdr:rowOff>
    </xdr:to>
    <xdr:sp macro="[2]!zIOfromWS06" textlink="">
      <xdr:nvSpPr>
        <xdr:cNvPr id="238" name="TextBox 237"/>
        <xdr:cNvSpPr txBox="1"/>
      </xdr:nvSpPr>
      <xdr:spPr>
        <a:xfrm>
          <a:off x="16318706" y="238982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84</xdr:row>
      <xdr:rowOff>257175</xdr:rowOff>
    </xdr:from>
    <xdr:to>
      <xdr:col>10</xdr:col>
      <xdr:colOff>1066800</xdr:colOff>
      <xdr:row>85</xdr:row>
      <xdr:rowOff>221456</xdr:rowOff>
    </xdr:to>
    <xdr:sp macro="[2]!zIOfromWS06" textlink="">
      <xdr:nvSpPr>
        <xdr:cNvPr id="239" name="TextBox 238"/>
        <xdr:cNvSpPr txBox="1"/>
      </xdr:nvSpPr>
      <xdr:spPr>
        <a:xfrm>
          <a:off x="16318706" y="238982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85</xdr:row>
      <xdr:rowOff>257175</xdr:rowOff>
    </xdr:from>
    <xdr:to>
      <xdr:col>10</xdr:col>
      <xdr:colOff>1066800</xdr:colOff>
      <xdr:row>86</xdr:row>
      <xdr:rowOff>221456</xdr:rowOff>
    </xdr:to>
    <xdr:sp macro="[2]!zIOfromWS06" textlink="">
      <xdr:nvSpPr>
        <xdr:cNvPr id="240" name="TextBox 239"/>
        <xdr:cNvSpPr txBox="1"/>
      </xdr:nvSpPr>
      <xdr:spPr>
        <a:xfrm>
          <a:off x="16318706" y="241744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85</xdr:row>
      <xdr:rowOff>257175</xdr:rowOff>
    </xdr:from>
    <xdr:to>
      <xdr:col>10</xdr:col>
      <xdr:colOff>1066800</xdr:colOff>
      <xdr:row>86</xdr:row>
      <xdr:rowOff>221456</xdr:rowOff>
    </xdr:to>
    <xdr:sp macro="[2]!zIOfromWS06" textlink="">
      <xdr:nvSpPr>
        <xdr:cNvPr id="241" name="TextBox 240"/>
        <xdr:cNvSpPr txBox="1"/>
      </xdr:nvSpPr>
      <xdr:spPr>
        <a:xfrm>
          <a:off x="16318706" y="241744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86</xdr:row>
      <xdr:rowOff>257175</xdr:rowOff>
    </xdr:from>
    <xdr:to>
      <xdr:col>10</xdr:col>
      <xdr:colOff>1066800</xdr:colOff>
      <xdr:row>87</xdr:row>
      <xdr:rowOff>221456</xdr:rowOff>
    </xdr:to>
    <xdr:sp macro="[2]!zIOfromWS06" textlink="">
      <xdr:nvSpPr>
        <xdr:cNvPr id="242" name="TextBox 241"/>
        <xdr:cNvSpPr txBox="1"/>
      </xdr:nvSpPr>
      <xdr:spPr>
        <a:xfrm>
          <a:off x="16318706" y="244506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86</xdr:row>
      <xdr:rowOff>257175</xdr:rowOff>
    </xdr:from>
    <xdr:to>
      <xdr:col>10</xdr:col>
      <xdr:colOff>1066800</xdr:colOff>
      <xdr:row>87</xdr:row>
      <xdr:rowOff>221456</xdr:rowOff>
    </xdr:to>
    <xdr:sp macro="[2]!zIOfromWS06" textlink="">
      <xdr:nvSpPr>
        <xdr:cNvPr id="243" name="TextBox 242"/>
        <xdr:cNvSpPr txBox="1"/>
      </xdr:nvSpPr>
      <xdr:spPr>
        <a:xfrm>
          <a:off x="16318706" y="244506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87</xdr:row>
      <xdr:rowOff>257175</xdr:rowOff>
    </xdr:from>
    <xdr:to>
      <xdr:col>10</xdr:col>
      <xdr:colOff>1066800</xdr:colOff>
      <xdr:row>88</xdr:row>
      <xdr:rowOff>221456</xdr:rowOff>
    </xdr:to>
    <xdr:sp macro="[2]!zIOfromWS06" textlink="">
      <xdr:nvSpPr>
        <xdr:cNvPr id="244" name="TextBox 243"/>
        <xdr:cNvSpPr txBox="1"/>
      </xdr:nvSpPr>
      <xdr:spPr>
        <a:xfrm>
          <a:off x="16318706" y="247269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87</xdr:row>
      <xdr:rowOff>257175</xdr:rowOff>
    </xdr:from>
    <xdr:to>
      <xdr:col>10</xdr:col>
      <xdr:colOff>1066800</xdr:colOff>
      <xdr:row>88</xdr:row>
      <xdr:rowOff>221456</xdr:rowOff>
    </xdr:to>
    <xdr:sp macro="[2]!zIOfromWS06" textlink="">
      <xdr:nvSpPr>
        <xdr:cNvPr id="245" name="TextBox 244"/>
        <xdr:cNvSpPr txBox="1"/>
      </xdr:nvSpPr>
      <xdr:spPr>
        <a:xfrm>
          <a:off x="16318706" y="247269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88</xdr:row>
      <xdr:rowOff>257175</xdr:rowOff>
    </xdr:from>
    <xdr:to>
      <xdr:col>10</xdr:col>
      <xdr:colOff>1066800</xdr:colOff>
      <xdr:row>89</xdr:row>
      <xdr:rowOff>221456</xdr:rowOff>
    </xdr:to>
    <xdr:sp macro="[2]!zIOfromWS06" textlink="">
      <xdr:nvSpPr>
        <xdr:cNvPr id="246" name="TextBox 245"/>
        <xdr:cNvSpPr txBox="1"/>
      </xdr:nvSpPr>
      <xdr:spPr>
        <a:xfrm>
          <a:off x="16318706" y="250031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88</xdr:row>
      <xdr:rowOff>257175</xdr:rowOff>
    </xdr:from>
    <xdr:to>
      <xdr:col>10</xdr:col>
      <xdr:colOff>1066800</xdr:colOff>
      <xdr:row>89</xdr:row>
      <xdr:rowOff>221456</xdr:rowOff>
    </xdr:to>
    <xdr:sp macro="[2]!zIOfromWS06" textlink="">
      <xdr:nvSpPr>
        <xdr:cNvPr id="247" name="TextBox 246"/>
        <xdr:cNvSpPr txBox="1"/>
      </xdr:nvSpPr>
      <xdr:spPr>
        <a:xfrm>
          <a:off x="16318706" y="250031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89</xdr:row>
      <xdr:rowOff>257175</xdr:rowOff>
    </xdr:from>
    <xdr:to>
      <xdr:col>10</xdr:col>
      <xdr:colOff>1066800</xdr:colOff>
      <xdr:row>90</xdr:row>
      <xdr:rowOff>221456</xdr:rowOff>
    </xdr:to>
    <xdr:sp macro="[2]!zIOfromWS06" textlink="">
      <xdr:nvSpPr>
        <xdr:cNvPr id="248" name="TextBox 247"/>
        <xdr:cNvSpPr txBox="1"/>
      </xdr:nvSpPr>
      <xdr:spPr>
        <a:xfrm>
          <a:off x="16318706" y="252793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89</xdr:row>
      <xdr:rowOff>257175</xdr:rowOff>
    </xdr:from>
    <xdr:to>
      <xdr:col>10</xdr:col>
      <xdr:colOff>1066800</xdr:colOff>
      <xdr:row>90</xdr:row>
      <xdr:rowOff>221456</xdr:rowOff>
    </xdr:to>
    <xdr:sp macro="[2]!zIOfromWS06" textlink="">
      <xdr:nvSpPr>
        <xdr:cNvPr id="249" name="TextBox 248"/>
        <xdr:cNvSpPr txBox="1"/>
      </xdr:nvSpPr>
      <xdr:spPr>
        <a:xfrm>
          <a:off x="16318706" y="252793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90</xdr:row>
      <xdr:rowOff>257175</xdr:rowOff>
    </xdr:from>
    <xdr:to>
      <xdr:col>10</xdr:col>
      <xdr:colOff>1066800</xdr:colOff>
      <xdr:row>91</xdr:row>
      <xdr:rowOff>221456</xdr:rowOff>
    </xdr:to>
    <xdr:sp macro="[2]!zIOfromWS06" textlink="">
      <xdr:nvSpPr>
        <xdr:cNvPr id="250" name="TextBox 249"/>
        <xdr:cNvSpPr txBox="1"/>
      </xdr:nvSpPr>
      <xdr:spPr>
        <a:xfrm>
          <a:off x="16318706" y="255555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90</xdr:row>
      <xdr:rowOff>257175</xdr:rowOff>
    </xdr:from>
    <xdr:to>
      <xdr:col>10</xdr:col>
      <xdr:colOff>1066800</xdr:colOff>
      <xdr:row>91</xdr:row>
      <xdr:rowOff>221456</xdr:rowOff>
    </xdr:to>
    <xdr:sp macro="[2]!zIOfromWS06" textlink="">
      <xdr:nvSpPr>
        <xdr:cNvPr id="251" name="TextBox 250"/>
        <xdr:cNvSpPr txBox="1"/>
      </xdr:nvSpPr>
      <xdr:spPr>
        <a:xfrm>
          <a:off x="16318706" y="255555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91</xdr:row>
      <xdr:rowOff>257175</xdr:rowOff>
    </xdr:from>
    <xdr:to>
      <xdr:col>10</xdr:col>
      <xdr:colOff>1066800</xdr:colOff>
      <xdr:row>92</xdr:row>
      <xdr:rowOff>221456</xdr:rowOff>
    </xdr:to>
    <xdr:sp macro="[2]!zIOfromWS06" textlink="">
      <xdr:nvSpPr>
        <xdr:cNvPr id="252" name="TextBox 251"/>
        <xdr:cNvSpPr txBox="1"/>
      </xdr:nvSpPr>
      <xdr:spPr>
        <a:xfrm>
          <a:off x="16318706" y="258318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91</xdr:row>
      <xdr:rowOff>257175</xdr:rowOff>
    </xdr:from>
    <xdr:to>
      <xdr:col>10</xdr:col>
      <xdr:colOff>1066800</xdr:colOff>
      <xdr:row>92</xdr:row>
      <xdr:rowOff>221456</xdr:rowOff>
    </xdr:to>
    <xdr:sp macro="[2]!zIOfromWS06" textlink="">
      <xdr:nvSpPr>
        <xdr:cNvPr id="253" name="TextBox 252"/>
        <xdr:cNvSpPr txBox="1"/>
      </xdr:nvSpPr>
      <xdr:spPr>
        <a:xfrm>
          <a:off x="16318706" y="258318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92</xdr:row>
      <xdr:rowOff>257175</xdr:rowOff>
    </xdr:from>
    <xdr:to>
      <xdr:col>10</xdr:col>
      <xdr:colOff>1066800</xdr:colOff>
      <xdr:row>93</xdr:row>
      <xdr:rowOff>221456</xdr:rowOff>
    </xdr:to>
    <xdr:sp macro="[2]!zIOfromWS06" textlink="">
      <xdr:nvSpPr>
        <xdr:cNvPr id="254" name="TextBox 253"/>
        <xdr:cNvSpPr txBox="1"/>
      </xdr:nvSpPr>
      <xdr:spPr>
        <a:xfrm>
          <a:off x="16318706" y="261080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92</xdr:row>
      <xdr:rowOff>257175</xdr:rowOff>
    </xdr:from>
    <xdr:to>
      <xdr:col>10</xdr:col>
      <xdr:colOff>1066800</xdr:colOff>
      <xdr:row>93</xdr:row>
      <xdr:rowOff>221456</xdr:rowOff>
    </xdr:to>
    <xdr:sp macro="[2]!zIOfromWS06" textlink="">
      <xdr:nvSpPr>
        <xdr:cNvPr id="255" name="TextBox 254"/>
        <xdr:cNvSpPr txBox="1"/>
      </xdr:nvSpPr>
      <xdr:spPr>
        <a:xfrm>
          <a:off x="16318706" y="261080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93</xdr:row>
      <xdr:rowOff>257175</xdr:rowOff>
    </xdr:from>
    <xdr:to>
      <xdr:col>10</xdr:col>
      <xdr:colOff>1066800</xdr:colOff>
      <xdr:row>94</xdr:row>
      <xdr:rowOff>221456</xdr:rowOff>
    </xdr:to>
    <xdr:sp macro="[2]!zIOfromWS06" textlink="">
      <xdr:nvSpPr>
        <xdr:cNvPr id="256" name="TextBox 255"/>
        <xdr:cNvSpPr txBox="1"/>
      </xdr:nvSpPr>
      <xdr:spPr>
        <a:xfrm>
          <a:off x="16318706" y="263842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93</xdr:row>
      <xdr:rowOff>257175</xdr:rowOff>
    </xdr:from>
    <xdr:to>
      <xdr:col>10</xdr:col>
      <xdr:colOff>1066800</xdr:colOff>
      <xdr:row>94</xdr:row>
      <xdr:rowOff>221456</xdr:rowOff>
    </xdr:to>
    <xdr:sp macro="[2]!zIOfromWS06" textlink="">
      <xdr:nvSpPr>
        <xdr:cNvPr id="257" name="TextBox 256"/>
        <xdr:cNvSpPr txBox="1"/>
      </xdr:nvSpPr>
      <xdr:spPr>
        <a:xfrm>
          <a:off x="16318706" y="263842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94</xdr:row>
      <xdr:rowOff>257175</xdr:rowOff>
    </xdr:from>
    <xdr:to>
      <xdr:col>10</xdr:col>
      <xdr:colOff>1066800</xdr:colOff>
      <xdr:row>95</xdr:row>
      <xdr:rowOff>221456</xdr:rowOff>
    </xdr:to>
    <xdr:sp macro="[2]!zIOfromWS06" textlink="">
      <xdr:nvSpPr>
        <xdr:cNvPr id="258" name="TextBox 257"/>
        <xdr:cNvSpPr txBox="1"/>
      </xdr:nvSpPr>
      <xdr:spPr>
        <a:xfrm>
          <a:off x="16318706" y="266604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94</xdr:row>
      <xdr:rowOff>257175</xdr:rowOff>
    </xdr:from>
    <xdr:to>
      <xdr:col>10</xdr:col>
      <xdr:colOff>1066800</xdr:colOff>
      <xdr:row>95</xdr:row>
      <xdr:rowOff>221456</xdr:rowOff>
    </xdr:to>
    <xdr:sp macro="[2]!zIOfromWS06" textlink="">
      <xdr:nvSpPr>
        <xdr:cNvPr id="259" name="TextBox 258"/>
        <xdr:cNvSpPr txBox="1"/>
      </xdr:nvSpPr>
      <xdr:spPr>
        <a:xfrm>
          <a:off x="16318706" y="266604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95</xdr:row>
      <xdr:rowOff>257175</xdr:rowOff>
    </xdr:from>
    <xdr:to>
      <xdr:col>10</xdr:col>
      <xdr:colOff>1066800</xdr:colOff>
      <xdr:row>96</xdr:row>
      <xdr:rowOff>221456</xdr:rowOff>
    </xdr:to>
    <xdr:sp macro="[2]!zIOfromWS06" textlink="">
      <xdr:nvSpPr>
        <xdr:cNvPr id="260" name="TextBox 259"/>
        <xdr:cNvSpPr txBox="1"/>
      </xdr:nvSpPr>
      <xdr:spPr>
        <a:xfrm>
          <a:off x="16318706" y="269367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95</xdr:row>
      <xdr:rowOff>257175</xdr:rowOff>
    </xdr:from>
    <xdr:to>
      <xdr:col>10</xdr:col>
      <xdr:colOff>1066800</xdr:colOff>
      <xdr:row>96</xdr:row>
      <xdr:rowOff>221456</xdr:rowOff>
    </xdr:to>
    <xdr:sp macro="[2]!zIOfromWS06" textlink="">
      <xdr:nvSpPr>
        <xdr:cNvPr id="261" name="TextBox 260"/>
        <xdr:cNvSpPr txBox="1"/>
      </xdr:nvSpPr>
      <xdr:spPr>
        <a:xfrm>
          <a:off x="16318706" y="269367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96</xdr:row>
      <xdr:rowOff>257175</xdr:rowOff>
    </xdr:from>
    <xdr:to>
      <xdr:col>10</xdr:col>
      <xdr:colOff>1066800</xdr:colOff>
      <xdr:row>97</xdr:row>
      <xdr:rowOff>221456</xdr:rowOff>
    </xdr:to>
    <xdr:sp macro="[2]!zIOfromWS06" textlink="">
      <xdr:nvSpPr>
        <xdr:cNvPr id="262" name="TextBox 261"/>
        <xdr:cNvSpPr txBox="1"/>
      </xdr:nvSpPr>
      <xdr:spPr>
        <a:xfrm>
          <a:off x="16318706" y="272129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96</xdr:row>
      <xdr:rowOff>257175</xdr:rowOff>
    </xdr:from>
    <xdr:to>
      <xdr:col>10</xdr:col>
      <xdr:colOff>1066800</xdr:colOff>
      <xdr:row>97</xdr:row>
      <xdr:rowOff>221456</xdr:rowOff>
    </xdr:to>
    <xdr:sp macro="[2]!zIOfromWS06" textlink="">
      <xdr:nvSpPr>
        <xdr:cNvPr id="263" name="TextBox 262"/>
        <xdr:cNvSpPr txBox="1"/>
      </xdr:nvSpPr>
      <xdr:spPr>
        <a:xfrm>
          <a:off x="16318706" y="2721292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97</xdr:row>
      <xdr:rowOff>257175</xdr:rowOff>
    </xdr:from>
    <xdr:to>
      <xdr:col>10</xdr:col>
      <xdr:colOff>1066800</xdr:colOff>
      <xdr:row>98</xdr:row>
      <xdr:rowOff>221456</xdr:rowOff>
    </xdr:to>
    <xdr:sp macro="[2]!zIOfromWS06" textlink="">
      <xdr:nvSpPr>
        <xdr:cNvPr id="264" name="TextBox 263"/>
        <xdr:cNvSpPr txBox="1"/>
      </xdr:nvSpPr>
      <xdr:spPr>
        <a:xfrm>
          <a:off x="16318706" y="274891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97</xdr:row>
      <xdr:rowOff>257175</xdr:rowOff>
    </xdr:from>
    <xdr:to>
      <xdr:col>10</xdr:col>
      <xdr:colOff>1066800</xdr:colOff>
      <xdr:row>98</xdr:row>
      <xdr:rowOff>221456</xdr:rowOff>
    </xdr:to>
    <xdr:sp macro="[2]!zIOfromWS06" textlink="">
      <xdr:nvSpPr>
        <xdr:cNvPr id="265" name="TextBox 264"/>
        <xdr:cNvSpPr txBox="1"/>
      </xdr:nvSpPr>
      <xdr:spPr>
        <a:xfrm>
          <a:off x="16318706" y="2748915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98</xdr:row>
      <xdr:rowOff>257175</xdr:rowOff>
    </xdr:from>
    <xdr:to>
      <xdr:col>10</xdr:col>
      <xdr:colOff>1066800</xdr:colOff>
      <xdr:row>99</xdr:row>
      <xdr:rowOff>221456</xdr:rowOff>
    </xdr:to>
    <xdr:sp macro="[2]!zIOfromWS06" textlink="">
      <xdr:nvSpPr>
        <xdr:cNvPr id="266" name="TextBox 265"/>
        <xdr:cNvSpPr txBox="1"/>
      </xdr:nvSpPr>
      <xdr:spPr>
        <a:xfrm>
          <a:off x="16318706" y="277653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98</xdr:row>
      <xdr:rowOff>257175</xdr:rowOff>
    </xdr:from>
    <xdr:to>
      <xdr:col>10</xdr:col>
      <xdr:colOff>1066800</xdr:colOff>
      <xdr:row>99</xdr:row>
      <xdr:rowOff>221456</xdr:rowOff>
    </xdr:to>
    <xdr:sp macro="[2]!zIOfromWS06" textlink="">
      <xdr:nvSpPr>
        <xdr:cNvPr id="267" name="TextBox 266"/>
        <xdr:cNvSpPr txBox="1"/>
      </xdr:nvSpPr>
      <xdr:spPr>
        <a:xfrm>
          <a:off x="16318706" y="27765375"/>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30956</xdr:colOff>
      <xdr:row>99</xdr:row>
      <xdr:rowOff>257175</xdr:rowOff>
    </xdr:from>
    <xdr:to>
      <xdr:col>10</xdr:col>
      <xdr:colOff>1066800</xdr:colOff>
      <xdr:row>100</xdr:row>
      <xdr:rowOff>221456</xdr:rowOff>
    </xdr:to>
    <xdr:sp macro="[2]!zIOfromWS06" textlink="">
      <xdr:nvSpPr>
        <xdr:cNvPr id="268" name="TextBox 267"/>
        <xdr:cNvSpPr txBox="1"/>
      </xdr:nvSpPr>
      <xdr:spPr>
        <a:xfrm>
          <a:off x="16318706" y="28041600"/>
          <a:ext cx="1007269" cy="24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xdr:col>
      <xdr:colOff>1276350</xdr:colOff>
      <xdr:row>14</xdr:row>
      <xdr:rowOff>9525</xdr:rowOff>
    </xdr:from>
    <xdr:to>
      <xdr:col>5</xdr:col>
      <xdr:colOff>914400</xdr:colOff>
      <xdr:row>14</xdr:row>
      <xdr:rowOff>257175</xdr:rowOff>
    </xdr:to>
    <xdr:sp macro="[2]!ZWSAttendanceF15" textlink="">
      <xdr:nvSpPr>
        <xdr:cNvPr id="269" name="TextBox 268"/>
        <xdr:cNvSpPr txBox="1"/>
      </xdr:nvSpPr>
      <xdr:spPr>
        <a:xfrm>
          <a:off x="4800600" y="3971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13</xdr:row>
      <xdr:rowOff>9525</xdr:rowOff>
    </xdr:from>
    <xdr:to>
      <xdr:col>5</xdr:col>
      <xdr:colOff>914400</xdr:colOff>
      <xdr:row>13</xdr:row>
      <xdr:rowOff>257175</xdr:rowOff>
    </xdr:to>
    <xdr:sp macro="[2]!ZWSAttendanceF15" textlink="">
      <xdr:nvSpPr>
        <xdr:cNvPr id="270" name="TextBox 269"/>
        <xdr:cNvSpPr txBox="1"/>
      </xdr:nvSpPr>
      <xdr:spPr>
        <a:xfrm>
          <a:off x="4800600" y="36861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14</xdr:row>
      <xdr:rowOff>9525</xdr:rowOff>
    </xdr:from>
    <xdr:to>
      <xdr:col>5</xdr:col>
      <xdr:colOff>914400</xdr:colOff>
      <xdr:row>14</xdr:row>
      <xdr:rowOff>257175</xdr:rowOff>
    </xdr:to>
    <xdr:sp macro="[2]!ZWSAttendanceF15" textlink="">
      <xdr:nvSpPr>
        <xdr:cNvPr id="271" name="TextBox 270"/>
        <xdr:cNvSpPr txBox="1"/>
      </xdr:nvSpPr>
      <xdr:spPr>
        <a:xfrm>
          <a:off x="4800600" y="3971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23812</xdr:colOff>
      <xdr:row>13</xdr:row>
      <xdr:rowOff>23811</xdr:rowOff>
    </xdr:from>
    <xdr:to>
      <xdr:col>5</xdr:col>
      <xdr:colOff>914399</xdr:colOff>
      <xdr:row>13</xdr:row>
      <xdr:rowOff>257174</xdr:rowOff>
    </xdr:to>
    <xdr:sp macro="[0]!ZWSAttendanceF14" textlink="">
      <xdr:nvSpPr>
        <xdr:cNvPr id="272" name="TextBox 271"/>
        <xdr:cNvSpPr txBox="1"/>
      </xdr:nvSpPr>
      <xdr:spPr>
        <a:xfrm>
          <a:off x="4893468" y="3714749"/>
          <a:ext cx="890587" cy="233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2</xdr:row>
      <xdr:rowOff>0</xdr:rowOff>
    </xdr:from>
    <xdr:to>
      <xdr:col>5</xdr:col>
      <xdr:colOff>914400</xdr:colOff>
      <xdr:row>2</xdr:row>
      <xdr:rowOff>247650</xdr:rowOff>
    </xdr:to>
    <xdr:sp macro="[2]!ZWSAttendanceF06" textlink="">
      <xdr:nvSpPr>
        <xdr:cNvPr id="273" name="TextBox 272"/>
        <xdr:cNvSpPr txBox="1"/>
      </xdr:nvSpPr>
      <xdr:spPr>
        <a:xfrm>
          <a:off x="4800600" y="5619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2</xdr:row>
      <xdr:rowOff>0</xdr:rowOff>
    </xdr:from>
    <xdr:to>
      <xdr:col>5</xdr:col>
      <xdr:colOff>904875</xdr:colOff>
      <xdr:row>2</xdr:row>
      <xdr:rowOff>247650</xdr:rowOff>
    </xdr:to>
    <xdr:sp macro="[2]!ZWSAttendanceF06" textlink="">
      <xdr:nvSpPr>
        <xdr:cNvPr id="274" name="TextBox 273"/>
        <xdr:cNvSpPr txBox="1"/>
      </xdr:nvSpPr>
      <xdr:spPr>
        <a:xfrm>
          <a:off x="4791075" y="5619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38101</xdr:colOff>
      <xdr:row>14</xdr:row>
      <xdr:rowOff>35718</xdr:rowOff>
    </xdr:from>
    <xdr:to>
      <xdr:col>5</xdr:col>
      <xdr:colOff>916782</xdr:colOff>
      <xdr:row>14</xdr:row>
      <xdr:rowOff>269081</xdr:rowOff>
    </xdr:to>
    <xdr:sp macro="[0]!ZWSAttendanceF15" textlink="">
      <xdr:nvSpPr>
        <xdr:cNvPr id="275" name="TextBox 274"/>
        <xdr:cNvSpPr txBox="1"/>
      </xdr:nvSpPr>
      <xdr:spPr>
        <a:xfrm>
          <a:off x="4905376" y="3998118"/>
          <a:ext cx="878681" cy="233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8</xdr:row>
      <xdr:rowOff>9525</xdr:rowOff>
    </xdr:from>
    <xdr:to>
      <xdr:col>6</xdr:col>
      <xdr:colOff>0</xdr:colOff>
      <xdr:row>8</xdr:row>
      <xdr:rowOff>257175</xdr:rowOff>
    </xdr:to>
    <xdr:sp macro="[0]!ZWSAttendanceF09" textlink="">
      <xdr:nvSpPr>
        <xdr:cNvPr id="276" name="TextBox 275"/>
        <xdr:cNvSpPr txBox="1"/>
      </xdr:nvSpPr>
      <xdr:spPr>
        <a:xfrm>
          <a:off x="4810125" y="22574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16</xdr:row>
      <xdr:rowOff>9525</xdr:rowOff>
    </xdr:from>
    <xdr:to>
      <xdr:col>6</xdr:col>
      <xdr:colOff>0</xdr:colOff>
      <xdr:row>16</xdr:row>
      <xdr:rowOff>257175</xdr:rowOff>
    </xdr:to>
    <xdr:sp macro="[0]!ZWSAttendanceF16" textlink="">
      <xdr:nvSpPr>
        <xdr:cNvPr id="277" name="TextBox 276"/>
        <xdr:cNvSpPr txBox="1"/>
      </xdr:nvSpPr>
      <xdr:spPr>
        <a:xfrm>
          <a:off x="4810125" y="45339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18</xdr:row>
      <xdr:rowOff>9525</xdr:rowOff>
    </xdr:from>
    <xdr:to>
      <xdr:col>6</xdr:col>
      <xdr:colOff>0</xdr:colOff>
      <xdr:row>18</xdr:row>
      <xdr:rowOff>257175</xdr:rowOff>
    </xdr:to>
    <xdr:sp macro="[2]!ZWSAttendanceF18" textlink="">
      <xdr:nvSpPr>
        <xdr:cNvPr id="278" name="TextBox 277"/>
        <xdr:cNvSpPr txBox="1"/>
      </xdr:nvSpPr>
      <xdr:spPr>
        <a:xfrm>
          <a:off x="4810125" y="50863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19</xdr:row>
      <xdr:rowOff>9525</xdr:rowOff>
    </xdr:from>
    <xdr:to>
      <xdr:col>6</xdr:col>
      <xdr:colOff>0</xdr:colOff>
      <xdr:row>19</xdr:row>
      <xdr:rowOff>257175</xdr:rowOff>
    </xdr:to>
    <xdr:sp macro="[2]!ZWSAttendanceF19" textlink="">
      <xdr:nvSpPr>
        <xdr:cNvPr id="279" name="TextBox 278"/>
        <xdr:cNvSpPr txBox="1"/>
      </xdr:nvSpPr>
      <xdr:spPr>
        <a:xfrm>
          <a:off x="4810125" y="5362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19</xdr:row>
      <xdr:rowOff>9525</xdr:rowOff>
    </xdr:from>
    <xdr:to>
      <xdr:col>6</xdr:col>
      <xdr:colOff>0</xdr:colOff>
      <xdr:row>19</xdr:row>
      <xdr:rowOff>257175</xdr:rowOff>
    </xdr:to>
    <xdr:sp macro="[2]!ZWSAttendanceF19" textlink="">
      <xdr:nvSpPr>
        <xdr:cNvPr id="280" name="TextBox 279"/>
        <xdr:cNvSpPr txBox="1"/>
      </xdr:nvSpPr>
      <xdr:spPr>
        <a:xfrm>
          <a:off x="4810125" y="5362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20</xdr:row>
      <xdr:rowOff>9525</xdr:rowOff>
    </xdr:from>
    <xdr:to>
      <xdr:col>6</xdr:col>
      <xdr:colOff>0</xdr:colOff>
      <xdr:row>20</xdr:row>
      <xdr:rowOff>257175</xdr:rowOff>
    </xdr:to>
    <xdr:sp macro="[2]!ZWSAttendanceF20" textlink="">
      <xdr:nvSpPr>
        <xdr:cNvPr id="281" name="TextBox 280"/>
        <xdr:cNvSpPr txBox="1"/>
      </xdr:nvSpPr>
      <xdr:spPr>
        <a:xfrm>
          <a:off x="4810125" y="5638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21" textlink="">
      <xdr:nvSpPr>
        <xdr:cNvPr id="282" name="TextBox 281"/>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22</xdr:row>
      <xdr:rowOff>9525</xdr:rowOff>
    </xdr:from>
    <xdr:to>
      <xdr:col>6</xdr:col>
      <xdr:colOff>0</xdr:colOff>
      <xdr:row>22</xdr:row>
      <xdr:rowOff>257175</xdr:rowOff>
    </xdr:to>
    <xdr:sp macro="[2]!ZWSAttendanceF22" textlink="">
      <xdr:nvSpPr>
        <xdr:cNvPr id="283" name="TextBox 282"/>
        <xdr:cNvSpPr txBox="1"/>
      </xdr:nvSpPr>
      <xdr:spPr>
        <a:xfrm>
          <a:off x="4810125" y="61912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31</xdr:row>
      <xdr:rowOff>19050</xdr:rowOff>
    </xdr:from>
    <xdr:to>
      <xdr:col>5</xdr:col>
      <xdr:colOff>914400</xdr:colOff>
      <xdr:row>32</xdr:row>
      <xdr:rowOff>0</xdr:rowOff>
    </xdr:to>
    <xdr:sp macro="[2]!ZWSAttendanceF04" textlink="">
      <xdr:nvSpPr>
        <xdr:cNvPr id="284" name="TextBox 283"/>
        <xdr:cNvSpPr txBox="1"/>
      </xdr:nvSpPr>
      <xdr:spPr>
        <a:xfrm>
          <a:off x="4800600" y="90201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31</xdr:row>
      <xdr:rowOff>9525</xdr:rowOff>
    </xdr:from>
    <xdr:to>
      <xdr:col>5</xdr:col>
      <xdr:colOff>904875</xdr:colOff>
      <xdr:row>31</xdr:row>
      <xdr:rowOff>257175</xdr:rowOff>
    </xdr:to>
    <xdr:sp macro="[2]!ZWSAttendanceF07" textlink="">
      <xdr:nvSpPr>
        <xdr:cNvPr id="285" name="TextBox 284"/>
        <xdr:cNvSpPr txBox="1"/>
      </xdr:nvSpPr>
      <xdr:spPr>
        <a:xfrm>
          <a:off x="4791075" y="90106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31</xdr:row>
      <xdr:rowOff>9525</xdr:rowOff>
    </xdr:from>
    <xdr:to>
      <xdr:col>5</xdr:col>
      <xdr:colOff>914400</xdr:colOff>
      <xdr:row>31</xdr:row>
      <xdr:rowOff>257175</xdr:rowOff>
    </xdr:to>
    <xdr:sp macro="[2]!ZWSAttendanceF31" textlink="">
      <xdr:nvSpPr>
        <xdr:cNvPr id="286" name="TextBox 285"/>
        <xdr:cNvSpPr txBox="1"/>
      </xdr:nvSpPr>
      <xdr:spPr>
        <a:xfrm>
          <a:off x="4800600" y="90106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32</xdr:row>
      <xdr:rowOff>9525</xdr:rowOff>
    </xdr:from>
    <xdr:to>
      <xdr:col>5</xdr:col>
      <xdr:colOff>904875</xdr:colOff>
      <xdr:row>32</xdr:row>
      <xdr:rowOff>257175</xdr:rowOff>
    </xdr:to>
    <xdr:sp macro="[2]!ZWSAttendanceF07" textlink="">
      <xdr:nvSpPr>
        <xdr:cNvPr id="287" name="TextBox 286"/>
        <xdr:cNvSpPr txBox="1"/>
      </xdr:nvSpPr>
      <xdr:spPr>
        <a:xfrm>
          <a:off x="4791075"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32</xdr:row>
      <xdr:rowOff>9525</xdr:rowOff>
    </xdr:from>
    <xdr:to>
      <xdr:col>5</xdr:col>
      <xdr:colOff>914400</xdr:colOff>
      <xdr:row>32</xdr:row>
      <xdr:rowOff>257175</xdr:rowOff>
    </xdr:to>
    <xdr:sp macro="[2]!ZWSAttendanceF32" textlink="">
      <xdr:nvSpPr>
        <xdr:cNvPr id="288" name="TextBox 287"/>
        <xdr:cNvSpPr txBox="1"/>
      </xdr:nvSpPr>
      <xdr:spPr>
        <a:xfrm>
          <a:off x="4800600"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19</xdr:row>
      <xdr:rowOff>9525</xdr:rowOff>
    </xdr:from>
    <xdr:to>
      <xdr:col>6</xdr:col>
      <xdr:colOff>0</xdr:colOff>
      <xdr:row>19</xdr:row>
      <xdr:rowOff>257175</xdr:rowOff>
    </xdr:to>
    <xdr:sp macro="[2]!ZWSAttendanceF18" textlink="">
      <xdr:nvSpPr>
        <xdr:cNvPr id="289" name="TextBox 288"/>
        <xdr:cNvSpPr txBox="1"/>
      </xdr:nvSpPr>
      <xdr:spPr>
        <a:xfrm>
          <a:off x="4810125" y="5362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20</xdr:row>
      <xdr:rowOff>9525</xdr:rowOff>
    </xdr:from>
    <xdr:to>
      <xdr:col>6</xdr:col>
      <xdr:colOff>0</xdr:colOff>
      <xdr:row>20</xdr:row>
      <xdr:rowOff>257175</xdr:rowOff>
    </xdr:to>
    <xdr:sp macro="[2]!ZWSAttendanceF19" textlink="">
      <xdr:nvSpPr>
        <xdr:cNvPr id="290" name="TextBox 289"/>
        <xdr:cNvSpPr txBox="1"/>
      </xdr:nvSpPr>
      <xdr:spPr>
        <a:xfrm>
          <a:off x="4810125" y="5638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35719</xdr:colOff>
      <xdr:row>18</xdr:row>
      <xdr:rowOff>35718</xdr:rowOff>
    </xdr:from>
    <xdr:to>
      <xdr:col>5</xdr:col>
      <xdr:colOff>885825</xdr:colOff>
      <xdr:row>19</xdr:row>
      <xdr:rowOff>-1</xdr:rowOff>
    </xdr:to>
    <xdr:sp macro="[0]!ZWSAttendanceF19" textlink="">
      <xdr:nvSpPr>
        <xdr:cNvPr id="291" name="TextBox 290"/>
        <xdr:cNvSpPr txBox="1"/>
      </xdr:nvSpPr>
      <xdr:spPr>
        <a:xfrm>
          <a:off x="4905375" y="5119687"/>
          <a:ext cx="85010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20</xdr:row>
      <xdr:rowOff>9525</xdr:rowOff>
    </xdr:from>
    <xdr:to>
      <xdr:col>6</xdr:col>
      <xdr:colOff>0</xdr:colOff>
      <xdr:row>20</xdr:row>
      <xdr:rowOff>257175</xdr:rowOff>
    </xdr:to>
    <xdr:sp macro="[2]!ZWSAttendanceF20" textlink="">
      <xdr:nvSpPr>
        <xdr:cNvPr id="292" name="TextBox 291"/>
        <xdr:cNvSpPr txBox="1"/>
      </xdr:nvSpPr>
      <xdr:spPr>
        <a:xfrm>
          <a:off x="4810125" y="5638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21" textlink="">
      <xdr:nvSpPr>
        <xdr:cNvPr id="293" name="TextBox 292"/>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22</xdr:row>
      <xdr:rowOff>9525</xdr:rowOff>
    </xdr:from>
    <xdr:to>
      <xdr:col>6</xdr:col>
      <xdr:colOff>0</xdr:colOff>
      <xdr:row>22</xdr:row>
      <xdr:rowOff>257175</xdr:rowOff>
    </xdr:to>
    <xdr:sp macro="[2]!ZWSAttendanceF22" textlink="">
      <xdr:nvSpPr>
        <xdr:cNvPr id="294" name="TextBox 293"/>
        <xdr:cNvSpPr txBox="1"/>
      </xdr:nvSpPr>
      <xdr:spPr>
        <a:xfrm>
          <a:off x="4810125" y="61912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39</xdr:row>
      <xdr:rowOff>0</xdr:rowOff>
    </xdr:from>
    <xdr:to>
      <xdr:col>6</xdr:col>
      <xdr:colOff>0</xdr:colOff>
      <xdr:row>39</xdr:row>
      <xdr:rowOff>247650</xdr:rowOff>
    </xdr:to>
    <xdr:sp macro="[2]!ZWSAttendanceF39" textlink="">
      <xdr:nvSpPr>
        <xdr:cNvPr id="295" name="TextBox 294"/>
        <xdr:cNvSpPr txBox="1"/>
      </xdr:nvSpPr>
      <xdr:spPr>
        <a:xfrm>
          <a:off x="4810125" y="11210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31</xdr:row>
      <xdr:rowOff>19050</xdr:rowOff>
    </xdr:from>
    <xdr:to>
      <xdr:col>5</xdr:col>
      <xdr:colOff>914400</xdr:colOff>
      <xdr:row>32</xdr:row>
      <xdr:rowOff>0</xdr:rowOff>
    </xdr:to>
    <xdr:sp macro="[2]!ZWSAttendanceF04" textlink="">
      <xdr:nvSpPr>
        <xdr:cNvPr id="296" name="TextBox 295"/>
        <xdr:cNvSpPr txBox="1"/>
      </xdr:nvSpPr>
      <xdr:spPr>
        <a:xfrm>
          <a:off x="4800600" y="90201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31</xdr:row>
      <xdr:rowOff>9525</xdr:rowOff>
    </xdr:from>
    <xdr:to>
      <xdr:col>5</xdr:col>
      <xdr:colOff>904875</xdr:colOff>
      <xdr:row>31</xdr:row>
      <xdr:rowOff>257175</xdr:rowOff>
    </xdr:to>
    <xdr:sp macro="[2]!ZWSAttendanceF07" textlink="">
      <xdr:nvSpPr>
        <xdr:cNvPr id="297" name="TextBox 296"/>
        <xdr:cNvSpPr txBox="1"/>
      </xdr:nvSpPr>
      <xdr:spPr>
        <a:xfrm>
          <a:off x="4791075" y="90106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31</xdr:row>
      <xdr:rowOff>9525</xdr:rowOff>
    </xdr:from>
    <xdr:to>
      <xdr:col>5</xdr:col>
      <xdr:colOff>914400</xdr:colOff>
      <xdr:row>31</xdr:row>
      <xdr:rowOff>257175</xdr:rowOff>
    </xdr:to>
    <xdr:sp macro="[2]!ZWSAttendanceF31" textlink="">
      <xdr:nvSpPr>
        <xdr:cNvPr id="298" name="TextBox 297"/>
        <xdr:cNvSpPr txBox="1"/>
      </xdr:nvSpPr>
      <xdr:spPr>
        <a:xfrm>
          <a:off x="4800600" y="90106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32</xdr:row>
      <xdr:rowOff>9525</xdr:rowOff>
    </xdr:from>
    <xdr:to>
      <xdr:col>5</xdr:col>
      <xdr:colOff>904875</xdr:colOff>
      <xdr:row>32</xdr:row>
      <xdr:rowOff>257175</xdr:rowOff>
    </xdr:to>
    <xdr:sp macro="[2]!ZWSAttendanceF07" textlink="">
      <xdr:nvSpPr>
        <xdr:cNvPr id="299" name="TextBox 298"/>
        <xdr:cNvSpPr txBox="1"/>
      </xdr:nvSpPr>
      <xdr:spPr>
        <a:xfrm>
          <a:off x="4791075"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32</xdr:row>
      <xdr:rowOff>9525</xdr:rowOff>
    </xdr:from>
    <xdr:to>
      <xdr:col>5</xdr:col>
      <xdr:colOff>914400</xdr:colOff>
      <xdr:row>32</xdr:row>
      <xdr:rowOff>257175</xdr:rowOff>
    </xdr:to>
    <xdr:sp macro="[2]!ZWSAttendanceF32" textlink="">
      <xdr:nvSpPr>
        <xdr:cNvPr id="300" name="TextBox 299"/>
        <xdr:cNvSpPr txBox="1"/>
      </xdr:nvSpPr>
      <xdr:spPr>
        <a:xfrm>
          <a:off x="4800600"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20</xdr:row>
      <xdr:rowOff>9525</xdr:rowOff>
    </xdr:from>
    <xdr:to>
      <xdr:col>6</xdr:col>
      <xdr:colOff>0</xdr:colOff>
      <xdr:row>20</xdr:row>
      <xdr:rowOff>257175</xdr:rowOff>
    </xdr:to>
    <xdr:sp macro="[2]!ZWSAttendanceF19" textlink="">
      <xdr:nvSpPr>
        <xdr:cNvPr id="301" name="TextBox 300"/>
        <xdr:cNvSpPr txBox="1"/>
      </xdr:nvSpPr>
      <xdr:spPr>
        <a:xfrm>
          <a:off x="4810125" y="5638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20</xdr:row>
      <xdr:rowOff>9525</xdr:rowOff>
    </xdr:from>
    <xdr:to>
      <xdr:col>6</xdr:col>
      <xdr:colOff>0</xdr:colOff>
      <xdr:row>20</xdr:row>
      <xdr:rowOff>257175</xdr:rowOff>
    </xdr:to>
    <xdr:sp macro="[2]!ZWSAttendanceF19" textlink="">
      <xdr:nvSpPr>
        <xdr:cNvPr id="302" name="TextBox 301"/>
        <xdr:cNvSpPr txBox="1"/>
      </xdr:nvSpPr>
      <xdr:spPr>
        <a:xfrm>
          <a:off x="4810125" y="5638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20" textlink="">
      <xdr:nvSpPr>
        <xdr:cNvPr id="303" name="TextBox 302"/>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22</xdr:row>
      <xdr:rowOff>9525</xdr:rowOff>
    </xdr:from>
    <xdr:to>
      <xdr:col>6</xdr:col>
      <xdr:colOff>0</xdr:colOff>
      <xdr:row>22</xdr:row>
      <xdr:rowOff>257175</xdr:rowOff>
    </xdr:to>
    <xdr:sp macro="[2]!ZWSAttendanceF21" textlink="">
      <xdr:nvSpPr>
        <xdr:cNvPr id="304" name="TextBox 303"/>
        <xdr:cNvSpPr txBox="1"/>
      </xdr:nvSpPr>
      <xdr:spPr>
        <a:xfrm>
          <a:off x="4810125" y="61912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23</xdr:row>
      <xdr:rowOff>9525</xdr:rowOff>
    </xdr:from>
    <xdr:to>
      <xdr:col>6</xdr:col>
      <xdr:colOff>0</xdr:colOff>
      <xdr:row>23</xdr:row>
      <xdr:rowOff>257175</xdr:rowOff>
    </xdr:to>
    <xdr:sp macro="[2]!ZWSAttendanceF22" textlink="">
      <xdr:nvSpPr>
        <xdr:cNvPr id="305" name="TextBox 304"/>
        <xdr:cNvSpPr txBox="1"/>
      </xdr:nvSpPr>
      <xdr:spPr>
        <a:xfrm>
          <a:off x="4810125" y="64674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32</xdr:row>
      <xdr:rowOff>19050</xdr:rowOff>
    </xdr:from>
    <xdr:to>
      <xdr:col>5</xdr:col>
      <xdr:colOff>914400</xdr:colOff>
      <xdr:row>33</xdr:row>
      <xdr:rowOff>0</xdr:rowOff>
    </xdr:to>
    <xdr:sp macro="[2]!ZWSAttendanceF04" textlink="">
      <xdr:nvSpPr>
        <xdr:cNvPr id="306" name="TextBox 305"/>
        <xdr:cNvSpPr txBox="1"/>
      </xdr:nvSpPr>
      <xdr:spPr>
        <a:xfrm>
          <a:off x="4800600" y="92964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32</xdr:row>
      <xdr:rowOff>9525</xdr:rowOff>
    </xdr:from>
    <xdr:to>
      <xdr:col>5</xdr:col>
      <xdr:colOff>904875</xdr:colOff>
      <xdr:row>32</xdr:row>
      <xdr:rowOff>257175</xdr:rowOff>
    </xdr:to>
    <xdr:sp macro="[2]!ZWSAttendanceF07" textlink="">
      <xdr:nvSpPr>
        <xdr:cNvPr id="307" name="TextBox 306"/>
        <xdr:cNvSpPr txBox="1"/>
      </xdr:nvSpPr>
      <xdr:spPr>
        <a:xfrm>
          <a:off x="4791075"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32</xdr:row>
      <xdr:rowOff>9525</xdr:rowOff>
    </xdr:from>
    <xdr:to>
      <xdr:col>5</xdr:col>
      <xdr:colOff>914400</xdr:colOff>
      <xdr:row>32</xdr:row>
      <xdr:rowOff>257175</xdr:rowOff>
    </xdr:to>
    <xdr:sp macro="[2]!ZWSAttendanceF31" textlink="">
      <xdr:nvSpPr>
        <xdr:cNvPr id="308" name="TextBox 307"/>
        <xdr:cNvSpPr txBox="1"/>
      </xdr:nvSpPr>
      <xdr:spPr>
        <a:xfrm>
          <a:off x="4800600"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33</xdr:row>
      <xdr:rowOff>9525</xdr:rowOff>
    </xdr:from>
    <xdr:to>
      <xdr:col>5</xdr:col>
      <xdr:colOff>904875</xdr:colOff>
      <xdr:row>33</xdr:row>
      <xdr:rowOff>257175</xdr:rowOff>
    </xdr:to>
    <xdr:sp macro="[2]!ZWSAttendanceF07" textlink="">
      <xdr:nvSpPr>
        <xdr:cNvPr id="309" name="TextBox 308"/>
        <xdr:cNvSpPr txBox="1"/>
      </xdr:nvSpPr>
      <xdr:spPr>
        <a:xfrm>
          <a:off x="4791075" y="95631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33</xdr:row>
      <xdr:rowOff>9525</xdr:rowOff>
    </xdr:from>
    <xdr:to>
      <xdr:col>5</xdr:col>
      <xdr:colOff>914400</xdr:colOff>
      <xdr:row>33</xdr:row>
      <xdr:rowOff>257175</xdr:rowOff>
    </xdr:to>
    <xdr:sp macro="[2]!ZWSAttendanceF32" textlink="">
      <xdr:nvSpPr>
        <xdr:cNvPr id="310" name="TextBox 309"/>
        <xdr:cNvSpPr txBox="1"/>
      </xdr:nvSpPr>
      <xdr:spPr>
        <a:xfrm>
          <a:off x="4800600" y="95631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47625</xdr:colOff>
      <xdr:row>20</xdr:row>
      <xdr:rowOff>23813</xdr:rowOff>
    </xdr:from>
    <xdr:to>
      <xdr:col>6</xdr:col>
      <xdr:colOff>0</xdr:colOff>
      <xdr:row>20</xdr:row>
      <xdr:rowOff>257175</xdr:rowOff>
    </xdr:to>
    <xdr:sp macro="[0]!ZWSAttendanceF21" textlink="">
      <xdr:nvSpPr>
        <xdr:cNvPr id="311" name="TextBox 310"/>
        <xdr:cNvSpPr txBox="1"/>
      </xdr:nvSpPr>
      <xdr:spPr>
        <a:xfrm>
          <a:off x="4917281" y="5655469"/>
          <a:ext cx="881063" cy="233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19" textlink="">
      <xdr:nvSpPr>
        <xdr:cNvPr id="312" name="TextBox 311"/>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11906</xdr:colOff>
      <xdr:row>19</xdr:row>
      <xdr:rowOff>83343</xdr:rowOff>
    </xdr:from>
    <xdr:to>
      <xdr:col>5</xdr:col>
      <xdr:colOff>914399</xdr:colOff>
      <xdr:row>20</xdr:row>
      <xdr:rowOff>0</xdr:rowOff>
    </xdr:to>
    <xdr:sp macro="[2]!ZWSAttendanceF04" textlink="">
      <xdr:nvSpPr>
        <xdr:cNvPr id="313" name="TextBox 312"/>
        <xdr:cNvSpPr txBox="1"/>
      </xdr:nvSpPr>
      <xdr:spPr>
        <a:xfrm>
          <a:off x="4881562" y="5441156"/>
          <a:ext cx="902493"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19</xdr:row>
      <xdr:rowOff>9525</xdr:rowOff>
    </xdr:from>
    <xdr:to>
      <xdr:col>5</xdr:col>
      <xdr:colOff>904875</xdr:colOff>
      <xdr:row>19</xdr:row>
      <xdr:rowOff>257175</xdr:rowOff>
    </xdr:to>
    <xdr:sp macro="[2]!ZWSAttendanceF07" textlink="">
      <xdr:nvSpPr>
        <xdr:cNvPr id="314" name="TextBox 313"/>
        <xdr:cNvSpPr txBox="1"/>
      </xdr:nvSpPr>
      <xdr:spPr>
        <a:xfrm>
          <a:off x="4791075" y="5362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11906</xdr:colOff>
      <xdr:row>19</xdr:row>
      <xdr:rowOff>47625</xdr:rowOff>
    </xdr:from>
    <xdr:to>
      <xdr:col>5</xdr:col>
      <xdr:colOff>914399</xdr:colOff>
      <xdr:row>19</xdr:row>
      <xdr:rowOff>257175</xdr:rowOff>
    </xdr:to>
    <xdr:sp macro="[0]!ZWSAttendanceF20" textlink="">
      <xdr:nvSpPr>
        <xdr:cNvPr id="315" name="TextBox 314"/>
        <xdr:cNvSpPr txBox="1"/>
      </xdr:nvSpPr>
      <xdr:spPr>
        <a:xfrm>
          <a:off x="4881562" y="5405438"/>
          <a:ext cx="90249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43</xdr:row>
      <xdr:rowOff>9525</xdr:rowOff>
    </xdr:from>
    <xdr:to>
      <xdr:col>5</xdr:col>
      <xdr:colOff>914400</xdr:colOff>
      <xdr:row>43</xdr:row>
      <xdr:rowOff>257175</xdr:rowOff>
    </xdr:to>
    <xdr:sp macro="[2]!ZWSAttendanceF15" textlink="">
      <xdr:nvSpPr>
        <xdr:cNvPr id="316" name="TextBox 315"/>
        <xdr:cNvSpPr txBox="1"/>
      </xdr:nvSpPr>
      <xdr:spPr>
        <a:xfrm>
          <a:off x="4800600" y="123253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43</xdr:row>
      <xdr:rowOff>9525</xdr:rowOff>
    </xdr:from>
    <xdr:to>
      <xdr:col>5</xdr:col>
      <xdr:colOff>914400</xdr:colOff>
      <xdr:row>43</xdr:row>
      <xdr:rowOff>257175</xdr:rowOff>
    </xdr:to>
    <xdr:sp macro="[2]!ZWSAttendanceF15" textlink="">
      <xdr:nvSpPr>
        <xdr:cNvPr id="317" name="TextBox 316"/>
        <xdr:cNvSpPr txBox="1"/>
      </xdr:nvSpPr>
      <xdr:spPr>
        <a:xfrm>
          <a:off x="4800600" y="123253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43</xdr:row>
      <xdr:rowOff>9525</xdr:rowOff>
    </xdr:from>
    <xdr:to>
      <xdr:col>5</xdr:col>
      <xdr:colOff>914400</xdr:colOff>
      <xdr:row>43</xdr:row>
      <xdr:rowOff>257175</xdr:rowOff>
    </xdr:to>
    <xdr:sp macro="[2]!ZWSAttendanceF15" textlink="">
      <xdr:nvSpPr>
        <xdr:cNvPr id="318" name="TextBox 317"/>
        <xdr:cNvSpPr txBox="1"/>
      </xdr:nvSpPr>
      <xdr:spPr>
        <a:xfrm>
          <a:off x="4800600" y="123253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21" textlink="">
      <xdr:nvSpPr>
        <xdr:cNvPr id="319" name="TextBox 318"/>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22</xdr:row>
      <xdr:rowOff>9525</xdr:rowOff>
    </xdr:from>
    <xdr:to>
      <xdr:col>6</xdr:col>
      <xdr:colOff>0</xdr:colOff>
      <xdr:row>22</xdr:row>
      <xdr:rowOff>257175</xdr:rowOff>
    </xdr:to>
    <xdr:sp macro="[2]!ZWSAttendanceF22" textlink="">
      <xdr:nvSpPr>
        <xdr:cNvPr id="320" name="TextBox 319"/>
        <xdr:cNvSpPr txBox="1"/>
      </xdr:nvSpPr>
      <xdr:spPr>
        <a:xfrm>
          <a:off x="4810125" y="61912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31</xdr:row>
      <xdr:rowOff>19050</xdr:rowOff>
    </xdr:from>
    <xdr:to>
      <xdr:col>5</xdr:col>
      <xdr:colOff>914400</xdr:colOff>
      <xdr:row>32</xdr:row>
      <xdr:rowOff>0</xdr:rowOff>
    </xdr:to>
    <xdr:sp macro="[2]!ZWSAttendanceF04" textlink="">
      <xdr:nvSpPr>
        <xdr:cNvPr id="321" name="TextBox 320"/>
        <xdr:cNvSpPr txBox="1"/>
      </xdr:nvSpPr>
      <xdr:spPr>
        <a:xfrm>
          <a:off x="4800600" y="90201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31</xdr:row>
      <xdr:rowOff>9525</xdr:rowOff>
    </xdr:from>
    <xdr:to>
      <xdr:col>5</xdr:col>
      <xdr:colOff>904875</xdr:colOff>
      <xdr:row>31</xdr:row>
      <xdr:rowOff>257175</xdr:rowOff>
    </xdr:to>
    <xdr:sp macro="[2]!ZWSAttendanceF07" textlink="">
      <xdr:nvSpPr>
        <xdr:cNvPr id="322" name="TextBox 321"/>
        <xdr:cNvSpPr txBox="1"/>
      </xdr:nvSpPr>
      <xdr:spPr>
        <a:xfrm>
          <a:off x="4791075" y="90106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47624</xdr:colOff>
      <xdr:row>31</xdr:row>
      <xdr:rowOff>35717</xdr:rowOff>
    </xdr:from>
    <xdr:to>
      <xdr:col>5</xdr:col>
      <xdr:colOff>914399</xdr:colOff>
      <xdr:row>31</xdr:row>
      <xdr:rowOff>257174</xdr:rowOff>
    </xdr:to>
    <xdr:sp macro="[0]!ZWSAttendanceF32" textlink="">
      <xdr:nvSpPr>
        <xdr:cNvPr id="323" name="TextBox 322"/>
        <xdr:cNvSpPr txBox="1"/>
      </xdr:nvSpPr>
      <xdr:spPr>
        <a:xfrm>
          <a:off x="4917280" y="9013030"/>
          <a:ext cx="866775" cy="221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32</xdr:row>
      <xdr:rowOff>9525</xdr:rowOff>
    </xdr:from>
    <xdr:to>
      <xdr:col>5</xdr:col>
      <xdr:colOff>904875</xdr:colOff>
      <xdr:row>32</xdr:row>
      <xdr:rowOff>257175</xdr:rowOff>
    </xdr:to>
    <xdr:sp macro="[2]!ZWSAttendanceF07" textlink="">
      <xdr:nvSpPr>
        <xdr:cNvPr id="324" name="TextBox 323"/>
        <xdr:cNvSpPr txBox="1"/>
      </xdr:nvSpPr>
      <xdr:spPr>
        <a:xfrm>
          <a:off x="4791075"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32</xdr:row>
      <xdr:rowOff>9525</xdr:rowOff>
    </xdr:from>
    <xdr:to>
      <xdr:col>5</xdr:col>
      <xdr:colOff>914400</xdr:colOff>
      <xdr:row>32</xdr:row>
      <xdr:rowOff>257175</xdr:rowOff>
    </xdr:to>
    <xdr:sp macro="[2]!ZWSAttendanceF32" textlink="">
      <xdr:nvSpPr>
        <xdr:cNvPr id="325" name="TextBox 324"/>
        <xdr:cNvSpPr txBox="1"/>
      </xdr:nvSpPr>
      <xdr:spPr>
        <a:xfrm>
          <a:off x="4800600"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20" textlink="">
      <xdr:nvSpPr>
        <xdr:cNvPr id="326" name="TextBox 325"/>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22</xdr:row>
      <xdr:rowOff>9525</xdr:rowOff>
    </xdr:from>
    <xdr:to>
      <xdr:col>6</xdr:col>
      <xdr:colOff>0</xdr:colOff>
      <xdr:row>22</xdr:row>
      <xdr:rowOff>257175</xdr:rowOff>
    </xdr:to>
    <xdr:sp macro="[2]!ZWSAttendanceF21" textlink="">
      <xdr:nvSpPr>
        <xdr:cNvPr id="327" name="TextBox 326"/>
        <xdr:cNvSpPr txBox="1"/>
      </xdr:nvSpPr>
      <xdr:spPr>
        <a:xfrm>
          <a:off x="4810125" y="61912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23</xdr:row>
      <xdr:rowOff>9525</xdr:rowOff>
    </xdr:from>
    <xdr:to>
      <xdr:col>6</xdr:col>
      <xdr:colOff>0</xdr:colOff>
      <xdr:row>23</xdr:row>
      <xdr:rowOff>257175</xdr:rowOff>
    </xdr:to>
    <xdr:sp macro="[2]!ZWSAttendanceF22" textlink="">
      <xdr:nvSpPr>
        <xdr:cNvPr id="328" name="TextBox 327"/>
        <xdr:cNvSpPr txBox="1"/>
      </xdr:nvSpPr>
      <xdr:spPr>
        <a:xfrm>
          <a:off x="4810125" y="64674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32</xdr:row>
      <xdr:rowOff>19050</xdr:rowOff>
    </xdr:from>
    <xdr:to>
      <xdr:col>5</xdr:col>
      <xdr:colOff>914400</xdr:colOff>
      <xdr:row>33</xdr:row>
      <xdr:rowOff>0</xdr:rowOff>
    </xdr:to>
    <xdr:sp macro="[2]!ZWSAttendanceF04" textlink="">
      <xdr:nvSpPr>
        <xdr:cNvPr id="329" name="TextBox 328"/>
        <xdr:cNvSpPr txBox="1"/>
      </xdr:nvSpPr>
      <xdr:spPr>
        <a:xfrm>
          <a:off x="4800600" y="92964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32</xdr:row>
      <xdr:rowOff>9525</xdr:rowOff>
    </xdr:from>
    <xdr:to>
      <xdr:col>5</xdr:col>
      <xdr:colOff>904875</xdr:colOff>
      <xdr:row>32</xdr:row>
      <xdr:rowOff>257175</xdr:rowOff>
    </xdr:to>
    <xdr:sp macro="[2]!ZWSAttendanceF07" textlink="">
      <xdr:nvSpPr>
        <xdr:cNvPr id="330" name="TextBox 329"/>
        <xdr:cNvSpPr txBox="1"/>
      </xdr:nvSpPr>
      <xdr:spPr>
        <a:xfrm>
          <a:off x="4791075"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32</xdr:row>
      <xdr:rowOff>9525</xdr:rowOff>
    </xdr:from>
    <xdr:to>
      <xdr:col>5</xdr:col>
      <xdr:colOff>914400</xdr:colOff>
      <xdr:row>32</xdr:row>
      <xdr:rowOff>257175</xdr:rowOff>
    </xdr:to>
    <xdr:sp macro="[2]!ZWSAttendanceF31" textlink="">
      <xdr:nvSpPr>
        <xdr:cNvPr id="331" name="TextBox 330"/>
        <xdr:cNvSpPr txBox="1"/>
      </xdr:nvSpPr>
      <xdr:spPr>
        <a:xfrm>
          <a:off x="4800600"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33</xdr:row>
      <xdr:rowOff>9525</xdr:rowOff>
    </xdr:from>
    <xdr:to>
      <xdr:col>5</xdr:col>
      <xdr:colOff>904875</xdr:colOff>
      <xdr:row>33</xdr:row>
      <xdr:rowOff>257175</xdr:rowOff>
    </xdr:to>
    <xdr:sp macro="[2]!ZWSAttendanceF07" textlink="">
      <xdr:nvSpPr>
        <xdr:cNvPr id="332" name="TextBox 331"/>
        <xdr:cNvSpPr txBox="1"/>
      </xdr:nvSpPr>
      <xdr:spPr>
        <a:xfrm>
          <a:off x="4791075" y="95631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33</xdr:row>
      <xdr:rowOff>9525</xdr:rowOff>
    </xdr:from>
    <xdr:to>
      <xdr:col>5</xdr:col>
      <xdr:colOff>914400</xdr:colOff>
      <xdr:row>33</xdr:row>
      <xdr:rowOff>257175</xdr:rowOff>
    </xdr:to>
    <xdr:sp macro="[2]!ZWSAttendanceF32" textlink="">
      <xdr:nvSpPr>
        <xdr:cNvPr id="333" name="TextBox 332"/>
        <xdr:cNvSpPr txBox="1"/>
      </xdr:nvSpPr>
      <xdr:spPr>
        <a:xfrm>
          <a:off x="4800600" y="95631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19" textlink="">
      <xdr:nvSpPr>
        <xdr:cNvPr id="334" name="TextBox 333"/>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20" textlink="">
      <xdr:nvSpPr>
        <xdr:cNvPr id="335" name="TextBox 334"/>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22</xdr:row>
      <xdr:rowOff>9525</xdr:rowOff>
    </xdr:from>
    <xdr:to>
      <xdr:col>6</xdr:col>
      <xdr:colOff>0</xdr:colOff>
      <xdr:row>22</xdr:row>
      <xdr:rowOff>257175</xdr:rowOff>
    </xdr:to>
    <xdr:sp macro="[2]!ZWSAttendanceF21" textlink="">
      <xdr:nvSpPr>
        <xdr:cNvPr id="336" name="TextBox 335"/>
        <xdr:cNvSpPr txBox="1"/>
      </xdr:nvSpPr>
      <xdr:spPr>
        <a:xfrm>
          <a:off x="4810125" y="61912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23</xdr:row>
      <xdr:rowOff>9525</xdr:rowOff>
    </xdr:from>
    <xdr:to>
      <xdr:col>6</xdr:col>
      <xdr:colOff>0</xdr:colOff>
      <xdr:row>23</xdr:row>
      <xdr:rowOff>257175</xdr:rowOff>
    </xdr:to>
    <xdr:sp macro="[2]!ZWSAttendanceF22" textlink="">
      <xdr:nvSpPr>
        <xdr:cNvPr id="337" name="TextBox 336"/>
        <xdr:cNvSpPr txBox="1"/>
      </xdr:nvSpPr>
      <xdr:spPr>
        <a:xfrm>
          <a:off x="4810125" y="64674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32</xdr:row>
      <xdr:rowOff>19050</xdr:rowOff>
    </xdr:from>
    <xdr:to>
      <xdr:col>5</xdr:col>
      <xdr:colOff>914400</xdr:colOff>
      <xdr:row>33</xdr:row>
      <xdr:rowOff>0</xdr:rowOff>
    </xdr:to>
    <xdr:sp macro="[2]!ZWSAttendanceF04" textlink="">
      <xdr:nvSpPr>
        <xdr:cNvPr id="338" name="TextBox 337"/>
        <xdr:cNvSpPr txBox="1"/>
      </xdr:nvSpPr>
      <xdr:spPr>
        <a:xfrm>
          <a:off x="4800600" y="92964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32</xdr:row>
      <xdr:rowOff>9525</xdr:rowOff>
    </xdr:from>
    <xdr:to>
      <xdr:col>5</xdr:col>
      <xdr:colOff>904875</xdr:colOff>
      <xdr:row>32</xdr:row>
      <xdr:rowOff>257175</xdr:rowOff>
    </xdr:to>
    <xdr:sp macro="[2]!ZWSAttendanceF07" textlink="">
      <xdr:nvSpPr>
        <xdr:cNvPr id="339" name="TextBox 338"/>
        <xdr:cNvSpPr txBox="1"/>
      </xdr:nvSpPr>
      <xdr:spPr>
        <a:xfrm>
          <a:off x="4791075" y="92868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32</xdr:row>
      <xdr:rowOff>11907</xdr:rowOff>
    </xdr:from>
    <xdr:to>
      <xdr:col>5</xdr:col>
      <xdr:colOff>914400</xdr:colOff>
      <xdr:row>32</xdr:row>
      <xdr:rowOff>257175</xdr:rowOff>
    </xdr:to>
    <xdr:sp macro="[0]!ZWSAttendanceF33" textlink="">
      <xdr:nvSpPr>
        <xdr:cNvPr id="340" name="TextBox 339"/>
        <xdr:cNvSpPr txBox="1"/>
      </xdr:nvSpPr>
      <xdr:spPr>
        <a:xfrm>
          <a:off x="4869656" y="9263063"/>
          <a:ext cx="914400" cy="245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33</xdr:row>
      <xdr:rowOff>9525</xdr:rowOff>
    </xdr:from>
    <xdr:to>
      <xdr:col>5</xdr:col>
      <xdr:colOff>904875</xdr:colOff>
      <xdr:row>33</xdr:row>
      <xdr:rowOff>257175</xdr:rowOff>
    </xdr:to>
    <xdr:sp macro="[2]!ZWSAttendanceF07" textlink="">
      <xdr:nvSpPr>
        <xdr:cNvPr id="341" name="TextBox 340"/>
        <xdr:cNvSpPr txBox="1"/>
      </xdr:nvSpPr>
      <xdr:spPr>
        <a:xfrm>
          <a:off x="4791075" y="95631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33</xdr:row>
      <xdr:rowOff>9525</xdr:rowOff>
    </xdr:from>
    <xdr:to>
      <xdr:col>5</xdr:col>
      <xdr:colOff>914400</xdr:colOff>
      <xdr:row>33</xdr:row>
      <xdr:rowOff>257175</xdr:rowOff>
    </xdr:to>
    <xdr:sp macro="[2]!ZWSAttendanceF32" textlink="">
      <xdr:nvSpPr>
        <xdr:cNvPr id="342" name="TextBox 341"/>
        <xdr:cNvSpPr txBox="1"/>
      </xdr:nvSpPr>
      <xdr:spPr>
        <a:xfrm>
          <a:off x="4800600" y="95631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19" textlink="">
      <xdr:nvSpPr>
        <xdr:cNvPr id="343" name="TextBox 342"/>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21</xdr:row>
      <xdr:rowOff>9525</xdr:rowOff>
    </xdr:from>
    <xdr:to>
      <xdr:col>6</xdr:col>
      <xdr:colOff>0</xdr:colOff>
      <xdr:row>21</xdr:row>
      <xdr:rowOff>257175</xdr:rowOff>
    </xdr:to>
    <xdr:sp macro="[2]!ZWSAttendanceF19" textlink="">
      <xdr:nvSpPr>
        <xdr:cNvPr id="344" name="TextBox 343"/>
        <xdr:cNvSpPr txBox="1"/>
      </xdr:nvSpPr>
      <xdr:spPr>
        <a:xfrm>
          <a:off x="4810125" y="5915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22</xdr:row>
      <xdr:rowOff>9525</xdr:rowOff>
    </xdr:from>
    <xdr:to>
      <xdr:col>6</xdr:col>
      <xdr:colOff>0</xdr:colOff>
      <xdr:row>22</xdr:row>
      <xdr:rowOff>257175</xdr:rowOff>
    </xdr:to>
    <xdr:sp macro="[2]!ZWSAttendanceF20" textlink="">
      <xdr:nvSpPr>
        <xdr:cNvPr id="345" name="TextBox 344"/>
        <xdr:cNvSpPr txBox="1"/>
      </xdr:nvSpPr>
      <xdr:spPr>
        <a:xfrm>
          <a:off x="4810125" y="61912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59532</xdr:colOff>
      <xdr:row>23</xdr:row>
      <xdr:rowOff>488156</xdr:rowOff>
    </xdr:from>
    <xdr:to>
      <xdr:col>6</xdr:col>
      <xdr:colOff>0</xdr:colOff>
      <xdr:row>24</xdr:row>
      <xdr:rowOff>257175</xdr:rowOff>
    </xdr:to>
    <xdr:sp macro="[0]!ZWSAttendanceF25" textlink="">
      <xdr:nvSpPr>
        <xdr:cNvPr id="347" name="TextBox 346"/>
        <xdr:cNvSpPr txBox="1"/>
      </xdr:nvSpPr>
      <xdr:spPr>
        <a:xfrm>
          <a:off x="4929188" y="6941344"/>
          <a:ext cx="869156" cy="269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33</xdr:row>
      <xdr:rowOff>19050</xdr:rowOff>
    </xdr:from>
    <xdr:to>
      <xdr:col>5</xdr:col>
      <xdr:colOff>914400</xdr:colOff>
      <xdr:row>34</xdr:row>
      <xdr:rowOff>0</xdr:rowOff>
    </xdr:to>
    <xdr:sp macro="[2]!ZWSAttendanceF04" textlink="">
      <xdr:nvSpPr>
        <xdr:cNvPr id="348" name="TextBox 347"/>
        <xdr:cNvSpPr txBox="1"/>
      </xdr:nvSpPr>
      <xdr:spPr>
        <a:xfrm>
          <a:off x="4800600" y="95726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33</xdr:row>
      <xdr:rowOff>9525</xdr:rowOff>
    </xdr:from>
    <xdr:to>
      <xdr:col>5</xdr:col>
      <xdr:colOff>904875</xdr:colOff>
      <xdr:row>33</xdr:row>
      <xdr:rowOff>257175</xdr:rowOff>
    </xdr:to>
    <xdr:sp macro="[2]!ZWSAttendanceF07" textlink="">
      <xdr:nvSpPr>
        <xdr:cNvPr id="349" name="TextBox 348"/>
        <xdr:cNvSpPr txBox="1"/>
      </xdr:nvSpPr>
      <xdr:spPr>
        <a:xfrm>
          <a:off x="4791075" y="95631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33</xdr:row>
      <xdr:rowOff>23813</xdr:rowOff>
    </xdr:from>
    <xdr:to>
      <xdr:col>5</xdr:col>
      <xdr:colOff>914400</xdr:colOff>
      <xdr:row>33</xdr:row>
      <xdr:rowOff>257175</xdr:rowOff>
    </xdr:to>
    <xdr:sp macro="[0]!ZWSAttendanceF34" textlink="">
      <xdr:nvSpPr>
        <xdr:cNvPr id="350" name="TextBox 349"/>
        <xdr:cNvSpPr txBox="1"/>
      </xdr:nvSpPr>
      <xdr:spPr>
        <a:xfrm>
          <a:off x="4869656" y="9548813"/>
          <a:ext cx="914400" cy="233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34</xdr:row>
      <xdr:rowOff>9525</xdr:rowOff>
    </xdr:from>
    <xdr:to>
      <xdr:col>5</xdr:col>
      <xdr:colOff>904875</xdr:colOff>
      <xdr:row>34</xdr:row>
      <xdr:rowOff>257175</xdr:rowOff>
    </xdr:to>
    <xdr:sp macro="[2]!ZWSAttendanceF07" textlink="">
      <xdr:nvSpPr>
        <xdr:cNvPr id="351" name="TextBox 350"/>
        <xdr:cNvSpPr txBox="1"/>
      </xdr:nvSpPr>
      <xdr:spPr>
        <a:xfrm>
          <a:off x="4791075" y="98393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11906</xdr:colOff>
      <xdr:row>34</xdr:row>
      <xdr:rowOff>35719</xdr:rowOff>
    </xdr:from>
    <xdr:to>
      <xdr:col>5</xdr:col>
      <xdr:colOff>914399</xdr:colOff>
      <xdr:row>34</xdr:row>
      <xdr:rowOff>257175</xdr:rowOff>
    </xdr:to>
    <xdr:sp macro="[0]!ZWSAttendanceF35" textlink="">
      <xdr:nvSpPr>
        <xdr:cNvPr id="352" name="TextBox 351"/>
        <xdr:cNvSpPr txBox="1"/>
      </xdr:nvSpPr>
      <xdr:spPr>
        <a:xfrm>
          <a:off x="4881562" y="9834563"/>
          <a:ext cx="902493" cy="221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47625</xdr:colOff>
      <xdr:row>21</xdr:row>
      <xdr:rowOff>0</xdr:rowOff>
    </xdr:from>
    <xdr:to>
      <xdr:col>6</xdr:col>
      <xdr:colOff>0</xdr:colOff>
      <xdr:row>21</xdr:row>
      <xdr:rowOff>257175</xdr:rowOff>
    </xdr:to>
    <xdr:sp macro="[0]!ZWSAttendanceF22" textlink="">
      <xdr:nvSpPr>
        <xdr:cNvPr id="353" name="TextBox 352"/>
        <xdr:cNvSpPr txBox="1"/>
      </xdr:nvSpPr>
      <xdr:spPr>
        <a:xfrm>
          <a:off x="4917281" y="5905500"/>
          <a:ext cx="88106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23813</xdr:colOff>
      <xdr:row>22</xdr:row>
      <xdr:rowOff>35719</xdr:rowOff>
    </xdr:from>
    <xdr:to>
      <xdr:col>6</xdr:col>
      <xdr:colOff>0</xdr:colOff>
      <xdr:row>22</xdr:row>
      <xdr:rowOff>257175</xdr:rowOff>
    </xdr:to>
    <xdr:sp macro="[0]!ZWSAttendanceF23" textlink="">
      <xdr:nvSpPr>
        <xdr:cNvPr id="354" name="TextBox 353"/>
        <xdr:cNvSpPr txBox="1"/>
      </xdr:nvSpPr>
      <xdr:spPr>
        <a:xfrm>
          <a:off x="4893469" y="6215063"/>
          <a:ext cx="904875" cy="221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35</xdr:row>
      <xdr:rowOff>9525</xdr:rowOff>
    </xdr:from>
    <xdr:to>
      <xdr:col>6</xdr:col>
      <xdr:colOff>38100</xdr:colOff>
      <xdr:row>35</xdr:row>
      <xdr:rowOff>257175</xdr:rowOff>
    </xdr:to>
    <xdr:sp macro="[0]!ZWSAttendanceF36" textlink="">
      <xdr:nvSpPr>
        <xdr:cNvPr id="355" name="TextBox 354"/>
        <xdr:cNvSpPr txBox="1"/>
      </xdr:nvSpPr>
      <xdr:spPr>
        <a:xfrm>
          <a:off x="4886325" y="10115550"/>
          <a:ext cx="9429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19050</xdr:colOff>
      <xdr:row>36</xdr:row>
      <xdr:rowOff>9525</xdr:rowOff>
    </xdr:from>
    <xdr:to>
      <xdr:col>6</xdr:col>
      <xdr:colOff>38100</xdr:colOff>
      <xdr:row>36</xdr:row>
      <xdr:rowOff>257175</xdr:rowOff>
    </xdr:to>
    <xdr:sp macro="[0]!ZWSAttendanceF37" textlink="">
      <xdr:nvSpPr>
        <xdr:cNvPr id="356" name="TextBox 355"/>
        <xdr:cNvSpPr txBox="1"/>
      </xdr:nvSpPr>
      <xdr:spPr>
        <a:xfrm>
          <a:off x="4886325" y="10391775"/>
          <a:ext cx="9429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39</xdr:row>
      <xdr:rowOff>0</xdr:rowOff>
    </xdr:from>
    <xdr:to>
      <xdr:col>6</xdr:col>
      <xdr:colOff>0</xdr:colOff>
      <xdr:row>39</xdr:row>
      <xdr:rowOff>247650</xdr:rowOff>
    </xdr:to>
    <xdr:sp macro="[2]!ZWSAttendanceF39" textlink="">
      <xdr:nvSpPr>
        <xdr:cNvPr id="357" name="TextBox 356"/>
        <xdr:cNvSpPr txBox="1"/>
      </xdr:nvSpPr>
      <xdr:spPr>
        <a:xfrm>
          <a:off x="4810125" y="11210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40</xdr:row>
      <xdr:rowOff>19050</xdr:rowOff>
    </xdr:from>
    <xdr:to>
      <xdr:col>5</xdr:col>
      <xdr:colOff>885825</xdr:colOff>
      <xdr:row>41</xdr:row>
      <xdr:rowOff>0</xdr:rowOff>
    </xdr:to>
    <xdr:sp macro="[2]!ZWSAttendanceF40" textlink="">
      <xdr:nvSpPr>
        <xdr:cNvPr id="358" name="TextBox 357"/>
        <xdr:cNvSpPr txBox="1"/>
      </xdr:nvSpPr>
      <xdr:spPr>
        <a:xfrm>
          <a:off x="4772025" y="115062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41</xdr:row>
      <xdr:rowOff>19050</xdr:rowOff>
    </xdr:from>
    <xdr:to>
      <xdr:col>5</xdr:col>
      <xdr:colOff>914400</xdr:colOff>
      <xdr:row>42</xdr:row>
      <xdr:rowOff>0</xdr:rowOff>
    </xdr:to>
    <xdr:sp macro="[2]!ZWSAttendanceF41" textlink="">
      <xdr:nvSpPr>
        <xdr:cNvPr id="359" name="TextBox 358"/>
        <xdr:cNvSpPr txBox="1"/>
      </xdr:nvSpPr>
      <xdr:spPr>
        <a:xfrm>
          <a:off x="4800600" y="117824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43</xdr:row>
      <xdr:rowOff>19050</xdr:rowOff>
    </xdr:from>
    <xdr:to>
      <xdr:col>5</xdr:col>
      <xdr:colOff>904875</xdr:colOff>
      <xdr:row>44</xdr:row>
      <xdr:rowOff>0</xdr:rowOff>
    </xdr:to>
    <xdr:sp macro="[2]!ZWSAttendanceF43" textlink="">
      <xdr:nvSpPr>
        <xdr:cNvPr id="360" name="TextBox 359"/>
        <xdr:cNvSpPr txBox="1"/>
      </xdr:nvSpPr>
      <xdr:spPr>
        <a:xfrm>
          <a:off x="4791075" y="123348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44</xdr:row>
      <xdr:rowOff>0</xdr:rowOff>
    </xdr:from>
    <xdr:to>
      <xdr:col>5</xdr:col>
      <xdr:colOff>904875</xdr:colOff>
      <xdr:row>44</xdr:row>
      <xdr:rowOff>247650</xdr:rowOff>
    </xdr:to>
    <xdr:sp macro="[2]!ZWSAttendanceF44" textlink="">
      <xdr:nvSpPr>
        <xdr:cNvPr id="361" name="TextBox 360"/>
        <xdr:cNvSpPr txBox="1"/>
      </xdr:nvSpPr>
      <xdr:spPr>
        <a:xfrm>
          <a:off x="4791075" y="125920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44</xdr:row>
      <xdr:rowOff>247650</xdr:rowOff>
    </xdr:from>
    <xdr:to>
      <xdr:col>5</xdr:col>
      <xdr:colOff>904875</xdr:colOff>
      <xdr:row>45</xdr:row>
      <xdr:rowOff>228600</xdr:rowOff>
    </xdr:to>
    <xdr:sp macro="[2]!ZWSAttendanceF45" textlink="">
      <xdr:nvSpPr>
        <xdr:cNvPr id="362" name="TextBox 361"/>
        <xdr:cNvSpPr txBox="1"/>
      </xdr:nvSpPr>
      <xdr:spPr>
        <a:xfrm>
          <a:off x="4791075" y="128397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40</xdr:row>
      <xdr:rowOff>0</xdr:rowOff>
    </xdr:from>
    <xdr:to>
      <xdr:col>6</xdr:col>
      <xdr:colOff>0</xdr:colOff>
      <xdr:row>40</xdr:row>
      <xdr:rowOff>247650</xdr:rowOff>
    </xdr:to>
    <xdr:sp macro="[2]!ZWSAttendanceF39" textlink="">
      <xdr:nvSpPr>
        <xdr:cNvPr id="363" name="TextBox 362"/>
        <xdr:cNvSpPr txBox="1"/>
      </xdr:nvSpPr>
      <xdr:spPr>
        <a:xfrm>
          <a:off x="4810125" y="114871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44</xdr:row>
      <xdr:rowOff>9525</xdr:rowOff>
    </xdr:from>
    <xdr:to>
      <xdr:col>5</xdr:col>
      <xdr:colOff>914400</xdr:colOff>
      <xdr:row>44</xdr:row>
      <xdr:rowOff>257175</xdr:rowOff>
    </xdr:to>
    <xdr:sp macro="[2]!ZWSAttendanceF15" textlink="">
      <xdr:nvSpPr>
        <xdr:cNvPr id="364" name="TextBox 363"/>
        <xdr:cNvSpPr txBox="1"/>
      </xdr:nvSpPr>
      <xdr:spPr>
        <a:xfrm>
          <a:off x="4800600"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44</xdr:row>
      <xdr:rowOff>9525</xdr:rowOff>
    </xdr:from>
    <xdr:to>
      <xdr:col>5</xdr:col>
      <xdr:colOff>914400</xdr:colOff>
      <xdr:row>44</xdr:row>
      <xdr:rowOff>257175</xdr:rowOff>
    </xdr:to>
    <xdr:sp macro="[2]!ZWSAttendanceF15" textlink="">
      <xdr:nvSpPr>
        <xdr:cNvPr id="365" name="TextBox 364"/>
        <xdr:cNvSpPr txBox="1"/>
      </xdr:nvSpPr>
      <xdr:spPr>
        <a:xfrm>
          <a:off x="4800600"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44</xdr:row>
      <xdr:rowOff>9525</xdr:rowOff>
    </xdr:from>
    <xdr:to>
      <xdr:col>5</xdr:col>
      <xdr:colOff>914400</xdr:colOff>
      <xdr:row>44</xdr:row>
      <xdr:rowOff>257175</xdr:rowOff>
    </xdr:to>
    <xdr:sp macro="[2]!ZWSAttendanceF15" textlink="">
      <xdr:nvSpPr>
        <xdr:cNvPr id="366" name="TextBox 365"/>
        <xdr:cNvSpPr txBox="1"/>
      </xdr:nvSpPr>
      <xdr:spPr>
        <a:xfrm>
          <a:off x="4800600"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40</xdr:row>
      <xdr:rowOff>19050</xdr:rowOff>
    </xdr:from>
    <xdr:to>
      <xdr:col>5</xdr:col>
      <xdr:colOff>885825</xdr:colOff>
      <xdr:row>41</xdr:row>
      <xdr:rowOff>0</xdr:rowOff>
    </xdr:to>
    <xdr:sp macro="[2]!ZWSAttendanceF40" textlink="">
      <xdr:nvSpPr>
        <xdr:cNvPr id="367" name="TextBox 366"/>
        <xdr:cNvSpPr txBox="1"/>
      </xdr:nvSpPr>
      <xdr:spPr>
        <a:xfrm>
          <a:off x="4772025" y="115062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41</xdr:row>
      <xdr:rowOff>19050</xdr:rowOff>
    </xdr:from>
    <xdr:to>
      <xdr:col>5</xdr:col>
      <xdr:colOff>914400</xdr:colOff>
      <xdr:row>42</xdr:row>
      <xdr:rowOff>0</xdr:rowOff>
    </xdr:to>
    <xdr:sp macro="[2]!ZWSAttendanceF41" textlink="">
      <xdr:nvSpPr>
        <xdr:cNvPr id="368" name="TextBox 367"/>
        <xdr:cNvSpPr txBox="1"/>
      </xdr:nvSpPr>
      <xdr:spPr>
        <a:xfrm>
          <a:off x="4800600" y="117824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43</xdr:row>
      <xdr:rowOff>19050</xdr:rowOff>
    </xdr:from>
    <xdr:to>
      <xdr:col>5</xdr:col>
      <xdr:colOff>904875</xdr:colOff>
      <xdr:row>44</xdr:row>
      <xdr:rowOff>0</xdr:rowOff>
    </xdr:to>
    <xdr:sp macro="[2]!ZWSAttendanceF43" textlink="">
      <xdr:nvSpPr>
        <xdr:cNvPr id="369" name="TextBox 368"/>
        <xdr:cNvSpPr txBox="1"/>
      </xdr:nvSpPr>
      <xdr:spPr>
        <a:xfrm>
          <a:off x="4791075" y="123348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44</xdr:row>
      <xdr:rowOff>0</xdr:rowOff>
    </xdr:from>
    <xdr:to>
      <xdr:col>5</xdr:col>
      <xdr:colOff>904875</xdr:colOff>
      <xdr:row>44</xdr:row>
      <xdr:rowOff>247650</xdr:rowOff>
    </xdr:to>
    <xdr:sp macro="[2]!ZWSAttendanceF44" textlink="">
      <xdr:nvSpPr>
        <xdr:cNvPr id="370" name="TextBox 369"/>
        <xdr:cNvSpPr txBox="1"/>
      </xdr:nvSpPr>
      <xdr:spPr>
        <a:xfrm>
          <a:off x="4791075" y="125920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44</xdr:row>
      <xdr:rowOff>247650</xdr:rowOff>
    </xdr:from>
    <xdr:to>
      <xdr:col>5</xdr:col>
      <xdr:colOff>904875</xdr:colOff>
      <xdr:row>45</xdr:row>
      <xdr:rowOff>228600</xdr:rowOff>
    </xdr:to>
    <xdr:sp macro="[2]!ZWSAttendanceF45" textlink="">
      <xdr:nvSpPr>
        <xdr:cNvPr id="371" name="TextBox 370"/>
        <xdr:cNvSpPr txBox="1"/>
      </xdr:nvSpPr>
      <xdr:spPr>
        <a:xfrm>
          <a:off x="4791075" y="128397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40</xdr:row>
      <xdr:rowOff>0</xdr:rowOff>
    </xdr:from>
    <xdr:to>
      <xdr:col>6</xdr:col>
      <xdr:colOff>0</xdr:colOff>
      <xdr:row>40</xdr:row>
      <xdr:rowOff>247650</xdr:rowOff>
    </xdr:to>
    <xdr:sp macro="[2]!ZWSAttendanceF39" textlink="">
      <xdr:nvSpPr>
        <xdr:cNvPr id="372" name="TextBox 371"/>
        <xdr:cNvSpPr txBox="1"/>
      </xdr:nvSpPr>
      <xdr:spPr>
        <a:xfrm>
          <a:off x="4810125" y="114871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44</xdr:row>
      <xdr:rowOff>9525</xdr:rowOff>
    </xdr:from>
    <xdr:to>
      <xdr:col>5</xdr:col>
      <xdr:colOff>914400</xdr:colOff>
      <xdr:row>44</xdr:row>
      <xdr:rowOff>257175</xdr:rowOff>
    </xdr:to>
    <xdr:sp macro="[2]!ZWSAttendanceF15" textlink="">
      <xdr:nvSpPr>
        <xdr:cNvPr id="373" name="TextBox 372"/>
        <xdr:cNvSpPr txBox="1"/>
      </xdr:nvSpPr>
      <xdr:spPr>
        <a:xfrm>
          <a:off x="4800600"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44</xdr:row>
      <xdr:rowOff>9525</xdr:rowOff>
    </xdr:from>
    <xdr:to>
      <xdr:col>5</xdr:col>
      <xdr:colOff>914400</xdr:colOff>
      <xdr:row>44</xdr:row>
      <xdr:rowOff>257175</xdr:rowOff>
    </xdr:to>
    <xdr:sp macro="[2]!ZWSAttendanceF15" textlink="">
      <xdr:nvSpPr>
        <xdr:cNvPr id="374" name="TextBox 373"/>
        <xdr:cNvSpPr txBox="1"/>
      </xdr:nvSpPr>
      <xdr:spPr>
        <a:xfrm>
          <a:off x="4800600"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44</xdr:row>
      <xdr:rowOff>9525</xdr:rowOff>
    </xdr:from>
    <xdr:to>
      <xdr:col>5</xdr:col>
      <xdr:colOff>914400</xdr:colOff>
      <xdr:row>44</xdr:row>
      <xdr:rowOff>257175</xdr:rowOff>
    </xdr:to>
    <xdr:sp macro="[2]!ZWSAttendanceF15" textlink="">
      <xdr:nvSpPr>
        <xdr:cNvPr id="375" name="TextBox 374"/>
        <xdr:cNvSpPr txBox="1"/>
      </xdr:nvSpPr>
      <xdr:spPr>
        <a:xfrm>
          <a:off x="4800600"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40</xdr:row>
      <xdr:rowOff>0</xdr:rowOff>
    </xdr:from>
    <xdr:to>
      <xdr:col>6</xdr:col>
      <xdr:colOff>0</xdr:colOff>
      <xdr:row>40</xdr:row>
      <xdr:rowOff>247650</xdr:rowOff>
    </xdr:to>
    <xdr:sp macro="[2]!ZWSAttendanceF39" textlink="">
      <xdr:nvSpPr>
        <xdr:cNvPr id="376" name="TextBox 375"/>
        <xdr:cNvSpPr txBox="1"/>
      </xdr:nvSpPr>
      <xdr:spPr>
        <a:xfrm>
          <a:off x="4810125" y="114871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41</xdr:row>
      <xdr:rowOff>19050</xdr:rowOff>
    </xdr:from>
    <xdr:to>
      <xdr:col>5</xdr:col>
      <xdr:colOff>885825</xdr:colOff>
      <xdr:row>42</xdr:row>
      <xdr:rowOff>0</xdr:rowOff>
    </xdr:to>
    <xdr:sp macro="[2]!ZWSAttendanceF40" textlink="">
      <xdr:nvSpPr>
        <xdr:cNvPr id="377" name="TextBox 376"/>
        <xdr:cNvSpPr txBox="1"/>
      </xdr:nvSpPr>
      <xdr:spPr>
        <a:xfrm>
          <a:off x="4772025" y="117824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42</xdr:row>
      <xdr:rowOff>19050</xdr:rowOff>
    </xdr:from>
    <xdr:to>
      <xdr:col>5</xdr:col>
      <xdr:colOff>914400</xdr:colOff>
      <xdr:row>43</xdr:row>
      <xdr:rowOff>0</xdr:rowOff>
    </xdr:to>
    <xdr:sp macro="[2]!ZWSAttendanceF41" textlink="">
      <xdr:nvSpPr>
        <xdr:cNvPr id="378" name="TextBox 377"/>
        <xdr:cNvSpPr txBox="1"/>
      </xdr:nvSpPr>
      <xdr:spPr>
        <a:xfrm>
          <a:off x="4800600" y="120586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44</xdr:row>
      <xdr:rowOff>19050</xdr:rowOff>
    </xdr:from>
    <xdr:to>
      <xdr:col>5</xdr:col>
      <xdr:colOff>904875</xdr:colOff>
      <xdr:row>45</xdr:row>
      <xdr:rowOff>0</xdr:rowOff>
    </xdr:to>
    <xdr:sp macro="[2]!ZWSAttendanceF43" textlink="">
      <xdr:nvSpPr>
        <xdr:cNvPr id="379" name="TextBox 378"/>
        <xdr:cNvSpPr txBox="1"/>
      </xdr:nvSpPr>
      <xdr:spPr>
        <a:xfrm>
          <a:off x="4791075" y="126111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45</xdr:row>
      <xdr:rowOff>0</xdr:rowOff>
    </xdr:from>
    <xdr:to>
      <xdr:col>5</xdr:col>
      <xdr:colOff>904875</xdr:colOff>
      <xdr:row>45</xdr:row>
      <xdr:rowOff>247650</xdr:rowOff>
    </xdr:to>
    <xdr:sp macro="[2]!ZWSAttendanceF44" textlink="">
      <xdr:nvSpPr>
        <xdr:cNvPr id="380" name="TextBox 379"/>
        <xdr:cNvSpPr txBox="1"/>
      </xdr:nvSpPr>
      <xdr:spPr>
        <a:xfrm>
          <a:off x="4791075" y="128682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45</xdr:row>
      <xdr:rowOff>247650</xdr:rowOff>
    </xdr:from>
    <xdr:to>
      <xdr:col>5</xdr:col>
      <xdr:colOff>904875</xdr:colOff>
      <xdr:row>46</xdr:row>
      <xdr:rowOff>228600</xdr:rowOff>
    </xdr:to>
    <xdr:sp macro="[2]!ZWSAttendanceF45" textlink="">
      <xdr:nvSpPr>
        <xdr:cNvPr id="381" name="TextBox 380"/>
        <xdr:cNvSpPr txBox="1"/>
      </xdr:nvSpPr>
      <xdr:spPr>
        <a:xfrm>
          <a:off x="4791075" y="131159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1333500</xdr:colOff>
      <xdr:row>41</xdr:row>
      <xdr:rowOff>11906</xdr:rowOff>
    </xdr:from>
    <xdr:to>
      <xdr:col>6</xdr:col>
      <xdr:colOff>0</xdr:colOff>
      <xdr:row>41</xdr:row>
      <xdr:rowOff>247650</xdr:rowOff>
    </xdr:to>
    <xdr:sp macro="[0]!ZWSAttendanceF42" textlink="">
      <xdr:nvSpPr>
        <xdr:cNvPr id="382" name="TextBox 381"/>
        <xdr:cNvSpPr txBox="1"/>
      </xdr:nvSpPr>
      <xdr:spPr>
        <a:xfrm>
          <a:off x="4857750" y="11727656"/>
          <a:ext cx="940594" cy="235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45</xdr:row>
      <xdr:rowOff>9525</xdr:rowOff>
    </xdr:from>
    <xdr:to>
      <xdr:col>5</xdr:col>
      <xdr:colOff>914400</xdr:colOff>
      <xdr:row>45</xdr:row>
      <xdr:rowOff>257175</xdr:rowOff>
    </xdr:to>
    <xdr:sp macro="[2]!ZWSAttendanceF15" textlink="">
      <xdr:nvSpPr>
        <xdr:cNvPr id="383" name="TextBox 382"/>
        <xdr:cNvSpPr txBox="1"/>
      </xdr:nvSpPr>
      <xdr:spPr>
        <a:xfrm>
          <a:off x="4800600" y="12877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45</xdr:row>
      <xdr:rowOff>9525</xdr:rowOff>
    </xdr:from>
    <xdr:to>
      <xdr:col>5</xdr:col>
      <xdr:colOff>914400</xdr:colOff>
      <xdr:row>45</xdr:row>
      <xdr:rowOff>257175</xdr:rowOff>
    </xdr:to>
    <xdr:sp macro="[2]!ZWSAttendanceF15" textlink="">
      <xdr:nvSpPr>
        <xdr:cNvPr id="384" name="TextBox 383"/>
        <xdr:cNvSpPr txBox="1"/>
      </xdr:nvSpPr>
      <xdr:spPr>
        <a:xfrm>
          <a:off x="4800600" y="12877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45</xdr:row>
      <xdr:rowOff>9525</xdr:rowOff>
    </xdr:from>
    <xdr:to>
      <xdr:col>5</xdr:col>
      <xdr:colOff>914400</xdr:colOff>
      <xdr:row>45</xdr:row>
      <xdr:rowOff>257175</xdr:rowOff>
    </xdr:to>
    <xdr:sp macro="[2]!ZWSAttendanceF15" textlink="">
      <xdr:nvSpPr>
        <xdr:cNvPr id="385" name="TextBox 384"/>
        <xdr:cNvSpPr txBox="1"/>
      </xdr:nvSpPr>
      <xdr:spPr>
        <a:xfrm>
          <a:off x="4800600" y="128778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38</xdr:row>
      <xdr:rowOff>247650</xdr:rowOff>
    </xdr:from>
    <xdr:to>
      <xdr:col>5</xdr:col>
      <xdr:colOff>904875</xdr:colOff>
      <xdr:row>39</xdr:row>
      <xdr:rowOff>228600</xdr:rowOff>
    </xdr:to>
    <xdr:sp macro="[2]!ZWSAttendanceF45" textlink="">
      <xdr:nvSpPr>
        <xdr:cNvPr id="386" name="TextBox 385"/>
        <xdr:cNvSpPr txBox="1"/>
      </xdr:nvSpPr>
      <xdr:spPr>
        <a:xfrm>
          <a:off x="4791075" y="111823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39</xdr:row>
      <xdr:rowOff>0</xdr:rowOff>
    </xdr:from>
    <xdr:to>
      <xdr:col>5</xdr:col>
      <xdr:colOff>904875</xdr:colOff>
      <xdr:row>39</xdr:row>
      <xdr:rowOff>247650</xdr:rowOff>
    </xdr:to>
    <xdr:sp macro="[2]!ZWSAttendanceF44" textlink="">
      <xdr:nvSpPr>
        <xdr:cNvPr id="387" name="TextBox 386"/>
        <xdr:cNvSpPr txBox="1"/>
      </xdr:nvSpPr>
      <xdr:spPr>
        <a:xfrm>
          <a:off x="4791075" y="11210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39</xdr:row>
      <xdr:rowOff>247650</xdr:rowOff>
    </xdr:from>
    <xdr:to>
      <xdr:col>5</xdr:col>
      <xdr:colOff>904875</xdr:colOff>
      <xdr:row>40</xdr:row>
      <xdr:rowOff>228600</xdr:rowOff>
    </xdr:to>
    <xdr:sp macro="[2]!ZWSAttendanceF45" textlink="">
      <xdr:nvSpPr>
        <xdr:cNvPr id="388" name="TextBox 387"/>
        <xdr:cNvSpPr txBox="1"/>
      </xdr:nvSpPr>
      <xdr:spPr>
        <a:xfrm>
          <a:off x="4791075" y="114585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39</xdr:row>
      <xdr:rowOff>9525</xdr:rowOff>
    </xdr:from>
    <xdr:to>
      <xdr:col>5</xdr:col>
      <xdr:colOff>914400</xdr:colOff>
      <xdr:row>39</xdr:row>
      <xdr:rowOff>257175</xdr:rowOff>
    </xdr:to>
    <xdr:sp macro="[2]!ZWSAttendanceF15" textlink="">
      <xdr:nvSpPr>
        <xdr:cNvPr id="389" name="TextBox 388"/>
        <xdr:cNvSpPr txBox="1"/>
      </xdr:nvSpPr>
      <xdr:spPr>
        <a:xfrm>
          <a:off x="4800600" y="112204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39</xdr:row>
      <xdr:rowOff>9525</xdr:rowOff>
    </xdr:from>
    <xdr:to>
      <xdr:col>5</xdr:col>
      <xdr:colOff>914400</xdr:colOff>
      <xdr:row>39</xdr:row>
      <xdr:rowOff>257175</xdr:rowOff>
    </xdr:to>
    <xdr:sp macro="[2]!ZWSAttendanceF15" textlink="">
      <xdr:nvSpPr>
        <xdr:cNvPr id="390" name="TextBox 389"/>
        <xdr:cNvSpPr txBox="1"/>
      </xdr:nvSpPr>
      <xdr:spPr>
        <a:xfrm>
          <a:off x="4800600" y="112204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39</xdr:row>
      <xdr:rowOff>9525</xdr:rowOff>
    </xdr:from>
    <xdr:to>
      <xdr:col>5</xdr:col>
      <xdr:colOff>914400</xdr:colOff>
      <xdr:row>39</xdr:row>
      <xdr:rowOff>257175</xdr:rowOff>
    </xdr:to>
    <xdr:sp macro="[2]!ZWSAttendanceF15" textlink="">
      <xdr:nvSpPr>
        <xdr:cNvPr id="391" name="TextBox 390"/>
        <xdr:cNvSpPr txBox="1"/>
      </xdr:nvSpPr>
      <xdr:spPr>
        <a:xfrm>
          <a:off x="4800600" y="112204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39</xdr:row>
      <xdr:rowOff>0</xdr:rowOff>
    </xdr:from>
    <xdr:to>
      <xdr:col>5</xdr:col>
      <xdr:colOff>904875</xdr:colOff>
      <xdr:row>39</xdr:row>
      <xdr:rowOff>247650</xdr:rowOff>
    </xdr:to>
    <xdr:sp macro="[2]!ZWSAttendanceF44" textlink="">
      <xdr:nvSpPr>
        <xdr:cNvPr id="392" name="TextBox 391"/>
        <xdr:cNvSpPr txBox="1"/>
      </xdr:nvSpPr>
      <xdr:spPr>
        <a:xfrm>
          <a:off x="4791075" y="112109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1333499</xdr:colOff>
      <xdr:row>40</xdr:row>
      <xdr:rowOff>23813</xdr:rowOff>
    </xdr:from>
    <xdr:to>
      <xdr:col>5</xdr:col>
      <xdr:colOff>904874</xdr:colOff>
      <xdr:row>40</xdr:row>
      <xdr:rowOff>228600</xdr:rowOff>
    </xdr:to>
    <xdr:sp macro="[0]!ZWSAttendanceF41" textlink="">
      <xdr:nvSpPr>
        <xdr:cNvPr id="393" name="TextBox 392"/>
        <xdr:cNvSpPr txBox="1"/>
      </xdr:nvSpPr>
      <xdr:spPr>
        <a:xfrm>
          <a:off x="4857749" y="11465719"/>
          <a:ext cx="916781"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39</xdr:row>
      <xdr:rowOff>9525</xdr:rowOff>
    </xdr:from>
    <xdr:to>
      <xdr:col>5</xdr:col>
      <xdr:colOff>914400</xdr:colOff>
      <xdr:row>39</xdr:row>
      <xdr:rowOff>257175</xdr:rowOff>
    </xdr:to>
    <xdr:sp macro="[2]!ZWSAttendanceF15" textlink="">
      <xdr:nvSpPr>
        <xdr:cNvPr id="394" name="TextBox 393"/>
        <xdr:cNvSpPr txBox="1"/>
      </xdr:nvSpPr>
      <xdr:spPr>
        <a:xfrm>
          <a:off x="4800600" y="112204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39</xdr:row>
      <xdr:rowOff>9525</xdr:rowOff>
    </xdr:from>
    <xdr:to>
      <xdr:col>5</xdr:col>
      <xdr:colOff>914400</xdr:colOff>
      <xdr:row>39</xdr:row>
      <xdr:rowOff>257175</xdr:rowOff>
    </xdr:to>
    <xdr:sp macro="[2]!ZWSAttendanceF15" textlink="">
      <xdr:nvSpPr>
        <xdr:cNvPr id="395" name="TextBox 394"/>
        <xdr:cNvSpPr txBox="1"/>
      </xdr:nvSpPr>
      <xdr:spPr>
        <a:xfrm>
          <a:off x="4800600" y="112204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39</xdr:row>
      <xdr:rowOff>9525</xdr:rowOff>
    </xdr:from>
    <xdr:to>
      <xdr:col>5</xdr:col>
      <xdr:colOff>914400</xdr:colOff>
      <xdr:row>39</xdr:row>
      <xdr:rowOff>257175</xdr:rowOff>
    </xdr:to>
    <xdr:sp macro="[2]!ZWSAttendanceF15" textlink="">
      <xdr:nvSpPr>
        <xdr:cNvPr id="396" name="TextBox 395"/>
        <xdr:cNvSpPr txBox="1"/>
      </xdr:nvSpPr>
      <xdr:spPr>
        <a:xfrm>
          <a:off x="4800600" y="112204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1345405</xdr:colOff>
      <xdr:row>39</xdr:row>
      <xdr:rowOff>0</xdr:rowOff>
    </xdr:from>
    <xdr:to>
      <xdr:col>5</xdr:col>
      <xdr:colOff>904874</xdr:colOff>
      <xdr:row>40</xdr:row>
      <xdr:rowOff>0</xdr:rowOff>
    </xdr:to>
    <xdr:sp macro="[0]!ZWSAttendanceF40" textlink="">
      <xdr:nvSpPr>
        <xdr:cNvPr id="397" name="TextBox 396"/>
        <xdr:cNvSpPr txBox="1"/>
      </xdr:nvSpPr>
      <xdr:spPr>
        <a:xfrm>
          <a:off x="4869655" y="11168063"/>
          <a:ext cx="904875" cy="273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44</xdr:row>
      <xdr:rowOff>9525</xdr:rowOff>
    </xdr:from>
    <xdr:to>
      <xdr:col>6</xdr:col>
      <xdr:colOff>0</xdr:colOff>
      <xdr:row>44</xdr:row>
      <xdr:rowOff>257175</xdr:rowOff>
    </xdr:to>
    <xdr:sp macro="[2]!ZWSAttendanceF46" textlink="">
      <xdr:nvSpPr>
        <xdr:cNvPr id="398" name="TextBox 397"/>
        <xdr:cNvSpPr txBox="1"/>
      </xdr:nvSpPr>
      <xdr:spPr>
        <a:xfrm>
          <a:off x="4810125"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43</xdr:row>
      <xdr:rowOff>247650</xdr:rowOff>
    </xdr:from>
    <xdr:to>
      <xdr:col>5</xdr:col>
      <xdr:colOff>904875</xdr:colOff>
      <xdr:row>44</xdr:row>
      <xdr:rowOff>228600</xdr:rowOff>
    </xdr:to>
    <xdr:sp macro="[2]!ZWSAttendanceF45" textlink="">
      <xdr:nvSpPr>
        <xdr:cNvPr id="399" name="TextBox 398"/>
        <xdr:cNvSpPr txBox="1"/>
      </xdr:nvSpPr>
      <xdr:spPr>
        <a:xfrm>
          <a:off x="4791075" y="125634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43</xdr:row>
      <xdr:rowOff>247650</xdr:rowOff>
    </xdr:from>
    <xdr:to>
      <xdr:col>5</xdr:col>
      <xdr:colOff>904875</xdr:colOff>
      <xdr:row>44</xdr:row>
      <xdr:rowOff>228600</xdr:rowOff>
    </xdr:to>
    <xdr:sp macro="[2]!ZWSAttendanceF45" textlink="">
      <xdr:nvSpPr>
        <xdr:cNvPr id="400" name="TextBox 399"/>
        <xdr:cNvSpPr txBox="1"/>
      </xdr:nvSpPr>
      <xdr:spPr>
        <a:xfrm>
          <a:off x="4791075" y="125634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44</xdr:row>
      <xdr:rowOff>0</xdr:rowOff>
    </xdr:from>
    <xdr:to>
      <xdr:col>5</xdr:col>
      <xdr:colOff>904875</xdr:colOff>
      <xdr:row>44</xdr:row>
      <xdr:rowOff>247650</xdr:rowOff>
    </xdr:to>
    <xdr:sp macro="[2]!ZWSAttendanceF44" textlink="">
      <xdr:nvSpPr>
        <xdr:cNvPr id="401" name="TextBox 400"/>
        <xdr:cNvSpPr txBox="1"/>
      </xdr:nvSpPr>
      <xdr:spPr>
        <a:xfrm>
          <a:off x="4791075" y="1259205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44</xdr:row>
      <xdr:rowOff>247650</xdr:rowOff>
    </xdr:from>
    <xdr:to>
      <xdr:col>5</xdr:col>
      <xdr:colOff>904875</xdr:colOff>
      <xdr:row>45</xdr:row>
      <xdr:rowOff>228600</xdr:rowOff>
    </xdr:to>
    <xdr:sp macro="[2]!ZWSAttendanceF45" textlink="">
      <xdr:nvSpPr>
        <xdr:cNvPr id="402" name="TextBox 401"/>
        <xdr:cNvSpPr txBox="1"/>
      </xdr:nvSpPr>
      <xdr:spPr>
        <a:xfrm>
          <a:off x="4791075" y="128397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44</xdr:row>
      <xdr:rowOff>9525</xdr:rowOff>
    </xdr:from>
    <xdr:to>
      <xdr:col>5</xdr:col>
      <xdr:colOff>914400</xdr:colOff>
      <xdr:row>44</xdr:row>
      <xdr:rowOff>257175</xdr:rowOff>
    </xdr:to>
    <xdr:sp macro="[2]!ZWSAttendanceF15" textlink="">
      <xdr:nvSpPr>
        <xdr:cNvPr id="403" name="TextBox 402"/>
        <xdr:cNvSpPr txBox="1"/>
      </xdr:nvSpPr>
      <xdr:spPr>
        <a:xfrm>
          <a:off x="4800600"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44</xdr:row>
      <xdr:rowOff>9525</xdr:rowOff>
    </xdr:from>
    <xdr:to>
      <xdr:col>5</xdr:col>
      <xdr:colOff>914400</xdr:colOff>
      <xdr:row>44</xdr:row>
      <xdr:rowOff>257175</xdr:rowOff>
    </xdr:to>
    <xdr:sp macro="[2]!ZWSAttendanceF15" textlink="">
      <xdr:nvSpPr>
        <xdr:cNvPr id="404" name="TextBox 403"/>
        <xdr:cNvSpPr txBox="1"/>
      </xdr:nvSpPr>
      <xdr:spPr>
        <a:xfrm>
          <a:off x="4800600" y="126015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23812</xdr:colOff>
      <xdr:row>44</xdr:row>
      <xdr:rowOff>47625</xdr:rowOff>
    </xdr:from>
    <xdr:to>
      <xdr:col>5</xdr:col>
      <xdr:colOff>914399</xdr:colOff>
      <xdr:row>44</xdr:row>
      <xdr:rowOff>257175</xdr:rowOff>
    </xdr:to>
    <xdr:sp macro="[0]!ZWSAttendanceF45" textlink="">
      <xdr:nvSpPr>
        <xdr:cNvPr id="405" name="TextBox 404"/>
        <xdr:cNvSpPr txBox="1"/>
      </xdr:nvSpPr>
      <xdr:spPr>
        <a:xfrm>
          <a:off x="4893468" y="12584906"/>
          <a:ext cx="89058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47</xdr:row>
      <xdr:rowOff>19050</xdr:rowOff>
    </xdr:from>
    <xdr:to>
      <xdr:col>5</xdr:col>
      <xdr:colOff>914400</xdr:colOff>
      <xdr:row>48</xdr:row>
      <xdr:rowOff>0</xdr:rowOff>
    </xdr:to>
    <xdr:sp macro="[2]!ZWSAttendanceF41" textlink="">
      <xdr:nvSpPr>
        <xdr:cNvPr id="406" name="TextBox 405"/>
        <xdr:cNvSpPr txBox="1"/>
      </xdr:nvSpPr>
      <xdr:spPr>
        <a:xfrm>
          <a:off x="4800600" y="134397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47</xdr:row>
      <xdr:rowOff>19050</xdr:rowOff>
    </xdr:from>
    <xdr:to>
      <xdr:col>5</xdr:col>
      <xdr:colOff>885825</xdr:colOff>
      <xdr:row>48</xdr:row>
      <xdr:rowOff>0</xdr:rowOff>
    </xdr:to>
    <xdr:sp macro="[2]!ZWSAttendanceF40" textlink="">
      <xdr:nvSpPr>
        <xdr:cNvPr id="407" name="TextBox 406"/>
        <xdr:cNvSpPr txBox="1"/>
      </xdr:nvSpPr>
      <xdr:spPr>
        <a:xfrm>
          <a:off x="4772025" y="134397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48</xdr:row>
      <xdr:rowOff>19050</xdr:rowOff>
    </xdr:from>
    <xdr:to>
      <xdr:col>5</xdr:col>
      <xdr:colOff>914400</xdr:colOff>
      <xdr:row>49</xdr:row>
      <xdr:rowOff>0</xdr:rowOff>
    </xdr:to>
    <xdr:sp macro="[2]!ZWSAttendanceF41" textlink="">
      <xdr:nvSpPr>
        <xdr:cNvPr id="408" name="TextBox 407"/>
        <xdr:cNvSpPr txBox="1"/>
      </xdr:nvSpPr>
      <xdr:spPr>
        <a:xfrm>
          <a:off x="4800600" y="137160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47</xdr:row>
      <xdr:rowOff>0</xdr:rowOff>
    </xdr:from>
    <xdr:to>
      <xdr:col>6</xdr:col>
      <xdr:colOff>0</xdr:colOff>
      <xdr:row>47</xdr:row>
      <xdr:rowOff>247650</xdr:rowOff>
    </xdr:to>
    <xdr:sp macro="[2]!ZWSAttendanceF39" textlink="">
      <xdr:nvSpPr>
        <xdr:cNvPr id="409" name="TextBox 408"/>
        <xdr:cNvSpPr txBox="1"/>
      </xdr:nvSpPr>
      <xdr:spPr>
        <a:xfrm>
          <a:off x="4810125" y="134207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47</xdr:row>
      <xdr:rowOff>19050</xdr:rowOff>
    </xdr:from>
    <xdr:to>
      <xdr:col>5</xdr:col>
      <xdr:colOff>885825</xdr:colOff>
      <xdr:row>48</xdr:row>
      <xdr:rowOff>0</xdr:rowOff>
    </xdr:to>
    <xdr:sp macro="[2]!ZWSAttendanceF40" textlink="">
      <xdr:nvSpPr>
        <xdr:cNvPr id="410" name="TextBox 409"/>
        <xdr:cNvSpPr txBox="1"/>
      </xdr:nvSpPr>
      <xdr:spPr>
        <a:xfrm>
          <a:off x="4772025" y="1343977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48</xdr:row>
      <xdr:rowOff>19050</xdr:rowOff>
    </xdr:from>
    <xdr:to>
      <xdr:col>5</xdr:col>
      <xdr:colOff>914400</xdr:colOff>
      <xdr:row>49</xdr:row>
      <xdr:rowOff>0</xdr:rowOff>
    </xdr:to>
    <xdr:sp macro="[2]!ZWSAttendanceF41" textlink="">
      <xdr:nvSpPr>
        <xdr:cNvPr id="411" name="TextBox 410"/>
        <xdr:cNvSpPr txBox="1"/>
      </xdr:nvSpPr>
      <xdr:spPr>
        <a:xfrm>
          <a:off x="4800600" y="137160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47</xdr:row>
      <xdr:rowOff>0</xdr:rowOff>
    </xdr:from>
    <xdr:to>
      <xdr:col>6</xdr:col>
      <xdr:colOff>0</xdr:colOff>
      <xdr:row>47</xdr:row>
      <xdr:rowOff>247650</xdr:rowOff>
    </xdr:to>
    <xdr:sp macro="[2]!ZWSAttendanceF39" textlink="">
      <xdr:nvSpPr>
        <xdr:cNvPr id="412" name="TextBox 411"/>
        <xdr:cNvSpPr txBox="1"/>
      </xdr:nvSpPr>
      <xdr:spPr>
        <a:xfrm>
          <a:off x="4810125" y="134207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47</xdr:row>
      <xdr:rowOff>0</xdr:rowOff>
    </xdr:from>
    <xdr:to>
      <xdr:col>6</xdr:col>
      <xdr:colOff>0</xdr:colOff>
      <xdr:row>47</xdr:row>
      <xdr:rowOff>247650</xdr:rowOff>
    </xdr:to>
    <xdr:sp macro="[2]!ZWSAttendanceF39" textlink="">
      <xdr:nvSpPr>
        <xdr:cNvPr id="413" name="TextBox 412"/>
        <xdr:cNvSpPr txBox="1"/>
      </xdr:nvSpPr>
      <xdr:spPr>
        <a:xfrm>
          <a:off x="4810125" y="134207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48</xdr:row>
      <xdr:rowOff>19050</xdr:rowOff>
    </xdr:from>
    <xdr:to>
      <xdr:col>5</xdr:col>
      <xdr:colOff>885825</xdr:colOff>
      <xdr:row>49</xdr:row>
      <xdr:rowOff>0</xdr:rowOff>
    </xdr:to>
    <xdr:sp macro="[2]!ZWSAttendanceF40" textlink="">
      <xdr:nvSpPr>
        <xdr:cNvPr id="414" name="TextBox 413"/>
        <xdr:cNvSpPr txBox="1"/>
      </xdr:nvSpPr>
      <xdr:spPr>
        <a:xfrm>
          <a:off x="4772025" y="137160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47625</xdr:colOff>
      <xdr:row>47</xdr:row>
      <xdr:rowOff>250031</xdr:rowOff>
    </xdr:from>
    <xdr:to>
      <xdr:col>6</xdr:col>
      <xdr:colOff>0</xdr:colOff>
      <xdr:row>48</xdr:row>
      <xdr:rowOff>247650</xdr:rowOff>
    </xdr:to>
    <xdr:sp macro="[0]!ZWSAttendanceF49" textlink="">
      <xdr:nvSpPr>
        <xdr:cNvPr id="415" name="TextBox 414"/>
        <xdr:cNvSpPr txBox="1"/>
      </xdr:nvSpPr>
      <xdr:spPr>
        <a:xfrm>
          <a:off x="4917281" y="13608844"/>
          <a:ext cx="881063" cy="27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46</xdr:row>
      <xdr:rowOff>247650</xdr:rowOff>
    </xdr:from>
    <xdr:to>
      <xdr:col>5</xdr:col>
      <xdr:colOff>904875</xdr:colOff>
      <xdr:row>47</xdr:row>
      <xdr:rowOff>228600</xdr:rowOff>
    </xdr:to>
    <xdr:sp macro="[2]!ZWSAttendanceF45" textlink="">
      <xdr:nvSpPr>
        <xdr:cNvPr id="416" name="TextBox 415"/>
        <xdr:cNvSpPr txBox="1"/>
      </xdr:nvSpPr>
      <xdr:spPr>
        <a:xfrm>
          <a:off x="4791075" y="133921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59531</xdr:colOff>
      <xdr:row>47</xdr:row>
      <xdr:rowOff>11906</xdr:rowOff>
    </xdr:from>
    <xdr:to>
      <xdr:col>5</xdr:col>
      <xdr:colOff>904874</xdr:colOff>
      <xdr:row>47</xdr:row>
      <xdr:rowOff>228600</xdr:rowOff>
    </xdr:to>
    <xdr:sp macro="[0]!ZWSAttendanceF48" textlink="">
      <xdr:nvSpPr>
        <xdr:cNvPr id="417" name="TextBox 416"/>
        <xdr:cNvSpPr txBox="1"/>
      </xdr:nvSpPr>
      <xdr:spPr>
        <a:xfrm>
          <a:off x="4929187" y="13370719"/>
          <a:ext cx="845343" cy="216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46</xdr:row>
      <xdr:rowOff>0</xdr:rowOff>
    </xdr:from>
    <xdr:to>
      <xdr:col>5</xdr:col>
      <xdr:colOff>904875</xdr:colOff>
      <xdr:row>46</xdr:row>
      <xdr:rowOff>247650</xdr:rowOff>
    </xdr:to>
    <xdr:sp macro="[2]!ZWSAttendanceF09" textlink="">
      <xdr:nvSpPr>
        <xdr:cNvPr id="418" name="TextBox 417"/>
        <xdr:cNvSpPr txBox="1"/>
      </xdr:nvSpPr>
      <xdr:spPr>
        <a:xfrm>
          <a:off x="4791075" y="131445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46</xdr:row>
      <xdr:rowOff>19050</xdr:rowOff>
    </xdr:from>
    <xdr:to>
      <xdr:col>5</xdr:col>
      <xdr:colOff>914400</xdr:colOff>
      <xdr:row>47</xdr:row>
      <xdr:rowOff>0</xdr:rowOff>
    </xdr:to>
    <xdr:sp macro="[2]!ZWSAttendanceF04" textlink="">
      <xdr:nvSpPr>
        <xdr:cNvPr id="419" name="TextBox 418"/>
        <xdr:cNvSpPr txBox="1"/>
      </xdr:nvSpPr>
      <xdr:spPr>
        <a:xfrm>
          <a:off x="4800600" y="131635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46</xdr:row>
      <xdr:rowOff>9525</xdr:rowOff>
    </xdr:from>
    <xdr:to>
      <xdr:col>5</xdr:col>
      <xdr:colOff>904875</xdr:colOff>
      <xdr:row>46</xdr:row>
      <xdr:rowOff>257175</xdr:rowOff>
    </xdr:to>
    <xdr:sp macro="[2]!ZWSAttendanceF07" textlink="">
      <xdr:nvSpPr>
        <xdr:cNvPr id="420" name="TextBox 419"/>
        <xdr:cNvSpPr txBox="1"/>
      </xdr:nvSpPr>
      <xdr:spPr>
        <a:xfrm>
          <a:off x="4791075" y="13154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46</xdr:row>
      <xdr:rowOff>9525</xdr:rowOff>
    </xdr:from>
    <xdr:to>
      <xdr:col>5</xdr:col>
      <xdr:colOff>914400</xdr:colOff>
      <xdr:row>46</xdr:row>
      <xdr:rowOff>257175</xdr:rowOff>
    </xdr:to>
    <xdr:sp macro="[2]!ZWSAttendanceF09" textlink="">
      <xdr:nvSpPr>
        <xdr:cNvPr id="421" name="TextBox 420"/>
        <xdr:cNvSpPr txBox="1"/>
      </xdr:nvSpPr>
      <xdr:spPr>
        <a:xfrm>
          <a:off x="4800600" y="13154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46</xdr:row>
      <xdr:rowOff>9525</xdr:rowOff>
    </xdr:from>
    <xdr:to>
      <xdr:col>6</xdr:col>
      <xdr:colOff>0</xdr:colOff>
      <xdr:row>46</xdr:row>
      <xdr:rowOff>257175</xdr:rowOff>
    </xdr:to>
    <xdr:sp macro="[2]!ZWSAttendanceF20" textlink="">
      <xdr:nvSpPr>
        <xdr:cNvPr id="422" name="TextBox 421"/>
        <xdr:cNvSpPr txBox="1"/>
      </xdr:nvSpPr>
      <xdr:spPr>
        <a:xfrm>
          <a:off x="4810125" y="1315402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45</xdr:row>
      <xdr:rowOff>247650</xdr:rowOff>
    </xdr:from>
    <xdr:to>
      <xdr:col>6</xdr:col>
      <xdr:colOff>0</xdr:colOff>
      <xdr:row>46</xdr:row>
      <xdr:rowOff>228600</xdr:rowOff>
    </xdr:to>
    <xdr:sp macro="[2]!ZWSAttendanceF49" textlink="">
      <xdr:nvSpPr>
        <xdr:cNvPr id="423" name="TextBox 422"/>
        <xdr:cNvSpPr txBox="1"/>
      </xdr:nvSpPr>
      <xdr:spPr>
        <a:xfrm>
          <a:off x="4810125" y="131159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45</xdr:row>
      <xdr:rowOff>19050</xdr:rowOff>
    </xdr:from>
    <xdr:to>
      <xdr:col>5</xdr:col>
      <xdr:colOff>914400</xdr:colOff>
      <xdr:row>46</xdr:row>
      <xdr:rowOff>0</xdr:rowOff>
    </xdr:to>
    <xdr:sp macro="[2]!ZWSAttendanceF41" textlink="">
      <xdr:nvSpPr>
        <xdr:cNvPr id="424" name="TextBox 423"/>
        <xdr:cNvSpPr txBox="1"/>
      </xdr:nvSpPr>
      <xdr:spPr>
        <a:xfrm>
          <a:off x="4800600" y="128873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45</xdr:row>
      <xdr:rowOff>19050</xdr:rowOff>
    </xdr:from>
    <xdr:to>
      <xdr:col>5</xdr:col>
      <xdr:colOff>885825</xdr:colOff>
      <xdr:row>46</xdr:row>
      <xdr:rowOff>0</xdr:rowOff>
    </xdr:to>
    <xdr:sp macro="[2]!ZWSAttendanceF40" textlink="">
      <xdr:nvSpPr>
        <xdr:cNvPr id="425" name="TextBox 424"/>
        <xdr:cNvSpPr txBox="1"/>
      </xdr:nvSpPr>
      <xdr:spPr>
        <a:xfrm>
          <a:off x="4772025" y="128873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46</xdr:row>
      <xdr:rowOff>19050</xdr:rowOff>
    </xdr:from>
    <xdr:to>
      <xdr:col>5</xdr:col>
      <xdr:colOff>914400</xdr:colOff>
      <xdr:row>47</xdr:row>
      <xdr:rowOff>0</xdr:rowOff>
    </xdr:to>
    <xdr:sp macro="[2]!ZWSAttendanceF41" textlink="">
      <xdr:nvSpPr>
        <xdr:cNvPr id="426" name="TextBox 425"/>
        <xdr:cNvSpPr txBox="1"/>
      </xdr:nvSpPr>
      <xdr:spPr>
        <a:xfrm>
          <a:off x="4800600" y="131635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45</xdr:row>
      <xdr:rowOff>0</xdr:rowOff>
    </xdr:from>
    <xdr:to>
      <xdr:col>6</xdr:col>
      <xdr:colOff>0</xdr:colOff>
      <xdr:row>45</xdr:row>
      <xdr:rowOff>247650</xdr:rowOff>
    </xdr:to>
    <xdr:sp macro="[2]!ZWSAttendanceF39" textlink="">
      <xdr:nvSpPr>
        <xdr:cNvPr id="427" name="TextBox 426"/>
        <xdr:cNvSpPr txBox="1"/>
      </xdr:nvSpPr>
      <xdr:spPr>
        <a:xfrm>
          <a:off x="4810125" y="128682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45</xdr:row>
      <xdr:rowOff>19050</xdr:rowOff>
    </xdr:from>
    <xdr:to>
      <xdr:col>5</xdr:col>
      <xdr:colOff>885825</xdr:colOff>
      <xdr:row>46</xdr:row>
      <xdr:rowOff>0</xdr:rowOff>
    </xdr:to>
    <xdr:sp macro="[2]!ZWSAttendanceF40" textlink="">
      <xdr:nvSpPr>
        <xdr:cNvPr id="428" name="TextBox 427"/>
        <xdr:cNvSpPr txBox="1"/>
      </xdr:nvSpPr>
      <xdr:spPr>
        <a:xfrm>
          <a:off x="4772025" y="12887325"/>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1276350</xdr:colOff>
      <xdr:row>46</xdr:row>
      <xdr:rowOff>19050</xdr:rowOff>
    </xdr:from>
    <xdr:to>
      <xdr:col>5</xdr:col>
      <xdr:colOff>914400</xdr:colOff>
      <xdr:row>47</xdr:row>
      <xdr:rowOff>0</xdr:rowOff>
    </xdr:to>
    <xdr:sp macro="[2]!ZWSAttendanceF41" textlink="">
      <xdr:nvSpPr>
        <xdr:cNvPr id="429" name="TextBox 428"/>
        <xdr:cNvSpPr txBox="1"/>
      </xdr:nvSpPr>
      <xdr:spPr>
        <a:xfrm>
          <a:off x="4800600" y="131635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45</xdr:row>
      <xdr:rowOff>0</xdr:rowOff>
    </xdr:from>
    <xdr:to>
      <xdr:col>6</xdr:col>
      <xdr:colOff>0</xdr:colOff>
      <xdr:row>45</xdr:row>
      <xdr:rowOff>247650</xdr:rowOff>
    </xdr:to>
    <xdr:sp macro="[2]!ZWSAttendanceF39" textlink="">
      <xdr:nvSpPr>
        <xdr:cNvPr id="430" name="TextBox 429"/>
        <xdr:cNvSpPr txBox="1"/>
      </xdr:nvSpPr>
      <xdr:spPr>
        <a:xfrm>
          <a:off x="4810125" y="128682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45</xdr:row>
      <xdr:rowOff>0</xdr:rowOff>
    </xdr:from>
    <xdr:to>
      <xdr:col>6</xdr:col>
      <xdr:colOff>0</xdr:colOff>
      <xdr:row>45</xdr:row>
      <xdr:rowOff>247650</xdr:rowOff>
    </xdr:to>
    <xdr:sp macro="[2]!ZWSAttendanceF39" textlink="">
      <xdr:nvSpPr>
        <xdr:cNvPr id="431" name="TextBox 430"/>
        <xdr:cNvSpPr txBox="1"/>
      </xdr:nvSpPr>
      <xdr:spPr>
        <a:xfrm>
          <a:off x="4810125" y="12868275"/>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1247775</xdr:colOff>
      <xdr:row>46</xdr:row>
      <xdr:rowOff>19050</xdr:rowOff>
    </xdr:from>
    <xdr:to>
      <xdr:col>5</xdr:col>
      <xdr:colOff>885825</xdr:colOff>
      <xdr:row>47</xdr:row>
      <xdr:rowOff>0</xdr:rowOff>
    </xdr:to>
    <xdr:sp macro="[2]!ZWSAttendanceF40" textlink="">
      <xdr:nvSpPr>
        <xdr:cNvPr id="432" name="TextBox 431"/>
        <xdr:cNvSpPr txBox="1"/>
      </xdr:nvSpPr>
      <xdr:spPr>
        <a:xfrm>
          <a:off x="4772025" y="1316355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1285875</xdr:colOff>
      <xdr:row>46</xdr:row>
      <xdr:rowOff>0</xdr:rowOff>
    </xdr:from>
    <xdr:to>
      <xdr:col>6</xdr:col>
      <xdr:colOff>0</xdr:colOff>
      <xdr:row>46</xdr:row>
      <xdr:rowOff>247650</xdr:rowOff>
    </xdr:to>
    <xdr:sp macro="[2]!ZWSAttendanceF39" textlink="">
      <xdr:nvSpPr>
        <xdr:cNvPr id="433" name="TextBox 432"/>
        <xdr:cNvSpPr txBox="1"/>
      </xdr:nvSpPr>
      <xdr:spPr>
        <a:xfrm>
          <a:off x="4810125" y="13144500"/>
          <a:ext cx="9810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1266825</xdr:colOff>
      <xdr:row>44</xdr:row>
      <xdr:rowOff>247650</xdr:rowOff>
    </xdr:from>
    <xdr:to>
      <xdr:col>5</xdr:col>
      <xdr:colOff>904875</xdr:colOff>
      <xdr:row>45</xdr:row>
      <xdr:rowOff>228600</xdr:rowOff>
    </xdr:to>
    <xdr:sp macro="[2]!ZWSAttendanceF45" textlink="">
      <xdr:nvSpPr>
        <xdr:cNvPr id="434" name="TextBox 433"/>
        <xdr:cNvSpPr txBox="1"/>
      </xdr:nvSpPr>
      <xdr:spPr>
        <a:xfrm>
          <a:off x="4791075" y="12839700"/>
          <a:ext cx="9810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4</xdr:col>
      <xdr:colOff>1333499</xdr:colOff>
      <xdr:row>44</xdr:row>
      <xdr:rowOff>250032</xdr:rowOff>
    </xdr:from>
    <xdr:to>
      <xdr:col>5</xdr:col>
      <xdr:colOff>904874</xdr:colOff>
      <xdr:row>45</xdr:row>
      <xdr:rowOff>228600</xdr:rowOff>
    </xdr:to>
    <xdr:sp macro="[0]!ZWSAttendanceF46" textlink="">
      <xdr:nvSpPr>
        <xdr:cNvPr id="435" name="TextBox 434"/>
        <xdr:cNvSpPr txBox="1"/>
      </xdr:nvSpPr>
      <xdr:spPr>
        <a:xfrm>
          <a:off x="4857749" y="12787313"/>
          <a:ext cx="916781" cy="252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42</xdr:row>
      <xdr:rowOff>19050</xdr:rowOff>
    </xdr:from>
    <xdr:to>
      <xdr:col>6</xdr:col>
      <xdr:colOff>19050</xdr:colOff>
      <xdr:row>43</xdr:row>
      <xdr:rowOff>0</xdr:rowOff>
    </xdr:to>
    <xdr:sp macro="[0]!ZWSAttendanceF43" textlink="">
      <xdr:nvSpPr>
        <xdr:cNvPr id="436" name="TextBox 435"/>
        <xdr:cNvSpPr txBox="1"/>
      </xdr:nvSpPr>
      <xdr:spPr>
        <a:xfrm>
          <a:off x="4867275" y="1205865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43</xdr:row>
      <xdr:rowOff>19050</xdr:rowOff>
    </xdr:from>
    <xdr:to>
      <xdr:col>6</xdr:col>
      <xdr:colOff>19050</xdr:colOff>
      <xdr:row>44</xdr:row>
      <xdr:rowOff>0</xdr:rowOff>
    </xdr:to>
    <xdr:sp macro="[0]!ZWSAttendanceF44" textlink="">
      <xdr:nvSpPr>
        <xdr:cNvPr id="437" name="TextBox 436"/>
        <xdr:cNvSpPr txBox="1"/>
      </xdr:nvSpPr>
      <xdr:spPr>
        <a:xfrm>
          <a:off x="4867275" y="1233487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5</xdr:col>
      <xdr:colOff>0</xdr:colOff>
      <xdr:row>46</xdr:row>
      <xdr:rowOff>19050</xdr:rowOff>
    </xdr:from>
    <xdr:to>
      <xdr:col>6</xdr:col>
      <xdr:colOff>19050</xdr:colOff>
      <xdr:row>47</xdr:row>
      <xdr:rowOff>0</xdr:rowOff>
    </xdr:to>
    <xdr:sp macro="[0]!ZWSAttendanceF47" textlink="">
      <xdr:nvSpPr>
        <xdr:cNvPr id="438" name="TextBox 437"/>
        <xdr:cNvSpPr txBox="1"/>
      </xdr:nvSpPr>
      <xdr:spPr>
        <a:xfrm>
          <a:off x="4867275" y="1316355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453975</xdr:colOff>
      <xdr:row>0</xdr:row>
      <xdr:rowOff>28575</xdr:rowOff>
    </xdr:from>
    <xdr:to>
      <xdr:col>3</xdr:col>
      <xdr:colOff>784176</xdr:colOff>
      <xdr:row>0</xdr:row>
      <xdr:rowOff>342900</xdr:rowOff>
    </xdr:to>
    <xdr:sp macro="[0]!zGotoSeeGOList" textlink="">
      <xdr:nvSpPr>
        <xdr:cNvPr id="2" name="TextBox 1"/>
        <xdr:cNvSpPr txBox="1"/>
      </xdr:nvSpPr>
      <xdr:spPr>
        <a:xfrm>
          <a:off x="1544058" y="28575"/>
          <a:ext cx="1145118" cy="3143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lIns="36576" rtlCol="0" anchor="t"/>
        <a:lstStyle/>
        <a:p>
          <a:r>
            <a:rPr lang="en-US" sz="1400" b="1" i="0" baseline="0">
              <a:solidFill>
                <a:srgbClr val="FF0000"/>
              </a:solidFill>
            </a:rPr>
            <a:t>See G/O Lists</a:t>
          </a:r>
        </a:p>
      </xdr:txBody>
    </xdr:sp>
    <xdr:clientData/>
  </xdr:twoCellAnchor>
  <xdr:twoCellAnchor>
    <xdr:from>
      <xdr:col>9</xdr:col>
      <xdr:colOff>47624</xdr:colOff>
      <xdr:row>3</xdr:row>
      <xdr:rowOff>28573</xdr:rowOff>
    </xdr:from>
    <xdr:to>
      <xdr:col>9</xdr:col>
      <xdr:colOff>1630680</xdr:colOff>
      <xdr:row>4</xdr:row>
      <xdr:rowOff>0</xdr:rowOff>
    </xdr:to>
    <xdr:sp macro="[0]!ZYesNoJ4" textlink="">
      <xdr:nvSpPr>
        <xdr:cNvPr id="5" name="TextBox 4"/>
        <xdr:cNvSpPr txBox="1"/>
      </xdr:nvSpPr>
      <xdr:spPr>
        <a:xfrm>
          <a:off x="13733144" y="1933573"/>
          <a:ext cx="1583056" cy="474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b" anchorCtr="0"/>
        <a:lstStyle/>
        <a:p>
          <a:endParaRPr lang="en-US" sz="1100"/>
        </a:p>
      </xdr:txBody>
    </xdr:sp>
    <xdr:clientData/>
  </xdr:twoCellAnchor>
  <xdr:twoCellAnchor>
    <xdr:from>
      <xdr:col>10</xdr:col>
      <xdr:colOff>71693</xdr:colOff>
      <xdr:row>3</xdr:row>
      <xdr:rowOff>18778</xdr:rowOff>
    </xdr:from>
    <xdr:to>
      <xdr:col>10</xdr:col>
      <xdr:colOff>1036320</xdr:colOff>
      <xdr:row>3</xdr:row>
      <xdr:rowOff>426720</xdr:rowOff>
    </xdr:to>
    <xdr:sp macro="[0]!zYesNoK4" textlink="">
      <xdr:nvSpPr>
        <xdr:cNvPr id="8" name="TextBox 7"/>
        <xdr:cNvSpPr txBox="1"/>
      </xdr:nvSpPr>
      <xdr:spPr>
        <a:xfrm>
          <a:off x="15753653" y="1923778"/>
          <a:ext cx="964627" cy="407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13</xdr:col>
      <xdr:colOff>31750</xdr:colOff>
      <xdr:row>1</xdr:row>
      <xdr:rowOff>31750</xdr:rowOff>
    </xdr:from>
    <xdr:to>
      <xdr:col>14</xdr:col>
      <xdr:colOff>742950</xdr:colOff>
      <xdr:row>2</xdr:row>
      <xdr:rowOff>342900</xdr:rowOff>
    </xdr:to>
    <xdr:sp macro="[0]!CreateVERADB" textlink="">
      <xdr:nvSpPr>
        <xdr:cNvPr id="9" name="TextBox 8"/>
        <xdr:cNvSpPr txBox="1"/>
      </xdr:nvSpPr>
      <xdr:spPr>
        <a:xfrm>
          <a:off x="18129250" y="412750"/>
          <a:ext cx="1530350" cy="132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b="1"/>
        </a:p>
        <a:p>
          <a:endParaRPr lang="en-US" sz="1100" b="1"/>
        </a:p>
      </xdr:txBody>
    </xdr:sp>
    <xdr:clientData/>
  </xdr:twoCellAnchor>
  <xdr:twoCellAnchor>
    <xdr:from>
      <xdr:col>0</xdr:col>
      <xdr:colOff>21166</xdr:colOff>
      <xdr:row>0</xdr:row>
      <xdr:rowOff>22225</xdr:rowOff>
    </xdr:from>
    <xdr:to>
      <xdr:col>2</xdr:col>
      <xdr:colOff>253999</xdr:colOff>
      <xdr:row>0</xdr:row>
      <xdr:rowOff>336550</xdr:rowOff>
    </xdr:to>
    <xdr:sp macro="[0]!zReturntoMenufromOrientationLoad" textlink="">
      <xdr:nvSpPr>
        <xdr:cNvPr id="10" name="TextBox 9"/>
        <xdr:cNvSpPr txBox="1"/>
      </xdr:nvSpPr>
      <xdr:spPr>
        <a:xfrm>
          <a:off x="21166" y="22225"/>
          <a:ext cx="1322916" cy="3143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lIns="36576" rtlCol="0" anchor="t"/>
        <a:lstStyle/>
        <a:p>
          <a:r>
            <a:rPr lang="en-US" sz="1400" b="1" i="0" baseline="0">
              <a:solidFill>
                <a:srgbClr val="FF0000"/>
              </a:solidFill>
            </a:rPr>
            <a:t>Return to Menu</a:t>
          </a:r>
        </a:p>
      </xdr:txBody>
    </xdr:sp>
    <xdr:clientData/>
  </xdr:twoCellAnchor>
  <xdr:twoCellAnchor>
    <xdr:from>
      <xdr:col>10</xdr:col>
      <xdr:colOff>52916</xdr:colOff>
      <xdr:row>4</xdr:row>
      <xdr:rowOff>23013</xdr:rowOff>
    </xdr:from>
    <xdr:to>
      <xdr:col>10</xdr:col>
      <xdr:colOff>1097279</xdr:colOff>
      <xdr:row>4</xdr:row>
      <xdr:rowOff>426720</xdr:rowOff>
    </xdr:to>
    <xdr:sp macro="[0]!zYesNoK5" textlink="">
      <xdr:nvSpPr>
        <xdr:cNvPr id="11" name="TextBox 10"/>
        <xdr:cNvSpPr txBox="1"/>
      </xdr:nvSpPr>
      <xdr:spPr>
        <a:xfrm>
          <a:off x="15734876" y="2430933"/>
          <a:ext cx="1044363" cy="403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57698</xdr:colOff>
      <xdr:row>5</xdr:row>
      <xdr:rowOff>20895</xdr:rowOff>
    </xdr:from>
    <xdr:to>
      <xdr:col>10</xdr:col>
      <xdr:colOff>1066799</xdr:colOff>
      <xdr:row>5</xdr:row>
      <xdr:rowOff>426720</xdr:rowOff>
    </xdr:to>
    <xdr:sp macro="[0]!zYesNoK6" textlink="">
      <xdr:nvSpPr>
        <xdr:cNvPr id="13" name="TextBox 12"/>
        <xdr:cNvSpPr txBox="1"/>
      </xdr:nvSpPr>
      <xdr:spPr>
        <a:xfrm>
          <a:off x="15739658" y="2931735"/>
          <a:ext cx="1009101" cy="40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49506</xdr:colOff>
      <xdr:row>13</xdr:row>
      <xdr:rowOff>25130</xdr:rowOff>
    </xdr:from>
    <xdr:to>
      <xdr:col>10</xdr:col>
      <xdr:colOff>1082040</xdr:colOff>
      <xdr:row>13</xdr:row>
      <xdr:rowOff>457200</xdr:rowOff>
    </xdr:to>
    <xdr:sp macro="[0]!zYesNoK14" textlink="">
      <xdr:nvSpPr>
        <xdr:cNvPr id="14" name="TextBox 13"/>
        <xdr:cNvSpPr txBox="1"/>
      </xdr:nvSpPr>
      <xdr:spPr>
        <a:xfrm>
          <a:off x="15731466" y="6959330"/>
          <a:ext cx="1032534" cy="432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73064</xdr:colOff>
      <xdr:row>6</xdr:row>
      <xdr:rowOff>18779</xdr:rowOff>
    </xdr:from>
    <xdr:to>
      <xdr:col>10</xdr:col>
      <xdr:colOff>990599</xdr:colOff>
      <xdr:row>6</xdr:row>
      <xdr:rowOff>457200</xdr:rowOff>
    </xdr:to>
    <xdr:sp macro="[0]!zYesNoK7" textlink="">
      <xdr:nvSpPr>
        <xdr:cNvPr id="15" name="TextBox 14"/>
        <xdr:cNvSpPr txBox="1"/>
      </xdr:nvSpPr>
      <xdr:spPr>
        <a:xfrm>
          <a:off x="15755024" y="3432539"/>
          <a:ext cx="917535" cy="438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64872</xdr:colOff>
      <xdr:row>7</xdr:row>
      <xdr:rowOff>23013</xdr:rowOff>
    </xdr:from>
    <xdr:to>
      <xdr:col>10</xdr:col>
      <xdr:colOff>1097280</xdr:colOff>
      <xdr:row>7</xdr:row>
      <xdr:rowOff>419100</xdr:rowOff>
    </xdr:to>
    <xdr:sp macro="[0]!zYesNoK8" textlink="">
      <xdr:nvSpPr>
        <xdr:cNvPr id="16" name="TextBox 15"/>
        <xdr:cNvSpPr txBox="1"/>
      </xdr:nvSpPr>
      <xdr:spPr>
        <a:xfrm>
          <a:off x="15746832" y="3939693"/>
          <a:ext cx="1032408" cy="396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67262</xdr:colOff>
      <xdr:row>8</xdr:row>
      <xdr:rowOff>27245</xdr:rowOff>
    </xdr:from>
    <xdr:to>
      <xdr:col>10</xdr:col>
      <xdr:colOff>1036320</xdr:colOff>
      <xdr:row>8</xdr:row>
      <xdr:rowOff>469900</xdr:rowOff>
    </xdr:to>
    <xdr:sp macro="[0]!zYesNoK9" textlink="">
      <xdr:nvSpPr>
        <xdr:cNvPr id="17" name="TextBox 16"/>
        <xdr:cNvSpPr txBox="1"/>
      </xdr:nvSpPr>
      <xdr:spPr>
        <a:xfrm>
          <a:off x="15749222" y="4446845"/>
          <a:ext cx="969058" cy="442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59070</xdr:colOff>
      <xdr:row>12</xdr:row>
      <xdr:rowOff>20896</xdr:rowOff>
    </xdr:from>
    <xdr:to>
      <xdr:col>10</xdr:col>
      <xdr:colOff>1143000</xdr:colOff>
      <xdr:row>12</xdr:row>
      <xdr:rowOff>426720</xdr:rowOff>
    </xdr:to>
    <xdr:sp macro="[0]!zYesNoK13" textlink="">
      <xdr:nvSpPr>
        <xdr:cNvPr id="18" name="TextBox 17"/>
        <xdr:cNvSpPr txBox="1"/>
      </xdr:nvSpPr>
      <xdr:spPr>
        <a:xfrm>
          <a:off x="15741030" y="6452176"/>
          <a:ext cx="1083930" cy="405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72046</xdr:colOff>
      <xdr:row>11</xdr:row>
      <xdr:rowOff>14546</xdr:rowOff>
    </xdr:from>
    <xdr:to>
      <xdr:col>10</xdr:col>
      <xdr:colOff>960120</xdr:colOff>
      <xdr:row>11</xdr:row>
      <xdr:rowOff>469900</xdr:rowOff>
    </xdr:to>
    <xdr:sp macro="[0]!zYesNoK12" textlink="">
      <xdr:nvSpPr>
        <xdr:cNvPr id="19" name="TextBox 18"/>
        <xdr:cNvSpPr txBox="1"/>
      </xdr:nvSpPr>
      <xdr:spPr>
        <a:xfrm>
          <a:off x="15754006" y="5942906"/>
          <a:ext cx="888074" cy="455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53270</xdr:colOff>
      <xdr:row>9</xdr:row>
      <xdr:rowOff>18779</xdr:rowOff>
    </xdr:from>
    <xdr:to>
      <xdr:col>10</xdr:col>
      <xdr:colOff>1051560</xdr:colOff>
      <xdr:row>9</xdr:row>
      <xdr:rowOff>419100</xdr:rowOff>
    </xdr:to>
    <xdr:sp macro="[0]!zYesNoK10" textlink="">
      <xdr:nvSpPr>
        <xdr:cNvPr id="20" name="TextBox 19"/>
        <xdr:cNvSpPr txBox="1"/>
      </xdr:nvSpPr>
      <xdr:spPr>
        <a:xfrm>
          <a:off x="15735230" y="4941299"/>
          <a:ext cx="998290" cy="400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66244</xdr:colOff>
      <xdr:row>10</xdr:row>
      <xdr:rowOff>23012</xdr:rowOff>
    </xdr:from>
    <xdr:to>
      <xdr:col>10</xdr:col>
      <xdr:colOff>1021080</xdr:colOff>
      <xdr:row>10</xdr:row>
      <xdr:rowOff>444500</xdr:rowOff>
    </xdr:to>
    <xdr:sp macro="[0]!zYesNoK11" textlink="">
      <xdr:nvSpPr>
        <xdr:cNvPr id="21" name="TextBox 20"/>
        <xdr:cNvSpPr txBox="1"/>
      </xdr:nvSpPr>
      <xdr:spPr>
        <a:xfrm>
          <a:off x="15748204" y="5448452"/>
          <a:ext cx="954836" cy="421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53739</xdr:colOff>
      <xdr:row>14</xdr:row>
      <xdr:rowOff>18780</xdr:rowOff>
    </xdr:from>
    <xdr:to>
      <xdr:col>10</xdr:col>
      <xdr:colOff>975360</xdr:colOff>
      <xdr:row>14</xdr:row>
      <xdr:rowOff>469900</xdr:rowOff>
    </xdr:to>
    <xdr:sp macro="[0]!zYesNoK15" textlink="">
      <xdr:nvSpPr>
        <xdr:cNvPr id="22" name="TextBox 21"/>
        <xdr:cNvSpPr txBox="1"/>
      </xdr:nvSpPr>
      <xdr:spPr>
        <a:xfrm>
          <a:off x="15735699" y="7455900"/>
          <a:ext cx="921621" cy="451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47389</xdr:colOff>
      <xdr:row>15</xdr:row>
      <xdr:rowOff>33597</xdr:rowOff>
    </xdr:from>
    <xdr:to>
      <xdr:col>10</xdr:col>
      <xdr:colOff>929640</xdr:colOff>
      <xdr:row>15</xdr:row>
      <xdr:rowOff>457200</xdr:rowOff>
    </xdr:to>
    <xdr:sp macro="[0]!zYesNoK16" textlink="">
      <xdr:nvSpPr>
        <xdr:cNvPr id="24" name="TextBox 23"/>
        <xdr:cNvSpPr txBox="1"/>
      </xdr:nvSpPr>
      <xdr:spPr>
        <a:xfrm>
          <a:off x="15729349" y="7973637"/>
          <a:ext cx="882251" cy="423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30456</xdr:colOff>
      <xdr:row>16</xdr:row>
      <xdr:rowOff>27247</xdr:rowOff>
    </xdr:from>
    <xdr:to>
      <xdr:col>10</xdr:col>
      <xdr:colOff>1021080</xdr:colOff>
      <xdr:row>16</xdr:row>
      <xdr:rowOff>482600</xdr:rowOff>
    </xdr:to>
    <xdr:sp macro="[0]!zYesNoK17" textlink="">
      <xdr:nvSpPr>
        <xdr:cNvPr id="25" name="TextBox 24"/>
        <xdr:cNvSpPr txBox="1"/>
      </xdr:nvSpPr>
      <xdr:spPr>
        <a:xfrm>
          <a:off x="15712416" y="8470207"/>
          <a:ext cx="990624" cy="455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45272</xdr:colOff>
      <xdr:row>17</xdr:row>
      <xdr:rowOff>31480</xdr:rowOff>
    </xdr:from>
    <xdr:to>
      <xdr:col>10</xdr:col>
      <xdr:colOff>1051560</xdr:colOff>
      <xdr:row>17</xdr:row>
      <xdr:rowOff>457200</xdr:rowOff>
    </xdr:to>
    <xdr:sp macro="[0]!zYesNoK18" textlink="">
      <xdr:nvSpPr>
        <xdr:cNvPr id="26" name="TextBox 25"/>
        <xdr:cNvSpPr txBox="1"/>
      </xdr:nvSpPr>
      <xdr:spPr>
        <a:xfrm>
          <a:off x="15727232" y="8977360"/>
          <a:ext cx="1006288" cy="425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49506</xdr:colOff>
      <xdr:row>18</xdr:row>
      <xdr:rowOff>14547</xdr:rowOff>
    </xdr:from>
    <xdr:to>
      <xdr:col>10</xdr:col>
      <xdr:colOff>1036320</xdr:colOff>
      <xdr:row>18</xdr:row>
      <xdr:rowOff>393700</xdr:rowOff>
    </xdr:to>
    <xdr:sp macro="[0]!zYesNoK19" textlink="">
      <xdr:nvSpPr>
        <xdr:cNvPr id="27" name="TextBox 26"/>
        <xdr:cNvSpPr txBox="1"/>
      </xdr:nvSpPr>
      <xdr:spPr>
        <a:xfrm>
          <a:off x="15731466" y="9463347"/>
          <a:ext cx="986814" cy="37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91838</xdr:colOff>
      <xdr:row>19</xdr:row>
      <xdr:rowOff>35714</xdr:rowOff>
    </xdr:from>
    <xdr:to>
      <xdr:col>10</xdr:col>
      <xdr:colOff>975359</xdr:colOff>
      <xdr:row>19</xdr:row>
      <xdr:rowOff>499535</xdr:rowOff>
    </xdr:to>
    <xdr:sp macro="[0]!zYesNoK20" textlink="">
      <xdr:nvSpPr>
        <xdr:cNvPr id="28" name="TextBox 27"/>
        <xdr:cNvSpPr txBox="1"/>
      </xdr:nvSpPr>
      <xdr:spPr>
        <a:xfrm>
          <a:off x="15773798" y="9987434"/>
          <a:ext cx="883521" cy="463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47388</xdr:colOff>
      <xdr:row>20</xdr:row>
      <xdr:rowOff>12430</xdr:rowOff>
    </xdr:from>
    <xdr:to>
      <xdr:col>10</xdr:col>
      <xdr:colOff>1066799</xdr:colOff>
      <xdr:row>20</xdr:row>
      <xdr:rowOff>482600</xdr:rowOff>
    </xdr:to>
    <xdr:sp macro="[0]!zYesNoK21" textlink="">
      <xdr:nvSpPr>
        <xdr:cNvPr id="29" name="TextBox 28"/>
        <xdr:cNvSpPr txBox="1"/>
      </xdr:nvSpPr>
      <xdr:spPr>
        <a:xfrm>
          <a:off x="15729348" y="10467070"/>
          <a:ext cx="1019411" cy="470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41038</xdr:colOff>
      <xdr:row>21</xdr:row>
      <xdr:rowOff>16665</xdr:rowOff>
    </xdr:from>
    <xdr:to>
      <xdr:col>10</xdr:col>
      <xdr:colOff>1036320</xdr:colOff>
      <xdr:row>21</xdr:row>
      <xdr:rowOff>431800</xdr:rowOff>
    </xdr:to>
    <xdr:sp macro="[0]!zYesNoK22" textlink="">
      <xdr:nvSpPr>
        <xdr:cNvPr id="30" name="TextBox 29"/>
        <xdr:cNvSpPr txBox="1"/>
      </xdr:nvSpPr>
      <xdr:spPr>
        <a:xfrm>
          <a:off x="15722998" y="10974225"/>
          <a:ext cx="995282" cy="415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24104</xdr:colOff>
      <xdr:row>22</xdr:row>
      <xdr:rowOff>52649</xdr:rowOff>
    </xdr:from>
    <xdr:to>
      <xdr:col>10</xdr:col>
      <xdr:colOff>960120</xdr:colOff>
      <xdr:row>23</xdr:row>
      <xdr:rowOff>8470</xdr:rowOff>
    </xdr:to>
    <xdr:sp macro="[0]!zYesNoK23" textlink="">
      <xdr:nvSpPr>
        <xdr:cNvPr id="31" name="TextBox 30"/>
        <xdr:cNvSpPr txBox="1"/>
      </xdr:nvSpPr>
      <xdr:spPr>
        <a:xfrm>
          <a:off x="15706064" y="11513129"/>
          <a:ext cx="936016" cy="458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21167</xdr:colOff>
      <xdr:row>23</xdr:row>
      <xdr:rowOff>31749</xdr:rowOff>
    </xdr:from>
    <xdr:to>
      <xdr:col>10</xdr:col>
      <xdr:colOff>960120</xdr:colOff>
      <xdr:row>23</xdr:row>
      <xdr:rowOff>419100</xdr:rowOff>
    </xdr:to>
    <xdr:sp macro="[0]!zYesNoK24" textlink="">
      <xdr:nvSpPr>
        <xdr:cNvPr id="32" name="TextBox 31"/>
        <xdr:cNvSpPr txBox="1"/>
      </xdr:nvSpPr>
      <xdr:spPr>
        <a:xfrm>
          <a:off x="15703127" y="11995149"/>
          <a:ext cx="938953" cy="387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25401</xdr:colOff>
      <xdr:row>24</xdr:row>
      <xdr:rowOff>25399</xdr:rowOff>
    </xdr:from>
    <xdr:to>
      <xdr:col>10</xdr:col>
      <xdr:colOff>1021080</xdr:colOff>
      <xdr:row>24</xdr:row>
      <xdr:rowOff>457200</xdr:rowOff>
    </xdr:to>
    <xdr:sp macro="[0]!zYesNoK25" textlink="">
      <xdr:nvSpPr>
        <xdr:cNvPr id="33" name="TextBox 32"/>
        <xdr:cNvSpPr txBox="1"/>
      </xdr:nvSpPr>
      <xdr:spPr>
        <a:xfrm>
          <a:off x="15707361" y="12491719"/>
          <a:ext cx="995679" cy="431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29635</xdr:colOff>
      <xdr:row>25</xdr:row>
      <xdr:rowOff>19049</xdr:rowOff>
    </xdr:from>
    <xdr:to>
      <xdr:col>10</xdr:col>
      <xdr:colOff>1021080</xdr:colOff>
      <xdr:row>25</xdr:row>
      <xdr:rowOff>419100</xdr:rowOff>
    </xdr:to>
    <xdr:sp macro="[0]!zYesNoK26" textlink="">
      <xdr:nvSpPr>
        <xdr:cNvPr id="34" name="TextBox 33"/>
        <xdr:cNvSpPr txBox="1"/>
      </xdr:nvSpPr>
      <xdr:spPr>
        <a:xfrm>
          <a:off x="15711595" y="12988289"/>
          <a:ext cx="991445" cy="400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33869</xdr:colOff>
      <xdr:row>26</xdr:row>
      <xdr:rowOff>12699</xdr:rowOff>
    </xdr:from>
    <xdr:to>
      <xdr:col>10</xdr:col>
      <xdr:colOff>1036320</xdr:colOff>
      <xdr:row>26</xdr:row>
      <xdr:rowOff>495300</xdr:rowOff>
    </xdr:to>
    <xdr:sp macro="[0]!zYesNoK27" textlink="">
      <xdr:nvSpPr>
        <xdr:cNvPr id="35" name="TextBox 34"/>
        <xdr:cNvSpPr txBox="1"/>
      </xdr:nvSpPr>
      <xdr:spPr>
        <a:xfrm>
          <a:off x="15715829" y="13484859"/>
          <a:ext cx="1002451" cy="482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27519</xdr:colOff>
      <xdr:row>27</xdr:row>
      <xdr:rowOff>27516</xdr:rowOff>
    </xdr:from>
    <xdr:to>
      <xdr:col>10</xdr:col>
      <xdr:colOff>1051560</xdr:colOff>
      <xdr:row>27</xdr:row>
      <xdr:rowOff>469900</xdr:rowOff>
    </xdr:to>
    <xdr:sp macro="[0]!zYesNoK28" textlink="">
      <xdr:nvSpPr>
        <xdr:cNvPr id="36" name="TextBox 35"/>
        <xdr:cNvSpPr txBox="1"/>
      </xdr:nvSpPr>
      <xdr:spPr>
        <a:xfrm>
          <a:off x="15709479" y="14002596"/>
          <a:ext cx="1024041" cy="442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21169</xdr:colOff>
      <xdr:row>28</xdr:row>
      <xdr:rowOff>42333</xdr:rowOff>
    </xdr:from>
    <xdr:to>
      <xdr:col>10</xdr:col>
      <xdr:colOff>990600</xdr:colOff>
      <xdr:row>28</xdr:row>
      <xdr:rowOff>457200</xdr:rowOff>
    </xdr:to>
    <xdr:sp macro="[0]!zYesNoK29" textlink="">
      <xdr:nvSpPr>
        <xdr:cNvPr id="37" name="TextBox 36"/>
        <xdr:cNvSpPr txBox="1"/>
      </xdr:nvSpPr>
      <xdr:spPr>
        <a:xfrm>
          <a:off x="15703129" y="14520333"/>
          <a:ext cx="969431" cy="414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14819</xdr:colOff>
      <xdr:row>29</xdr:row>
      <xdr:rowOff>57150</xdr:rowOff>
    </xdr:from>
    <xdr:to>
      <xdr:col>10</xdr:col>
      <xdr:colOff>1173480</xdr:colOff>
      <xdr:row>30</xdr:row>
      <xdr:rowOff>4233</xdr:rowOff>
    </xdr:to>
    <xdr:sp macro="[0]!zYesNoK30" textlink="">
      <xdr:nvSpPr>
        <xdr:cNvPr id="38" name="TextBox 37"/>
        <xdr:cNvSpPr txBox="1"/>
      </xdr:nvSpPr>
      <xdr:spPr>
        <a:xfrm>
          <a:off x="15696779" y="15038070"/>
          <a:ext cx="1158661" cy="450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19052</xdr:colOff>
      <xdr:row>30</xdr:row>
      <xdr:rowOff>29633</xdr:rowOff>
    </xdr:from>
    <xdr:to>
      <xdr:col>10</xdr:col>
      <xdr:colOff>990600</xdr:colOff>
      <xdr:row>30</xdr:row>
      <xdr:rowOff>457200</xdr:rowOff>
    </xdr:to>
    <xdr:sp macro="[0]!zYesNoK31" textlink="">
      <xdr:nvSpPr>
        <xdr:cNvPr id="39" name="TextBox 38"/>
        <xdr:cNvSpPr txBox="1"/>
      </xdr:nvSpPr>
      <xdr:spPr>
        <a:xfrm>
          <a:off x="15701012" y="15513473"/>
          <a:ext cx="971548" cy="427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23285</xdr:colOff>
      <xdr:row>31</xdr:row>
      <xdr:rowOff>2116</xdr:rowOff>
    </xdr:from>
    <xdr:to>
      <xdr:col>10</xdr:col>
      <xdr:colOff>1021080</xdr:colOff>
      <xdr:row>31</xdr:row>
      <xdr:rowOff>469900</xdr:rowOff>
    </xdr:to>
    <xdr:sp macro="[0]!zYesNoK32" textlink="">
      <xdr:nvSpPr>
        <xdr:cNvPr id="40" name="TextBox 39"/>
        <xdr:cNvSpPr txBox="1"/>
      </xdr:nvSpPr>
      <xdr:spPr>
        <a:xfrm>
          <a:off x="15705245" y="15988876"/>
          <a:ext cx="997795" cy="467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27518</xdr:colOff>
      <xdr:row>32</xdr:row>
      <xdr:rowOff>16932</xdr:rowOff>
    </xdr:from>
    <xdr:to>
      <xdr:col>10</xdr:col>
      <xdr:colOff>1005840</xdr:colOff>
      <xdr:row>32</xdr:row>
      <xdr:rowOff>444500</xdr:rowOff>
    </xdr:to>
    <xdr:sp macro="[0]!zYesNoK33" textlink="">
      <xdr:nvSpPr>
        <xdr:cNvPr id="41" name="TextBox 40"/>
        <xdr:cNvSpPr txBox="1"/>
      </xdr:nvSpPr>
      <xdr:spPr>
        <a:xfrm>
          <a:off x="15709478" y="16506612"/>
          <a:ext cx="978322" cy="427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31751</xdr:colOff>
      <xdr:row>33</xdr:row>
      <xdr:rowOff>31748</xdr:rowOff>
    </xdr:from>
    <xdr:to>
      <xdr:col>10</xdr:col>
      <xdr:colOff>1005840</xdr:colOff>
      <xdr:row>33</xdr:row>
      <xdr:rowOff>406400</xdr:rowOff>
    </xdr:to>
    <xdr:sp macro="[0]!zYesNoK34" textlink="">
      <xdr:nvSpPr>
        <xdr:cNvPr id="42" name="TextBox 41"/>
        <xdr:cNvSpPr txBox="1"/>
      </xdr:nvSpPr>
      <xdr:spPr>
        <a:xfrm>
          <a:off x="15713711" y="17024348"/>
          <a:ext cx="974089"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35984</xdr:colOff>
      <xdr:row>34</xdr:row>
      <xdr:rowOff>46564</xdr:rowOff>
    </xdr:from>
    <xdr:to>
      <xdr:col>10</xdr:col>
      <xdr:colOff>1036320</xdr:colOff>
      <xdr:row>34</xdr:row>
      <xdr:rowOff>457200</xdr:rowOff>
    </xdr:to>
    <xdr:sp macro="[0]!zYesNoK35" textlink="">
      <xdr:nvSpPr>
        <xdr:cNvPr id="43" name="TextBox 42"/>
        <xdr:cNvSpPr txBox="1"/>
      </xdr:nvSpPr>
      <xdr:spPr>
        <a:xfrm>
          <a:off x="15717944" y="17542084"/>
          <a:ext cx="1000336" cy="41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29634</xdr:colOff>
      <xdr:row>35</xdr:row>
      <xdr:rowOff>29630</xdr:rowOff>
    </xdr:from>
    <xdr:to>
      <xdr:col>10</xdr:col>
      <xdr:colOff>1143000</xdr:colOff>
      <xdr:row>35</xdr:row>
      <xdr:rowOff>431800</xdr:rowOff>
    </xdr:to>
    <xdr:sp macro="[0]!zYesNoK36" textlink="">
      <xdr:nvSpPr>
        <xdr:cNvPr id="44" name="TextBox 43"/>
        <xdr:cNvSpPr txBox="1"/>
      </xdr:nvSpPr>
      <xdr:spPr>
        <a:xfrm>
          <a:off x="15711594" y="18028070"/>
          <a:ext cx="1113366" cy="402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23284</xdr:colOff>
      <xdr:row>36</xdr:row>
      <xdr:rowOff>12696</xdr:rowOff>
    </xdr:from>
    <xdr:to>
      <xdr:col>10</xdr:col>
      <xdr:colOff>944880</xdr:colOff>
      <xdr:row>36</xdr:row>
      <xdr:rowOff>469900</xdr:rowOff>
    </xdr:to>
    <xdr:sp macro="[0]!zYesNoK37" textlink="">
      <xdr:nvSpPr>
        <xdr:cNvPr id="45" name="TextBox 44"/>
        <xdr:cNvSpPr txBox="1"/>
      </xdr:nvSpPr>
      <xdr:spPr>
        <a:xfrm>
          <a:off x="15705244" y="18514056"/>
          <a:ext cx="921596" cy="457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80434</xdr:colOff>
      <xdr:row>37</xdr:row>
      <xdr:rowOff>21162</xdr:rowOff>
    </xdr:from>
    <xdr:to>
      <xdr:col>10</xdr:col>
      <xdr:colOff>1112520</xdr:colOff>
      <xdr:row>37</xdr:row>
      <xdr:rowOff>476245</xdr:rowOff>
    </xdr:to>
    <xdr:sp macro="[0]!zYesNoK38" textlink="">
      <xdr:nvSpPr>
        <xdr:cNvPr id="46" name="TextBox 45"/>
        <xdr:cNvSpPr txBox="1"/>
      </xdr:nvSpPr>
      <xdr:spPr>
        <a:xfrm>
          <a:off x="15762394" y="19025442"/>
          <a:ext cx="1032086" cy="455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48684</xdr:colOff>
      <xdr:row>38</xdr:row>
      <xdr:rowOff>21161</xdr:rowOff>
    </xdr:from>
    <xdr:to>
      <xdr:col>10</xdr:col>
      <xdr:colOff>990600</xdr:colOff>
      <xdr:row>39</xdr:row>
      <xdr:rowOff>0</xdr:rowOff>
    </xdr:to>
    <xdr:sp macro="[0]!zYesNoK39" textlink="">
      <xdr:nvSpPr>
        <xdr:cNvPr id="47" name="TextBox 46"/>
        <xdr:cNvSpPr txBox="1"/>
      </xdr:nvSpPr>
      <xdr:spPr>
        <a:xfrm>
          <a:off x="15730644" y="19528361"/>
          <a:ext cx="941916" cy="481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4234</xdr:colOff>
      <xdr:row>39</xdr:row>
      <xdr:rowOff>46560</xdr:rowOff>
    </xdr:from>
    <xdr:to>
      <xdr:col>10</xdr:col>
      <xdr:colOff>1066800</xdr:colOff>
      <xdr:row>39</xdr:row>
      <xdr:rowOff>444499</xdr:rowOff>
    </xdr:to>
    <xdr:sp macro="[0]!zYesNoK40" textlink="">
      <xdr:nvSpPr>
        <xdr:cNvPr id="48" name="TextBox 47"/>
        <xdr:cNvSpPr txBox="1"/>
      </xdr:nvSpPr>
      <xdr:spPr>
        <a:xfrm>
          <a:off x="15686194" y="20056680"/>
          <a:ext cx="1062566" cy="397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8467</xdr:colOff>
      <xdr:row>40</xdr:row>
      <xdr:rowOff>19044</xdr:rowOff>
    </xdr:from>
    <xdr:to>
      <xdr:col>10</xdr:col>
      <xdr:colOff>1097280</xdr:colOff>
      <xdr:row>40</xdr:row>
      <xdr:rowOff>482600</xdr:rowOff>
    </xdr:to>
    <xdr:sp macro="[0]!zYesNoK41" textlink="">
      <xdr:nvSpPr>
        <xdr:cNvPr id="49" name="TextBox 48"/>
        <xdr:cNvSpPr txBox="1"/>
      </xdr:nvSpPr>
      <xdr:spPr>
        <a:xfrm>
          <a:off x="15690427" y="20532084"/>
          <a:ext cx="1088813" cy="463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139700</xdr:colOff>
      <xdr:row>41</xdr:row>
      <xdr:rowOff>42327</xdr:rowOff>
    </xdr:from>
    <xdr:to>
      <xdr:col>10</xdr:col>
      <xdr:colOff>1143000</xdr:colOff>
      <xdr:row>41</xdr:row>
      <xdr:rowOff>493183</xdr:rowOff>
    </xdr:to>
    <xdr:sp macro="[0]!zYesNoK42" textlink="">
      <xdr:nvSpPr>
        <xdr:cNvPr id="50" name="TextBox 49"/>
        <xdr:cNvSpPr txBox="1"/>
      </xdr:nvSpPr>
      <xdr:spPr>
        <a:xfrm>
          <a:off x="15821660" y="21058287"/>
          <a:ext cx="1003300" cy="450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6349</xdr:colOff>
      <xdr:row>42</xdr:row>
      <xdr:rowOff>27510</xdr:rowOff>
    </xdr:from>
    <xdr:to>
      <xdr:col>10</xdr:col>
      <xdr:colOff>1051560</xdr:colOff>
      <xdr:row>42</xdr:row>
      <xdr:rowOff>482600</xdr:rowOff>
    </xdr:to>
    <xdr:sp macro="[0]!zYesNoK43" textlink="">
      <xdr:nvSpPr>
        <xdr:cNvPr id="51" name="TextBox 50"/>
        <xdr:cNvSpPr txBox="1"/>
      </xdr:nvSpPr>
      <xdr:spPr>
        <a:xfrm>
          <a:off x="15688309" y="21546390"/>
          <a:ext cx="1045211" cy="455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88899</xdr:colOff>
      <xdr:row>43</xdr:row>
      <xdr:rowOff>63493</xdr:rowOff>
    </xdr:from>
    <xdr:to>
      <xdr:col>10</xdr:col>
      <xdr:colOff>914400</xdr:colOff>
      <xdr:row>44</xdr:row>
      <xdr:rowOff>6349</xdr:rowOff>
    </xdr:to>
    <xdr:sp macro="[0]!zYesNoK44" textlink="">
      <xdr:nvSpPr>
        <xdr:cNvPr id="52" name="TextBox 51"/>
        <xdr:cNvSpPr txBox="1"/>
      </xdr:nvSpPr>
      <xdr:spPr>
        <a:xfrm>
          <a:off x="15770859" y="22085293"/>
          <a:ext cx="825501" cy="44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35980</xdr:colOff>
      <xdr:row>44</xdr:row>
      <xdr:rowOff>35976</xdr:rowOff>
    </xdr:from>
    <xdr:to>
      <xdr:col>10</xdr:col>
      <xdr:colOff>1005840</xdr:colOff>
      <xdr:row>44</xdr:row>
      <xdr:rowOff>419100</xdr:rowOff>
    </xdr:to>
    <xdr:sp macro="[0]!zYesNoK45" textlink="">
      <xdr:nvSpPr>
        <xdr:cNvPr id="53" name="TextBox 52"/>
        <xdr:cNvSpPr txBox="1"/>
      </xdr:nvSpPr>
      <xdr:spPr>
        <a:xfrm>
          <a:off x="15717940" y="22560696"/>
          <a:ext cx="969860" cy="383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19047</xdr:colOff>
      <xdr:row>45</xdr:row>
      <xdr:rowOff>76200</xdr:rowOff>
    </xdr:from>
    <xdr:to>
      <xdr:col>10</xdr:col>
      <xdr:colOff>1173480</xdr:colOff>
      <xdr:row>45</xdr:row>
      <xdr:rowOff>457200</xdr:rowOff>
    </xdr:to>
    <xdr:sp macro="[0]!zYesNoK46" textlink="">
      <xdr:nvSpPr>
        <xdr:cNvPr id="54" name="TextBox 53"/>
        <xdr:cNvSpPr txBox="1"/>
      </xdr:nvSpPr>
      <xdr:spPr>
        <a:xfrm>
          <a:off x="15701007" y="23103840"/>
          <a:ext cx="115443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2114</xdr:colOff>
      <xdr:row>46</xdr:row>
      <xdr:rowOff>44444</xdr:rowOff>
    </xdr:from>
    <xdr:to>
      <xdr:col>10</xdr:col>
      <xdr:colOff>1082040</xdr:colOff>
      <xdr:row>46</xdr:row>
      <xdr:rowOff>431800</xdr:rowOff>
    </xdr:to>
    <xdr:sp macro="[0]!zYesNoK47" textlink="">
      <xdr:nvSpPr>
        <xdr:cNvPr id="55" name="TextBox 54"/>
        <xdr:cNvSpPr txBox="1"/>
      </xdr:nvSpPr>
      <xdr:spPr>
        <a:xfrm>
          <a:off x="15684074" y="23575004"/>
          <a:ext cx="1079926" cy="387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101600</xdr:colOff>
      <xdr:row>47</xdr:row>
      <xdr:rowOff>38100</xdr:rowOff>
    </xdr:from>
    <xdr:to>
      <xdr:col>10</xdr:col>
      <xdr:colOff>1127760</xdr:colOff>
      <xdr:row>47</xdr:row>
      <xdr:rowOff>495300</xdr:rowOff>
    </xdr:to>
    <xdr:sp macro="[0]!zYesNoK48" textlink="">
      <xdr:nvSpPr>
        <xdr:cNvPr id="56" name="TextBox 55"/>
        <xdr:cNvSpPr txBox="1"/>
      </xdr:nvSpPr>
      <xdr:spPr>
        <a:xfrm>
          <a:off x="15783560" y="24071580"/>
          <a:ext cx="10261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21165</xdr:colOff>
      <xdr:row>48</xdr:row>
      <xdr:rowOff>31744</xdr:rowOff>
    </xdr:from>
    <xdr:to>
      <xdr:col>10</xdr:col>
      <xdr:colOff>1112520</xdr:colOff>
      <xdr:row>48</xdr:row>
      <xdr:rowOff>472439</xdr:rowOff>
    </xdr:to>
    <xdr:sp macro="[0]!zYesNoK49" textlink="">
      <xdr:nvSpPr>
        <xdr:cNvPr id="57" name="TextBox 56"/>
        <xdr:cNvSpPr txBox="1"/>
      </xdr:nvSpPr>
      <xdr:spPr>
        <a:xfrm>
          <a:off x="15703125" y="24568144"/>
          <a:ext cx="1091355" cy="440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57149</xdr:colOff>
      <xdr:row>49</xdr:row>
      <xdr:rowOff>14812</xdr:rowOff>
    </xdr:from>
    <xdr:to>
      <xdr:col>11</xdr:col>
      <xdr:colOff>14815</xdr:colOff>
      <xdr:row>49</xdr:row>
      <xdr:rowOff>411480</xdr:rowOff>
    </xdr:to>
    <xdr:sp macro="[0]!zYesNoK50" textlink="">
      <xdr:nvSpPr>
        <xdr:cNvPr id="58" name="TextBox 57"/>
        <xdr:cNvSpPr txBox="1"/>
      </xdr:nvSpPr>
      <xdr:spPr>
        <a:xfrm>
          <a:off x="15739109" y="25054132"/>
          <a:ext cx="1176866" cy="396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40216</xdr:colOff>
      <xdr:row>50</xdr:row>
      <xdr:rowOff>31749</xdr:rowOff>
    </xdr:from>
    <xdr:to>
      <xdr:col>10</xdr:col>
      <xdr:colOff>1005840</xdr:colOff>
      <xdr:row>50</xdr:row>
      <xdr:rowOff>457200</xdr:rowOff>
    </xdr:to>
    <xdr:sp macro="[0]!zYesNoK51" textlink="">
      <xdr:nvSpPr>
        <xdr:cNvPr id="59" name="TextBox 58"/>
        <xdr:cNvSpPr txBox="1"/>
      </xdr:nvSpPr>
      <xdr:spPr>
        <a:xfrm>
          <a:off x="15722176" y="25573989"/>
          <a:ext cx="965624" cy="425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23283</xdr:colOff>
      <xdr:row>51</xdr:row>
      <xdr:rowOff>48686</xdr:rowOff>
    </xdr:from>
    <xdr:to>
      <xdr:col>10</xdr:col>
      <xdr:colOff>628650</xdr:colOff>
      <xdr:row>51</xdr:row>
      <xdr:rowOff>296339</xdr:rowOff>
    </xdr:to>
    <xdr:sp macro="[0]!zYesNoK52" textlink="">
      <xdr:nvSpPr>
        <xdr:cNvPr id="60" name="TextBox 59"/>
        <xdr:cNvSpPr txBox="1"/>
      </xdr:nvSpPr>
      <xdr:spPr>
        <a:xfrm>
          <a:off x="6606116" y="16706853"/>
          <a:ext cx="605367" cy="24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33867</xdr:colOff>
      <xdr:row>54</xdr:row>
      <xdr:rowOff>27520</xdr:rowOff>
    </xdr:from>
    <xdr:to>
      <xdr:col>10</xdr:col>
      <xdr:colOff>899160</xdr:colOff>
      <xdr:row>54</xdr:row>
      <xdr:rowOff>469900</xdr:rowOff>
    </xdr:to>
    <xdr:sp macro="[0]!zYesNoK55" textlink="">
      <xdr:nvSpPr>
        <xdr:cNvPr id="61" name="TextBox 60"/>
        <xdr:cNvSpPr txBox="1"/>
      </xdr:nvSpPr>
      <xdr:spPr>
        <a:xfrm>
          <a:off x="15715827" y="27581440"/>
          <a:ext cx="865293" cy="442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27516</xdr:colOff>
      <xdr:row>52</xdr:row>
      <xdr:rowOff>42336</xdr:rowOff>
    </xdr:from>
    <xdr:to>
      <xdr:col>10</xdr:col>
      <xdr:colOff>632883</xdr:colOff>
      <xdr:row>52</xdr:row>
      <xdr:rowOff>457200</xdr:rowOff>
    </xdr:to>
    <xdr:sp macro="[0]!zYesNoK53" textlink="">
      <xdr:nvSpPr>
        <xdr:cNvPr id="62" name="TextBox 61"/>
        <xdr:cNvSpPr txBox="1"/>
      </xdr:nvSpPr>
      <xdr:spPr>
        <a:xfrm>
          <a:off x="11952816" y="26483736"/>
          <a:ext cx="605367" cy="414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306494</xdr:colOff>
      <xdr:row>53</xdr:row>
      <xdr:rowOff>42337</xdr:rowOff>
    </xdr:from>
    <xdr:to>
      <xdr:col>10</xdr:col>
      <xdr:colOff>911861</xdr:colOff>
      <xdr:row>53</xdr:row>
      <xdr:rowOff>444500</xdr:rowOff>
    </xdr:to>
    <xdr:sp macro="[0]!zYesNoK54" textlink="">
      <xdr:nvSpPr>
        <xdr:cNvPr id="63" name="TextBox 62"/>
        <xdr:cNvSpPr txBox="1"/>
      </xdr:nvSpPr>
      <xdr:spPr>
        <a:xfrm>
          <a:off x="15988454" y="27093337"/>
          <a:ext cx="605367" cy="402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27517</xdr:colOff>
      <xdr:row>55</xdr:row>
      <xdr:rowOff>42336</xdr:rowOff>
    </xdr:from>
    <xdr:to>
      <xdr:col>10</xdr:col>
      <xdr:colOff>1021080</xdr:colOff>
      <xdr:row>55</xdr:row>
      <xdr:rowOff>411480</xdr:rowOff>
    </xdr:to>
    <xdr:sp macro="[0]!zYesNoK56" textlink="">
      <xdr:nvSpPr>
        <xdr:cNvPr id="64" name="TextBox 63"/>
        <xdr:cNvSpPr txBox="1"/>
      </xdr:nvSpPr>
      <xdr:spPr>
        <a:xfrm>
          <a:off x="15709477" y="28099176"/>
          <a:ext cx="993563" cy="369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21167</xdr:colOff>
      <xdr:row>56</xdr:row>
      <xdr:rowOff>57152</xdr:rowOff>
    </xdr:from>
    <xdr:to>
      <xdr:col>10</xdr:col>
      <xdr:colOff>944880</xdr:colOff>
      <xdr:row>56</xdr:row>
      <xdr:rowOff>444500</xdr:rowOff>
    </xdr:to>
    <xdr:sp macro="[0]!zYesNoK57" textlink="">
      <xdr:nvSpPr>
        <xdr:cNvPr id="65" name="TextBox 64"/>
        <xdr:cNvSpPr txBox="1"/>
      </xdr:nvSpPr>
      <xdr:spPr>
        <a:xfrm>
          <a:off x="15703127" y="28616912"/>
          <a:ext cx="923713" cy="387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14817</xdr:colOff>
      <xdr:row>57</xdr:row>
      <xdr:rowOff>29635</xdr:rowOff>
    </xdr:from>
    <xdr:to>
      <xdr:col>10</xdr:col>
      <xdr:colOff>1066800</xdr:colOff>
      <xdr:row>57</xdr:row>
      <xdr:rowOff>444500</xdr:rowOff>
    </xdr:to>
    <xdr:sp macro="[0]!zYesNoK58" textlink="">
      <xdr:nvSpPr>
        <xdr:cNvPr id="66" name="TextBox 65"/>
        <xdr:cNvSpPr txBox="1"/>
      </xdr:nvSpPr>
      <xdr:spPr>
        <a:xfrm>
          <a:off x="15696777" y="29092315"/>
          <a:ext cx="1051983" cy="414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95250</xdr:colOff>
      <xdr:row>58</xdr:row>
      <xdr:rowOff>122768</xdr:rowOff>
    </xdr:from>
    <xdr:to>
      <xdr:col>10</xdr:col>
      <xdr:colOff>944880</xdr:colOff>
      <xdr:row>58</xdr:row>
      <xdr:rowOff>426720</xdr:rowOff>
    </xdr:to>
    <xdr:sp macro="[0]!zYesNoK59" textlink="">
      <xdr:nvSpPr>
        <xdr:cNvPr id="67" name="TextBox 66"/>
        <xdr:cNvSpPr txBox="1"/>
      </xdr:nvSpPr>
      <xdr:spPr>
        <a:xfrm>
          <a:off x="15777210" y="29688368"/>
          <a:ext cx="849630" cy="303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112183</xdr:colOff>
      <xdr:row>59</xdr:row>
      <xdr:rowOff>60961</xdr:rowOff>
    </xdr:from>
    <xdr:to>
      <xdr:col>11</xdr:col>
      <xdr:colOff>0</xdr:colOff>
      <xdr:row>59</xdr:row>
      <xdr:rowOff>472441</xdr:rowOff>
    </xdr:to>
    <xdr:sp macro="[0]!zYesNoK60" textlink="">
      <xdr:nvSpPr>
        <xdr:cNvPr id="68" name="TextBox 67"/>
        <xdr:cNvSpPr txBox="1"/>
      </xdr:nvSpPr>
      <xdr:spPr>
        <a:xfrm>
          <a:off x="15794143" y="30129481"/>
          <a:ext cx="1107017"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116416</xdr:colOff>
      <xdr:row>60</xdr:row>
      <xdr:rowOff>131234</xdr:rowOff>
    </xdr:from>
    <xdr:to>
      <xdr:col>10</xdr:col>
      <xdr:colOff>1051560</xdr:colOff>
      <xdr:row>60</xdr:row>
      <xdr:rowOff>441960</xdr:rowOff>
    </xdr:to>
    <xdr:sp macro="[0]!zYesNoK61" textlink="">
      <xdr:nvSpPr>
        <xdr:cNvPr id="69" name="TextBox 68"/>
        <xdr:cNvSpPr txBox="1"/>
      </xdr:nvSpPr>
      <xdr:spPr>
        <a:xfrm>
          <a:off x="15798376" y="30702674"/>
          <a:ext cx="935144" cy="310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82549</xdr:colOff>
      <xdr:row>61</xdr:row>
      <xdr:rowOff>135467</xdr:rowOff>
    </xdr:from>
    <xdr:to>
      <xdr:col>10</xdr:col>
      <xdr:colOff>1173480</xdr:colOff>
      <xdr:row>61</xdr:row>
      <xdr:rowOff>441960</xdr:rowOff>
    </xdr:to>
    <xdr:sp macro="[0]!zYesNoK62" textlink="">
      <xdr:nvSpPr>
        <xdr:cNvPr id="70" name="TextBox 69"/>
        <xdr:cNvSpPr txBox="1"/>
      </xdr:nvSpPr>
      <xdr:spPr>
        <a:xfrm>
          <a:off x="15764509" y="31209827"/>
          <a:ext cx="1090931" cy="306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99482</xdr:colOff>
      <xdr:row>62</xdr:row>
      <xdr:rowOff>139700</xdr:rowOff>
    </xdr:from>
    <xdr:to>
      <xdr:col>10</xdr:col>
      <xdr:colOff>1036320</xdr:colOff>
      <xdr:row>62</xdr:row>
      <xdr:rowOff>457200</xdr:rowOff>
    </xdr:to>
    <xdr:sp macro="[0]!zYesNoK63" textlink="">
      <xdr:nvSpPr>
        <xdr:cNvPr id="71" name="TextBox 70"/>
        <xdr:cNvSpPr txBox="1"/>
      </xdr:nvSpPr>
      <xdr:spPr>
        <a:xfrm>
          <a:off x="15781442" y="31716980"/>
          <a:ext cx="936838"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129115</xdr:colOff>
      <xdr:row>63</xdr:row>
      <xdr:rowOff>169333</xdr:rowOff>
    </xdr:from>
    <xdr:to>
      <xdr:col>10</xdr:col>
      <xdr:colOff>1021080</xdr:colOff>
      <xdr:row>63</xdr:row>
      <xdr:rowOff>426720</xdr:rowOff>
    </xdr:to>
    <xdr:sp macro="[0]!zYesNoK64" textlink="">
      <xdr:nvSpPr>
        <xdr:cNvPr id="72" name="TextBox 71"/>
        <xdr:cNvSpPr txBox="1"/>
      </xdr:nvSpPr>
      <xdr:spPr>
        <a:xfrm>
          <a:off x="15811075" y="32249533"/>
          <a:ext cx="891965" cy="257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107948</xdr:colOff>
      <xdr:row>64</xdr:row>
      <xdr:rowOff>122766</xdr:rowOff>
    </xdr:from>
    <xdr:to>
      <xdr:col>10</xdr:col>
      <xdr:colOff>1021080</xdr:colOff>
      <xdr:row>64</xdr:row>
      <xdr:rowOff>472440</xdr:rowOff>
    </xdr:to>
    <xdr:sp macro="[0]!zYesNoK65" textlink="">
      <xdr:nvSpPr>
        <xdr:cNvPr id="73" name="TextBox 72"/>
        <xdr:cNvSpPr txBox="1"/>
      </xdr:nvSpPr>
      <xdr:spPr>
        <a:xfrm>
          <a:off x="15789908" y="32705886"/>
          <a:ext cx="913132" cy="349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103715</xdr:colOff>
      <xdr:row>65</xdr:row>
      <xdr:rowOff>133349</xdr:rowOff>
    </xdr:from>
    <xdr:to>
      <xdr:col>10</xdr:col>
      <xdr:colOff>990600</xdr:colOff>
      <xdr:row>65</xdr:row>
      <xdr:rowOff>441960</xdr:rowOff>
    </xdr:to>
    <xdr:sp macro="[0]!zYesNoK66" textlink="">
      <xdr:nvSpPr>
        <xdr:cNvPr id="74" name="TextBox 73"/>
        <xdr:cNvSpPr txBox="1"/>
      </xdr:nvSpPr>
      <xdr:spPr>
        <a:xfrm>
          <a:off x="15785675" y="33219389"/>
          <a:ext cx="886885" cy="308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143931</xdr:colOff>
      <xdr:row>66</xdr:row>
      <xdr:rowOff>76201</xdr:rowOff>
    </xdr:from>
    <xdr:to>
      <xdr:col>10</xdr:col>
      <xdr:colOff>1036320</xdr:colOff>
      <xdr:row>66</xdr:row>
      <xdr:rowOff>472441</xdr:rowOff>
    </xdr:to>
    <xdr:sp macro="[0]!zYesNoK67" textlink="">
      <xdr:nvSpPr>
        <xdr:cNvPr id="75" name="TextBox 74"/>
        <xdr:cNvSpPr txBox="1"/>
      </xdr:nvSpPr>
      <xdr:spPr>
        <a:xfrm>
          <a:off x="15825891" y="33665161"/>
          <a:ext cx="892389"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14814</xdr:colOff>
      <xdr:row>67</xdr:row>
      <xdr:rowOff>29631</xdr:rowOff>
    </xdr:from>
    <xdr:to>
      <xdr:col>10</xdr:col>
      <xdr:colOff>620181</xdr:colOff>
      <xdr:row>67</xdr:row>
      <xdr:rowOff>277284</xdr:rowOff>
    </xdr:to>
    <xdr:sp macro="[0]!zYesNoK68" textlink="">
      <xdr:nvSpPr>
        <xdr:cNvPr id="76" name="TextBox 75"/>
        <xdr:cNvSpPr txBox="1"/>
      </xdr:nvSpPr>
      <xdr:spPr>
        <a:xfrm>
          <a:off x="6597647" y="21767798"/>
          <a:ext cx="605367" cy="24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19048</xdr:colOff>
      <xdr:row>68</xdr:row>
      <xdr:rowOff>44446</xdr:rowOff>
    </xdr:from>
    <xdr:to>
      <xdr:col>10</xdr:col>
      <xdr:colOff>624415</xdr:colOff>
      <xdr:row>68</xdr:row>
      <xdr:rowOff>292099</xdr:rowOff>
    </xdr:to>
    <xdr:sp macro="[0]!zYesNoK69" textlink="">
      <xdr:nvSpPr>
        <xdr:cNvPr id="77" name="TextBox 76"/>
        <xdr:cNvSpPr txBox="1"/>
      </xdr:nvSpPr>
      <xdr:spPr>
        <a:xfrm>
          <a:off x="6601881" y="22100113"/>
          <a:ext cx="605367" cy="24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99482</xdr:colOff>
      <xdr:row>69</xdr:row>
      <xdr:rowOff>122761</xdr:rowOff>
    </xdr:from>
    <xdr:to>
      <xdr:col>10</xdr:col>
      <xdr:colOff>704849</xdr:colOff>
      <xdr:row>69</xdr:row>
      <xdr:rowOff>370414</xdr:rowOff>
    </xdr:to>
    <xdr:sp macro="[0]!zYesNoK70" textlink="">
      <xdr:nvSpPr>
        <xdr:cNvPr id="78" name="TextBox 77"/>
        <xdr:cNvSpPr txBox="1"/>
      </xdr:nvSpPr>
      <xdr:spPr>
        <a:xfrm>
          <a:off x="12024782" y="35200161"/>
          <a:ext cx="605367" cy="24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27516</xdr:colOff>
      <xdr:row>70</xdr:row>
      <xdr:rowOff>74076</xdr:rowOff>
    </xdr:from>
    <xdr:to>
      <xdr:col>10</xdr:col>
      <xdr:colOff>632883</xdr:colOff>
      <xdr:row>71</xdr:row>
      <xdr:rowOff>4229</xdr:rowOff>
    </xdr:to>
    <xdr:sp macro="[0]!zYesNoK71" textlink="">
      <xdr:nvSpPr>
        <xdr:cNvPr id="79" name="TextBox 78"/>
        <xdr:cNvSpPr txBox="1"/>
      </xdr:nvSpPr>
      <xdr:spPr>
        <a:xfrm>
          <a:off x="6610349" y="22764743"/>
          <a:ext cx="605367" cy="24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133350</xdr:colOff>
      <xdr:row>71</xdr:row>
      <xdr:rowOff>107950</xdr:rowOff>
    </xdr:from>
    <xdr:to>
      <xdr:col>10</xdr:col>
      <xdr:colOff>1188720</xdr:colOff>
      <xdr:row>71</xdr:row>
      <xdr:rowOff>396239</xdr:rowOff>
    </xdr:to>
    <xdr:sp macro="[0]!zYesNoK72" textlink="">
      <xdr:nvSpPr>
        <xdr:cNvPr id="80" name="TextBox 79"/>
        <xdr:cNvSpPr txBox="1"/>
      </xdr:nvSpPr>
      <xdr:spPr>
        <a:xfrm>
          <a:off x="15815310" y="36211510"/>
          <a:ext cx="1055370" cy="288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137584</xdr:colOff>
      <xdr:row>72</xdr:row>
      <xdr:rowOff>107958</xdr:rowOff>
    </xdr:from>
    <xdr:to>
      <xdr:col>10</xdr:col>
      <xdr:colOff>990600</xdr:colOff>
      <xdr:row>72</xdr:row>
      <xdr:rowOff>457200</xdr:rowOff>
    </xdr:to>
    <xdr:sp macro="[0]!zYesNoK73" textlink="">
      <xdr:nvSpPr>
        <xdr:cNvPr id="81" name="TextBox 80"/>
        <xdr:cNvSpPr txBox="1"/>
      </xdr:nvSpPr>
      <xdr:spPr>
        <a:xfrm>
          <a:off x="15819544" y="36714438"/>
          <a:ext cx="853016" cy="349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187538</xdr:colOff>
      <xdr:row>73</xdr:row>
      <xdr:rowOff>137598</xdr:rowOff>
    </xdr:from>
    <xdr:to>
      <xdr:col>10</xdr:col>
      <xdr:colOff>1142999</xdr:colOff>
      <xdr:row>73</xdr:row>
      <xdr:rowOff>441959</xdr:rowOff>
    </xdr:to>
    <xdr:sp macro="[0]!zYesNoK74" textlink="">
      <xdr:nvSpPr>
        <xdr:cNvPr id="82" name="TextBox 81"/>
        <xdr:cNvSpPr txBox="1"/>
      </xdr:nvSpPr>
      <xdr:spPr>
        <a:xfrm>
          <a:off x="15869498" y="37246998"/>
          <a:ext cx="955461" cy="304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148170</xdr:colOff>
      <xdr:row>74</xdr:row>
      <xdr:rowOff>99506</xdr:rowOff>
    </xdr:from>
    <xdr:to>
      <xdr:col>10</xdr:col>
      <xdr:colOff>975359</xdr:colOff>
      <xdr:row>74</xdr:row>
      <xdr:rowOff>426720</xdr:rowOff>
    </xdr:to>
    <xdr:sp macro="[0]!zYesNoK75" textlink="">
      <xdr:nvSpPr>
        <xdr:cNvPr id="83" name="TextBox 82"/>
        <xdr:cNvSpPr txBox="1"/>
      </xdr:nvSpPr>
      <xdr:spPr>
        <a:xfrm>
          <a:off x="15830130" y="37711826"/>
          <a:ext cx="827189" cy="327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78320</xdr:colOff>
      <xdr:row>75</xdr:row>
      <xdr:rowOff>139722</xdr:rowOff>
    </xdr:from>
    <xdr:to>
      <xdr:col>10</xdr:col>
      <xdr:colOff>929639</xdr:colOff>
      <xdr:row>75</xdr:row>
      <xdr:rowOff>472440</xdr:rowOff>
    </xdr:to>
    <xdr:sp macro="[0]!zYesNoK76" textlink="">
      <xdr:nvSpPr>
        <xdr:cNvPr id="84" name="TextBox 83"/>
        <xdr:cNvSpPr txBox="1"/>
      </xdr:nvSpPr>
      <xdr:spPr>
        <a:xfrm>
          <a:off x="15760280" y="38254962"/>
          <a:ext cx="851319" cy="33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21170</xdr:colOff>
      <xdr:row>76</xdr:row>
      <xdr:rowOff>40238</xdr:rowOff>
    </xdr:from>
    <xdr:to>
      <xdr:col>10</xdr:col>
      <xdr:colOff>1051559</xdr:colOff>
      <xdr:row>77</xdr:row>
      <xdr:rowOff>6366</xdr:rowOff>
    </xdr:to>
    <xdr:sp macro="[0]!zYesNoK77" textlink="">
      <xdr:nvSpPr>
        <xdr:cNvPr id="85" name="TextBox 84"/>
        <xdr:cNvSpPr txBox="1"/>
      </xdr:nvSpPr>
      <xdr:spPr>
        <a:xfrm>
          <a:off x="15703130" y="38658398"/>
          <a:ext cx="1030389" cy="469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129121</xdr:colOff>
      <xdr:row>77</xdr:row>
      <xdr:rowOff>150304</xdr:rowOff>
    </xdr:from>
    <xdr:to>
      <xdr:col>10</xdr:col>
      <xdr:colOff>723903</xdr:colOff>
      <xdr:row>77</xdr:row>
      <xdr:rowOff>433932</xdr:rowOff>
    </xdr:to>
    <xdr:sp macro="[0]!zYesNoK78" textlink="">
      <xdr:nvSpPr>
        <xdr:cNvPr id="86" name="TextBox 85"/>
        <xdr:cNvSpPr txBox="1"/>
      </xdr:nvSpPr>
      <xdr:spPr>
        <a:xfrm>
          <a:off x="12054421" y="39291704"/>
          <a:ext cx="594782"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59271</xdr:colOff>
      <xdr:row>78</xdr:row>
      <xdr:rowOff>95270</xdr:rowOff>
    </xdr:from>
    <xdr:to>
      <xdr:col>10</xdr:col>
      <xdr:colOff>654053</xdr:colOff>
      <xdr:row>78</xdr:row>
      <xdr:rowOff>378898</xdr:rowOff>
    </xdr:to>
    <xdr:sp macro="[0]!zYesNoK79" textlink="">
      <xdr:nvSpPr>
        <xdr:cNvPr id="87" name="TextBox 86"/>
        <xdr:cNvSpPr txBox="1"/>
      </xdr:nvSpPr>
      <xdr:spPr>
        <a:xfrm>
          <a:off x="11984571" y="39744670"/>
          <a:ext cx="594782"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150287</xdr:colOff>
      <xdr:row>79</xdr:row>
      <xdr:rowOff>122786</xdr:rowOff>
    </xdr:from>
    <xdr:to>
      <xdr:col>10</xdr:col>
      <xdr:colOff>745069</xdr:colOff>
      <xdr:row>79</xdr:row>
      <xdr:rowOff>406414</xdr:rowOff>
    </xdr:to>
    <xdr:sp macro="[0]!zYesNoK80" textlink="">
      <xdr:nvSpPr>
        <xdr:cNvPr id="88" name="TextBox 87"/>
        <xdr:cNvSpPr txBox="1"/>
      </xdr:nvSpPr>
      <xdr:spPr>
        <a:xfrm>
          <a:off x="12075587" y="40280186"/>
          <a:ext cx="594782"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38103</xdr:colOff>
      <xdr:row>80</xdr:row>
      <xdr:rowOff>36002</xdr:rowOff>
    </xdr:from>
    <xdr:to>
      <xdr:col>10</xdr:col>
      <xdr:colOff>632885</xdr:colOff>
      <xdr:row>81</xdr:row>
      <xdr:rowOff>2130</xdr:rowOff>
    </xdr:to>
    <xdr:sp macro="[0]!zYesNoK81" textlink="">
      <xdr:nvSpPr>
        <xdr:cNvPr id="89" name="TextBox 88"/>
        <xdr:cNvSpPr txBox="1"/>
      </xdr:nvSpPr>
      <xdr:spPr>
        <a:xfrm>
          <a:off x="6620936" y="25901669"/>
          <a:ext cx="594782"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97369</xdr:colOff>
      <xdr:row>81</xdr:row>
      <xdr:rowOff>120668</xdr:rowOff>
    </xdr:from>
    <xdr:to>
      <xdr:col>10</xdr:col>
      <xdr:colOff>690034</xdr:colOff>
      <xdr:row>81</xdr:row>
      <xdr:rowOff>404296</xdr:rowOff>
    </xdr:to>
    <xdr:sp macro="[0]!zYesNoK82" textlink="">
      <xdr:nvSpPr>
        <xdr:cNvPr id="90" name="TextBox 89"/>
        <xdr:cNvSpPr txBox="1"/>
      </xdr:nvSpPr>
      <xdr:spPr>
        <a:xfrm>
          <a:off x="12022669" y="41294068"/>
          <a:ext cx="592665"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4235</xdr:colOff>
      <xdr:row>82</xdr:row>
      <xdr:rowOff>2134</xdr:rowOff>
    </xdr:from>
    <xdr:to>
      <xdr:col>10</xdr:col>
      <xdr:colOff>599017</xdr:colOff>
      <xdr:row>82</xdr:row>
      <xdr:rowOff>285762</xdr:rowOff>
    </xdr:to>
    <xdr:sp macro="[0]!zYesNoK4" textlink="">
      <xdr:nvSpPr>
        <xdr:cNvPr id="91" name="TextBox 90"/>
        <xdr:cNvSpPr txBox="1"/>
      </xdr:nvSpPr>
      <xdr:spPr>
        <a:xfrm>
          <a:off x="6587068" y="26502801"/>
          <a:ext cx="594782"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160869</xdr:colOff>
      <xdr:row>82</xdr:row>
      <xdr:rowOff>188401</xdr:rowOff>
    </xdr:from>
    <xdr:to>
      <xdr:col>10</xdr:col>
      <xdr:colOff>753534</xdr:colOff>
      <xdr:row>82</xdr:row>
      <xdr:rowOff>472029</xdr:rowOff>
    </xdr:to>
    <xdr:sp macro="[0]!zYesNoK83" textlink="">
      <xdr:nvSpPr>
        <xdr:cNvPr id="93" name="TextBox 92"/>
        <xdr:cNvSpPr txBox="1"/>
      </xdr:nvSpPr>
      <xdr:spPr>
        <a:xfrm>
          <a:off x="12086169" y="41869801"/>
          <a:ext cx="592665"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71969</xdr:colOff>
      <xdr:row>83</xdr:row>
      <xdr:rowOff>167234</xdr:rowOff>
    </xdr:from>
    <xdr:to>
      <xdr:col>11</xdr:col>
      <xdr:colOff>10583</xdr:colOff>
      <xdr:row>83</xdr:row>
      <xdr:rowOff>450862</xdr:rowOff>
    </xdr:to>
    <xdr:sp macro="[0]!zYesNoK84" textlink="">
      <xdr:nvSpPr>
        <xdr:cNvPr id="94" name="TextBox 93"/>
        <xdr:cNvSpPr txBox="1"/>
      </xdr:nvSpPr>
      <xdr:spPr>
        <a:xfrm>
          <a:off x="11997269" y="42356634"/>
          <a:ext cx="776814"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86785</xdr:colOff>
      <xdr:row>84</xdr:row>
      <xdr:rowOff>97383</xdr:rowOff>
    </xdr:from>
    <xdr:to>
      <xdr:col>10</xdr:col>
      <xdr:colOff>677334</xdr:colOff>
      <xdr:row>84</xdr:row>
      <xdr:rowOff>381011</xdr:rowOff>
    </xdr:to>
    <xdr:sp macro="[0]!zYesNoK85" textlink="">
      <xdr:nvSpPr>
        <xdr:cNvPr id="95" name="TextBox 94"/>
        <xdr:cNvSpPr txBox="1"/>
      </xdr:nvSpPr>
      <xdr:spPr>
        <a:xfrm>
          <a:off x="12012085" y="42794783"/>
          <a:ext cx="590549"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129117</xdr:colOff>
      <xdr:row>85</xdr:row>
      <xdr:rowOff>179932</xdr:rowOff>
    </xdr:from>
    <xdr:to>
      <xdr:col>10</xdr:col>
      <xdr:colOff>719666</xdr:colOff>
      <xdr:row>85</xdr:row>
      <xdr:rowOff>463560</xdr:rowOff>
    </xdr:to>
    <xdr:sp macro="[0]!zYesNoK86" textlink="">
      <xdr:nvSpPr>
        <xdr:cNvPr id="96" name="TextBox 95"/>
        <xdr:cNvSpPr txBox="1"/>
      </xdr:nvSpPr>
      <xdr:spPr>
        <a:xfrm>
          <a:off x="12054417" y="43385332"/>
          <a:ext cx="590549"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158749</xdr:colOff>
      <xdr:row>86</xdr:row>
      <xdr:rowOff>122781</xdr:rowOff>
    </xdr:from>
    <xdr:to>
      <xdr:col>10</xdr:col>
      <xdr:colOff>749298</xdr:colOff>
      <xdr:row>86</xdr:row>
      <xdr:rowOff>406409</xdr:rowOff>
    </xdr:to>
    <xdr:sp macro="[0]!zYesNoK87" textlink="">
      <xdr:nvSpPr>
        <xdr:cNvPr id="97" name="TextBox 96"/>
        <xdr:cNvSpPr txBox="1"/>
      </xdr:nvSpPr>
      <xdr:spPr>
        <a:xfrm>
          <a:off x="12084049" y="43836181"/>
          <a:ext cx="590549"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112181</xdr:colOff>
      <xdr:row>87</xdr:row>
      <xdr:rowOff>141830</xdr:rowOff>
    </xdr:from>
    <xdr:to>
      <xdr:col>10</xdr:col>
      <xdr:colOff>702730</xdr:colOff>
      <xdr:row>87</xdr:row>
      <xdr:rowOff>425458</xdr:rowOff>
    </xdr:to>
    <xdr:sp macro="[0]!zYesNoK88" textlink="">
      <xdr:nvSpPr>
        <xdr:cNvPr id="98" name="TextBox 97"/>
        <xdr:cNvSpPr txBox="1"/>
      </xdr:nvSpPr>
      <xdr:spPr>
        <a:xfrm>
          <a:off x="12037481" y="44363230"/>
          <a:ext cx="590549"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14813</xdr:colOff>
      <xdr:row>88</xdr:row>
      <xdr:rowOff>131245</xdr:rowOff>
    </xdr:from>
    <xdr:to>
      <xdr:col>11</xdr:col>
      <xdr:colOff>29634</xdr:colOff>
      <xdr:row>88</xdr:row>
      <xdr:rowOff>414873</xdr:rowOff>
    </xdr:to>
    <xdr:sp macro="[0]!zYesNoK89" textlink="">
      <xdr:nvSpPr>
        <xdr:cNvPr id="99" name="TextBox 98"/>
        <xdr:cNvSpPr txBox="1"/>
      </xdr:nvSpPr>
      <xdr:spPr>
        <a:xfrm>
          <a:off x="11940113" y="44860645"/>
          <a:ext cx="853021" cy="283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150277</xdr:colOff>
      <xdr:row>89</xdr:row>
      <xdr:rowOff>177800</xdr:rowOff>
    </xdr:from>
    <xdr:to>
      <xdr:col>10</xdr:col>
      <xdr:colOff>774700</xdr:colOff>
      <xdr:row>89</xdr:row>
      <xdr:rowOff>433916</xdr:rowOff>
    </xdr:to>
    <xdr:sp macro="[0]!zYesNoK90" textlink="">
      <xdr:nvSpPr>
        <xdr:cNvPr id="100" name="TextBox 99"/>
        <xdr:cNvSpPr txBox="1"/>
      </xdr:nvSpPr>
      <xdr:spPr>
        <a:xfrm>
          <a:off x="12075577" y="45415200"/>
          <a:ext cx="624423" cy="256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110067</xdr:colOff>
      <xdr:row>90</xdr:row>
      <xdr:rowOff>143922</xdr:rowOff>
    </xdr:from>
    <xdr:to>
      <xdr:col>10</xdr:col>
      <xdr:colOff>738715</xdr:colOff>
      <xdr:row>90</xdr:row>
      <xdr:rowOff>429672</xdr:rowOff>
    </xdr:to>
    <xdr:sp macro="[0]!zYesNoK91" textlink="">
      <xdr:nvSpPr>
        <xdr:cNvPr id="101" name="TextBox 100"/>
        <xdr:cNvSpPr txBox="1"/>
      </xdr:nvSpPr>
      <xdr:spPr>
        <a:xfrm>
          <a:off x="12035367" y="45889322"/>
          <a:ext cx="628648"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80439</xdr:colOff>
      <xdr:row>91</xdr:row>
      <xdr:rowOff>146027</xdr:rowOff>
    </xdr:from>
    <xdr:to>
      <xdr:col>10</xdr:col>
      <xdr:colOff>664633</xdr:colOff>
      <xdr:row>91</xdr:row>
      <xdr:rowOff>431777</xdr:rowOff>
    </xdr:to>
    <xdr:sp macro="[0]!zYesNoK92" textlink="">
      <xdr:nvSpPr>
        <xdr:cNvPr id="102" name="TextBox 101"/>
        <xdr:cNvSpPr txBox="1"/>
      </xdr:nvSpPr>
      <xdr:spPr>
        <a:xfrm>
          <a:off x="12005739" y="46399427"/>
          <a:ext cx="58419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38110</xdr:colOff>
      <xdr:row>92</xdr:row>
      <xdr:rowOff>33832</xdr:rowOff>
    </xdr:from>
    <xdr:to>
      <xdr:col>10</xdr:col>
      <xdr:colOff>624417</xdr:colOff>
      <xdr:row>93</xdr:row>
      <xdr:rowOff>2082</xdr:rowOff>
    </xdr:to>
    <xdr:sp macro="[0]!zYesNoK93" textlink="">
      <xdr:nvSpPr>
        <xdr:cNvPr id="103" name="TextBox 102"/>
        <xdr:cNvSpPr txBox="1"/>
      </xdr:nvSpPr>
      <xdr:spPr>
        <a:xfrm>
          <a:off x="6620943" y="29709499"/>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82560</xdr:colOff>
      <xdr:row>93</xdr:row>
      <xdr:rowOff>131199</xdr:rowOff>
    </xdr:from>
    <xdr:to>
      <xdr:col>10</xdr:col>
      <xdr:colOff>668867</xdr:colOff>
      <xdr:row>93</xdr:row>
      <xdr:rowOff>416949</xdr:rowOff>
    </xdr:to>
    <xdr:sp macro="[0]!zYesNoK94" textlink="">
      <xdr:nvSpPr>
        <xdr:cNvPr id="104" name="TextBox 103"/>
        <xdr:cNvSpPr txBox="1"/>
      </xdr:nvSpPr>
      <xdr:spPr>
        <a:xfrm>
          <a:off x="12007860" y="47400599"/>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152410</xdr:colOff>
      <xdr:row>94</xdr:row>
      <xdr:rowOff>38066</xdr:rowOff>
    </xdr:from>
    <xdr:to>
      <xdr:col>10</xdr:col>
      <xdr:colOff>738717</xdr:colOff>
      <xdr:row>95</xdr:row>
      <xdr:rowOff>6316</xdr:rowOff>
    </xdr:to>
    <xdr:sp macro="[0]!zYesNoK95" textlink="">
      <xdr:nvSpPr>
        <xdr:cNvPr id="105" name="TextBox 104"/>
        <xdr:cNvSpPr txBox="1"/>
      </xdr:nvSpPr>
      <xdr:spPr>
        <a:xfrm>
          <a:off x="12077710" y="47815466"/>
          <a:ext cx="586307"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133360</xdr:colOff>
      <xdr:row>95</xdr:row>
      <xdr:rowOff>101566</xdr:rowOff>
    </xdr:from>
    <xdr:to>
      <xdr:col>10</xdr:col>
      <xdr:colOff>719667</xdr:colOff>
      <xdr:row>95</xdr:row>
      <xdr:rowOff>387316</xdr:rowOff>
    </xdr:to>
    <xdr:sp macro="[0]!zYesNoK96" textlink="">
      <xdr:nvSpPr>
        <xdr:cNvPr id="106" name="TextBox 105"/>
        <xdr:cNvSpPr txBox="1"/>
      </xdr:nvSpPr>
      <xdr:spPr>
        <a:xfrm>
          <a:off x="12058660" y="48386966"/>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131243</xdr:colOff>
      <xdr:row>96</xdr:row>
      <xdr:rowOff>133316</xdr:rowOff>
    </xdr:from>
    <xdr:to>
      <xdr:col>10</xdr:col>
      <xdr:colOff>717550</xdr:colOff>
      <xdr:row>96</xdr:row>
      <xdr:rowOff>419066</xdr:rowOff>
    </xdr:to>
    <xdr:sp macro="[0]!zYesNoK97" textlink="">
      <xdr:nvSpPr>
        <xdr:cNvPr id="107" name="TextBox 106"/>
        <xdr:cNvSpPr txBox="1"/>
      </xdr:nvSpPr>
      <xdr:spPr>
        <a:xfrm>
          <a:off x="12056543" y="48926716"/>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127010</xdr:colOff>
      <xdr:row>97</xdr:row>
      <xdr:rowOff>165066</xdr:rowOff>
    </xdr:from>
    <xdr:to>
      <xdr:col>10</xdr:col>
      <xdr:colOff>713317</xdr:colOff>
      <xdr:row>97</xdr:row>
      <xdr:rowOff>450816</xdr:rowOff>
    </xdr:to>
    <xdr:sp macro="[0]!zYesNoK98" textlink="">
      <xdr:nvSpPr>
        <xdr:cNvPr id="108" name="TextBox 107"/>
        <xdr:cNvSpPr txBox="1"/>
      </xdr:nvSpPr>
      <xdr:spPr>
        <a:xfrm>
          <a:off x="12052310" y="49466466"/>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71977</xdr:colOff>
      <xdr:row>98</xdr:row>
      <xdr:rowOff>133316</xdr:rowOff>
    </xdr:from>
    <xdr:to>
      <xdr:col>10</xdr:col>
      <xdr:colOff>658284</xdr:colOff>
      <xdr:row>98</xdr:row>
      <xdr:rowOff>419066</xdr:rowOff>
    </xdr:to>
    <xdr:sp macro="[0]!zYesNoK99" textlink="">
      <xdr:nvSpPr>
        <xdr:cNvPr id="109" name="TextBox 108"/>
        <xdr:cNvSpPr txBox="1"/>
      </xdr:nvSpPr>
      <xdr:spPr>
        <a:xfrm>
          <a:off x="11997277" y="49942716"/>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112194</xdr:colOff>
      <xdr:row>99</xdr:row>
      <xdr:rowOff>112149</xdr:rowOff>
    </xdr:from>
    <xdr:to>
      <xdr:col>10</xdr:col>
      <xdr:colOff>698501</xdr:colOff>
      <xdr:row>99</xdr:row>
      <xdr:rowOff>397899</xdr:rowOff>
    </xdr:to>
    <xdr:sp macro="[0]!zYesNoK100" textlink="">
      <xdr:nvSpPr>
        <xdr:cNvPr id="110" name="TextBox 109"/>
        <xdr:cNvSpPr txBox="1"/>
      </xdr:nvSpPr>
      <xdr:spPr>
        <a:xfrm>
          <a:off x="12037494" y="50429549"/>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127011</xdr:colOff>
      <xdr:row>100</xdr:row>
      <xdr:rowOff>141782</xdr:rowOff>
    </xdr:from>
    <xdr:to>
      <xdr:col>10</xdr:col>
      <xdr:colOff>713318</xdr:colOff>
      <xdr:row>100</xdr:row>
      <xdr:rowOff>427532</xdr:rowOff>
    </xdr:to>
    <xdr:sp macro="[0]!zYesNoK101" textlink="">
      <xdr:nvSpPr>
        <xdr:cNvPr id="111" name="TextBox 110"/>
        <xdr:cNvSpPr txBox="1"/>
      </xdr:nvSpPr>
      <xdr:spPr>
        <a:xfrm>
          <a:off x="12052311" y="50967182"/>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148179</xdr:colOff>
      <xdr:row>101</xdr:row>
      <xdr:rowOff>133315</xdr:rowOff>
    </xdr:from>
    <xdr:to>
      <xdr:col>10</xdr:col>
      <xdr:colOff>734486</xdr:colOff>
      <xdr:row>101</xdr:row>
      <xdr:rowOff>419065</xdr:rowOff>
    </xdr:to>
    <xdr:sp macro="[0]!zYesNoK102" textlink="">
      <xdr:nvSpPr>
        <xdr:cNvPr id="112" name="TextBox 111"/>
        <xdr:cNvSpPr txBox="1"/>
      </xdr:nvSpPr>
      <xdr:spPr>
        <a:xfrm>
          <a:off x="12073479" y="51466715"/>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143947</xdr:colOff>
      <xdr:row>102</xdr:row>
      <xdr:rowOff>112148</xdr:rowOff>
    </xdr:from>
    <xdr:to>
      <xdr:col>10</xdr:col>
      <xdr:colOff>730254</xdr:colOff>
      <xdr:row>102</xdr:row>
      <xdr:rowOff>397898</xdr:rowOff>
    </xdr:to>
    <xdr:sp macro="[0]!zYesNoK103" textlink="">
      <xdr:nvSpPr>
        <xdr:cNvPr id="113" name="TextBox 112"/>
        <xdr:cNvSpPr txBox="1"/>
      </xdr:nvSpPr>
      <xdr:spPr>
        <a:xfrm>
          <a:off x="12069247" y="51953548"/>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76215</xdr:colOff>
      <xdr:row>103</xdr:row>
      <xdr:rowOff>116381</xdr:rowOff>
    </xdr:from>
    <xdr:to>
      <xdr:col>10</xdr:col>
      <xdr:colOff>662522</xdr:colOff>
      <xdr:row>103</xdr:row>
      <xdr:rowOff>402131</xdr:rowOff>
    </xdr:to>
    <xdr:sp macro="[0]!zYesNoK104" textlink="">
      <xdr:nvSpPr>
        <xdr:cNvPr id="114" name="TextBox 113"/>
        <xdr:cNvSpPr txBox="1"/>
      </xdr:nvSpPr>
      <xdr:spPr>
        <a:xfrm>
          <a:off x="12001515" y="52465781"/>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99498</xdr:colOff>
      <xdr:row>104</xdr:row>
      <xdr:rowOff>158714</xdr:rowOff>
    </xdr:from>
    <xdr:to>
      <xdr:col>10</xdr:col>
      <xdr:colOff>685805</xdr:colOff>
      <xdr:row>104</xdr:row>
      <xdr:rowOff>444464</xdr:rowOff>
    </xdr:to>
    <xdr:sp macro="[0]!zYesNoK105" textlink="">
      <xdr:nvSpPr>
        <xdr:cNvPr id="115" name="TextBox 114"/>
        <xdr:cNvSpPr txBox="1"/>
      </xdr:nvSpPr>
      <xdr:spPr>
        <a:xfrm>
          <a:off x="12024798" y="53016114"/>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29649</xdr:colOff>
      <xdr:row>105</xdr:row>
      <xdr:rowOff>35947</xdr:rowOff>
    </xdr:from>
    <xdr:to>
      <xdr:col>10</xdr:col>
      <xdr:colOff>615956</xdr:colOff>
      <xdr:row>106</xdr:row>
      <xdr:rowOff>4197</xdr:rowOff>
    </xdr:to>
    <xdr:sp macro="[0]!zYesNoK106" textlink="">
      <xdr:nvSpPr>
        <xdr:cNvPr id="116" name="TextBox 115"/>
        <xdr:cNvSpPr txBox="1"/>
      </xdr:nvSpPr>
      <xdr:spPr>
        <a:xfrm>
          <a:off x="6612482" y="33839114"/>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23300</xdr:colOff>
      <xdr:row>106</xdr:row>
      <xdr:rowOff>40180</xdr:rowOff>
    </xdr:from>
    <xdr:to>
      <xdr:col>10</xdr:col>
      <xdr:colOff>609607</xdr:colOff>
      <xdr:row>107</xdr:row>
      <xdr:rowOff>8430</xdr:rowOff>
    </xdr:to>
    <xdr:sp macro="[0]!zYesNoK107" textlink="">
      <xdr:nvSpPr>
        <xdr:cNvPr id="117" name="TextBox 116"/>
        <xdr:cNvSpPr txBox="1"/>
      </xdr:nvSpPr>
      <xdr:spPr>
        <a:xfrm>
          <a:off x="6606133" y="34160847"/>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16951</xdr:colOff>
      <xdr:row>107</xdr:row>
      <xdr:rowOff>44413</xdr:rowOff>
    </xdr:from>
    <xdr:to>
      <xdr:col>10</xdr:col>
      <xdr:colOff>603258</xdr:colOff>
      <xdr:row>108</xdr:row>
      <xdr:rowOff>12663</xdr:rowOff>
    </xdr:to>
    <xdr:sp macro="[0]!zYesNoK108" textlink="">
      <xdr:nvSpPr>
        <xdr:cNvPr id="118" name="TextBox 117"/>
        <xdr:cNvSpPr txBox="1"/>
      </xdr:nvSpPr>
      <xdr:spPr>
        <a:xfrm>
          <a:off x="6599784" y="34482580"/>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86802</xdr:colOff>
      <xdr:row>108</xdr:row>
      <xdr:rowOff>116380</xdr:rowOff>
    </xdr:from>
    <xdr:to>
      <xdr:col>10</xdr:col>
      <xdr:colOff>673109</xdr:colOff>
      <xdr:row>108</xdr:row>
      <xdr:rowOff>402130</xdr:rowOff>
    </xdr:to>
    <xdr:sp macro="[0]!zYesNoK109" textlink="">
      <xdr:nvSpPr>
        <xdr:cNvPr id="119" name="TextBox 118"/>
        <xdr:cNvSpPr txBox="1"/>
      </xdr:nvSpPr>
      <xdr:spPr>
        <a:xfrm>
          <a:off x="12012102" y="55005780"/>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163002</xdr:colOff>
      <xdr:row>109</xdr:row>
      <xdr:rowOff>186230</xdr:rowOff>
    </xdr:from>
    <xdr:to>
      <xdr:col>10</xdr:col>
      <xdr:colOff>749309</xdr:colOff>
      <xdr:row>109</xdr:row>
      <xdr:rowOff>471980</xdr:rowOff>
    </xdr:to>
    <xdr:sp macro="[0]!zYesNoK110" textlink="">
      <xdr:nvSpPr>
        <xdr:cNvPr id="120" name="TextBox 119"/>
        <xdr:cNvSpPr txBox="1"/>
      </xdr:nvSpPr>
      <xdr:spPr>
        <a:xfrm>
          <a:off x="12088302" y="55583630"/>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137602</xdr:colOff>
      <xdr:row>110</xdr:row>
      <xdr:rowOff>194697</xdr:rowOff>
    </xdr:from>
    <xdr:to>
      <xdr:col>10</xdr:col>
      <xdr:colOff>723909</xdr:colOff>
      <xdr:row>110</xdr:row>
      <xdr:rowOff>480447</xdr:rowOff>
    </xdr:to>
    <xdr:sp macro="[0]!zYesNoK111" textlink="">
      <xdr:nvSpPr>
        <xdr:cNvPr id="121" name="TextBox 120"/>
        <xdr:cNvSpPr txBox="1"/>
      </xdr:nvSpPr>
      <xdr:spPr>
        <a:xfrm>
          <a:off x="12062902" y="56100097"/>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116436</xdr:colOff>
      <xdr:row>111</xdr:row>
      <xdr:rowOff>209513</xdr:rowOff>
    </xdr:from>
    <xdr:to>
      <xdr:col>10</xdr:col>
      <xdr:colOff>702743</xdr:colOff>
      <xdr:row>111</xdr:row>
      <xdr:rowOff>495263</xdr:rowOff>
    </xdr:to>
    <xdr:sp macro="[0]!zYesNoK112" textlink="">
      <xdr:nvSpPr>
        <xdr:cNvPr id="122" name="TextBox 121"/>
        <xdr:cNvSpPr txBox="1"/>
      </xdr:nvSpPr>
      <xdr:spPr>
        <a:xfrm>
          <a:off x="12041736" y="56622913"/>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59287</xdr:colOff>
      <xdr:row>112</xdr:row>
      <xdr:rowOff>23246</xdr:rowOff>
    </xdr:from>
    <xdr:to>
      <xdr:col>10</xdr:col>
      <xdr:colOff>645594</xdr:colOff>
      <xdr:row>112</xdr:row>
      <xdr:rowOff>308996</xdr:rowOff>
    </xdr:to>
    <xdr:sp macro="[0]!zYesNoK113" textlink="">
      <xdr:nvSpPr>
        <xdr:cNvPr id="123" name="TextBox 122"/>
        <xdr:cNvSpPr txBox="1"/>
      </xdr:nvSpPr>
      <xdr:spPr>
        <a:xfrm>
          <a:off x="6642120" y="36048913"/>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42355</xdr:colOff>
      <xdr:row>113</xdr:row>
      <xdr:rowOff>16896</xdr:rowOff>
    </xdr:from>
    <xdr:to>
      <xdr:col>10</xdr:col>
      <xdr:colOff>628662</xdr:colOff>
      <xdr:row>113</xdr:row>
      <xdr:rowOff>302646</xdr:rowOff>
    </xdr:to>
    <xdr:sp macro="[0]!zYesNoK114" textlink="">
      <xdr:nvSpPr>
        <xdr:cNvPr id="124" name="TextBox 123"/>
        <xdr:cNvSpPr txBox="1"/>
      </xdr:nvSpPr>
      <xdr:spPr>
        <a:xfrm>
          <a:off x="6625188" y="36360063"/>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36006</xdr:colOff>
      <xdr:row>114</xdr:row>
      <xdr:rowOff>21129</xdr:rowOff>
    </xdr:from>
    <xdr:to>
      <xdr:col>10</xdr:col>
      <xdr:colOff>622313</xdr:colOff>
      <xdr:row>114</xdr:row>
      <xdr:rowOff>306879</xdr:rowOff>
    </xdr:to>
    <xdr:sp macro="[0]!zYesNoK115" textlink="">
      <xdr:nvSpPr>
        <xdr:cNvPr id="125" name="TextBox 124"/>
        <xdr:cNvSpPr txBox="1"/>
      </xdr:nvSpPr>
      <xdr:spPr>
        <a:xfrm>
          <a:off x="6618839" y="36681796"/>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29657</xdr:colOff>
      <xdr:row>115</xdr:row>
      <xdr:rowOff>14779</xdr:rowOff>
    </xdr:from>
    <xdr:to>
      <xdr:col>10</xdr:col>
      <xdr:colOff>615964</xdr:colOff>
      <xdr:row>115</xdr:row>
      <xdr:rowOff>300529</xdr:rowOff>
    </xdr:to>
    <xdr:sp macro="[0]!zYesNoK116" textlink="">
      <xdr:nvSpPr>
        <xdr:cNvPr id="126" name="TextBox 125"/>
        <xdr:cNvSpPr txBox="1"/>
      </xdr:nvSpPr>
      <xdr:spPr>
        <a:xfrm>
          <a:off x="6612490" y="36992946"/>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23308</xdr:colOff>
      <xdr:row>116</xdr:row>
      <xdr:rowOff>19012</xdr:rowOff>
    </xdr:from>
    <xdr:to>
      <xdr:col>10</xdr:col>
      <xdr:colOff>609615</xdr:colOff>
      <xdr:row>116</xdr:row>
      <xdr:rowOff>304762</xdr:rowOff>
    </xdr:to>
    <xdr:sp macro="[0]!zYesNoK117" textlink="">
      <xdr:nvSpPr>
        <xdr:cNvPr id="127" name="TextBox 126"/>
        <xdr:cNvSpPr txBox="1"/>
      </xdr:nvSpPr>
      <xdr:spPr>
        <a:xfrm>
          <a:off x="6606141" y="37314679"/>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16959</xdr:colOff>
      <xdr:row>117</xdr:row>
      <xdr:rowOff>12662</xdr:rowOff>
    </xdr:from>
    <xdr:to>
      <xdr:col>10</xdr:col>
      <xdr:colOff>603266</xdr:colOff>
      <xdr:row>117</xdr:row>
      <xdr:rowOff>298412</xdr:rowOff>
    </xdr:to>
    <xdr:sp macro="[0]!zYesNoK118" textlink="">
      <xdr:nvSpPr>
        <xdr:cNvPr id="128" name="TextBox 127"/>
        <xdr:cNvSpPr txBox="1"/>
      </xdr:nvSpPr>
      <xdr:spPr>
        <a:xfrm>
          <a:off x="6599792" y="37625829"/>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10610</xdr:colOff>
      <xdr:row>118</xdr:row>
      <xdr:rowOff>16895</xdr:rowOff>
    </xdr:from>
    <xdr:to>
      <xdr:col>10</xdr:col>
      <xdr:colOff>596917</xdr:colOff>
      <xdr:row>118</xdr:row>
      <xdr:rowOff>302645</xdr:rowOff>
    </xdr:to>
    <xdr:sp macro="[0]!zYesNoK119" textlink="">
      <xdr:nvSpPr>
        <xdr:cNvPr id="129" name="TextBox 128"/>
        <xdr:cNvSpPr txBox="1"/>
      </xdr:nvSpPr>
      <xdr:spPr>
        <a:xfrm>
          <a:off x="6593443" y="37947562"/>
          <a:ext cx="58630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25427</xdr:colOff>
      <xdr:row>119</xdr:row>
      <xdr:rowOff>21128</xdr:rowOff>
    </xdr:from>
    <xdr:to>
      <xdr:col>10</xdr:col>
      <xdr:colOff>635000</xdr:colOff>
      <xdr:row>119</xdr:row>
      <xdr:rowOff>306878</xdr:rowOff>
    </xdr:to>
    <xdr:sp macro="[0]!zYesNoK120" textlink="">
      <xdr:nvSpPr>
        <xdr:cNvPr id="130" name="TextBox 129"/>
        <xdr:cNvSpPr txBox="1"/>
      </xdr:nvSpPr>
      <xdr:spPr>
        <a:xfrm>
          <a:off x="6608260" y="38269295"/>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19078</xdr:colOff>
      <xdr:row>120</xdr:row>
      <xdr:rowOff>14778</xdr:rowOff>
    </xdr:from>
    <xdr:to>
      <xdr:col>10</xdr:col>
      <xdr:colOff>628651</xdr:colOff>
      <xdr:row>120</xdr:row>
      <xdr:rowOff>300528</xdr:rowOff>
    </xdr:to>
    <xdr:sp macro="[0]!zYesNoK121" textlink="">
      <xdr:nvSpPr>
        <xdr:cNvPr id="131" name="TextBox 130"/>
        <xdr:cNvSpPr txBox="1"/>
      </xdr:nvSpPr>
      <xdr:spPr>
        <a:xfrm>
          <a:off x="6601911" y="38580445"/>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12729</xdr:colOff>
      <xdr:row>121</xdr:row>
      <xdr:rowOff>19011</xdr:rowOff>
    </xdr:from>
    <xdr:to>
      <xdr:col>10</xdr:col>
      <xdr:colOff>622302</xdr:colOff>
      <xdr:row>121</xdr:row>
      <xdr:rowOff>304761</xdr:rowOff>
    </xdr:to>
    <xdr:sp macro="[0]!zYesNoK122" textlink="">
      <xdr:nvSpPr>
        <xdr:cNvPr id="132" name="TextBox 131"/>
        <xdr:cNvSpPr txBox="1"/>
      </xdr:nvSpPr>
      <xdr:spPr>
        <a:xfrm>
          <a:off x="6595562" y="38902178"/>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6380</xdr:colOff>
      <xdr:row>122</xdr:row>
      <xdr:rowOff>12661</xdr:rowOff>
    </xdr:from>
    <xdr:to>
      <xdr:col>10</xdr:col>
      <xdr:colOff>615953</xdr:colOff>
      <xdr:row>122</xdr:row>
      <xdr:rowOff>298411</xdr:rowOff>
    </xdr:to>
    <xdr:sp macro="[0]!zYesNoK123" textlink="">
      <xdr:nvSpPr>
        <xdr:cNvPr id="133" name="TextBox 132"/>
        <xdr:cNvSpPr txBox="1"/>
      </xdr:nvSpPr>
      <xdr:spPr>
        <a:xfrm>
          <a:off x="6589213" y="39213328"/>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31</xdr:colOff>
      <xdr:row>123</xdr:row>
      <xdr:rowOff>16894</xdr:rowOff>
    </xdr:from>
    <xdr:to>
      <xdr:col>10</xdr:col>
      <xdr:colOff>609604</xdr:colOff>
      <xdr:row>123</xdr:row>
      <xdr:rowOff>302644</xdr:rowOff>
    </xdr:to>
    <xdr:sp macro="[0]!zYesNoK124" textlink="">
      <xdr:nvSpPr>
        <xdr:cNvPr id="134" name="TextBox 133"/>
        <xdr:cNvSpPr txBox="1"/>
      </xdr:nvSpPr>
      <xdr:spPr>
        <a:xfrm>
          <a:off x="6582864" y="39535061"/>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14848</xdr:colOff>
      <xdr:row>124</xdr:row>
      <xdr:rowOff>21127</xdr:rowOff>
    </xdr:from>
    <xdr:to>
      <xdr:col>10</xdr:col>
      <xdr:colOff>624421</xdr:colOff>
      <xdr:row>124</xdr:row>
      <xdr:rowOff>306877</xdr:rowOff>
    </xdr:to>
    <xdr:sp macro="[0]!zYesNoK125" textlink="">
      <xdr:nvSpPr>
        <xdr:cNvPr id="135" name="TextBox 134"/>
        <xdr:cNvSpPr txBox="1"/>
      </xdr:nvSpPr>
      <xdr:spPr>
        <a:xfrm>
          <a:off x="6597681" y="39856794"/>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29665</xdr:colOff>
      <xdr:row>125</xdr:row>
      <xdr:rowOff>25360</xdr:rowOff>
    </xdr:from>
    <xdr:to>
      <xdr:col>10</xdr:col>
      <xdr:colOff>639238</xdr:colOff>
      <xdr:row>125</xdr:row>
      <xdr:rowOff>311110</xdr:rowOff>
    </xdr:to>
    <xdr:sp macro="[0]!zYesNoK126" textlink="">
      <xdr:nvSpPr>
        <xdr:cNvPr id="136" name="TextBox 135"/>
        <xdr:cNvSpPr txBox="1"/>
      </xdr:nvSpPr>
      <xdr:spPr>
        <a:xfrm>
          <a:off x="6612498" y="40178527"/>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23316</xdr:colOff>
      <xdr:row>126</xdr:row>
      <xdr:rowOff>19010</xdr:rowOff>
    </xdr:from>
    <xdr:to>
      <xdr:col>10</xdr:col>
      <xdr:colOff>632889</xdr:colOff>
      <xdr:row>126</xdr:row>
      <xdr:rowOff>304760</xdr:rowOff>
    </xdr:to>
    <xdr:sp macro="[0]!zYesNoK127" textlink="">
      <xdr:nvSpPr>
        <xdr:cNvPr id="137" name="TextBox 136"/>
        <xdr:cNvSpPr txBox="1"/>
      </xdr:nvSpPr>
      <xdr:spPr>
        <a:xfrm>
          <a:off x="6606149" y="40489677"/>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16967</xdr:colOff>
      <xdr:row>127</xdr:row>
      <xdr:rowOff>12660</xdr:rowOff>
    </xdr:from>
    <xdr:to>
      <xdr:col>10</xdr:col>
      <xdr:colOff>626540</xdr:colOff>
      <xdr:row>127</xdr:row>
      <xdr:rowOff>298410</xdr:rowOff>
    </xdr:to>
    <xdr:sp macro="[0]!zYesNoK128" textlink="">
      <xdr:nvSpPr>
        <xdr:cNvPr id="138" name="TextBox 137"/>
        <xdr:cNvSpPr txBox="1"/>
      </xdr:nvSpPr>
      <xdr:spPr>
        <a:xfrm>
          <a:off x="6599800" y="40800827"/>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10618</xdr:colOff>
      <xdr:row>128</xdr:row>
      <xdr:rowOff>6310</xdr:rowOff>
    </xdr:from>
    <xdr:to>
      <xdr:col>10</xdr:col>
      <xdr:colOff>620191</xdr:colOff>
      <xdr:row>128</xdr:row>
      <xdr:rowOff>292060</xdr:rowOff>
    </xdr:to>
    <xdr:sp macro="[0]!zYesNoK129" textlink="">
      <xdr:nvSpPr>
        <xdr:cNvPr id="139" name="TextBox 138"/>
        <xdr:cNvSpPr txBox="1"/>
      </xdr:nvSpPr>
      <xdr:spPr>
        <a:xfrm>
          <a:off x="6593451" y="41111977"/>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14852</xdr:colOff>
      <xdr:row>129</xdr:row>
      <xdr:rowOff>21126</xdr:rowOff>
    </xdr:from>
    <xdr:to>
      <xdr:col>10</xdr:col>
      <xdr:colOff>624425</xdr:colOff>
      <xdr:row>129</xdr:row>
      <xdr:rowOff>306876</xdr:rowOff>
    </xdr:to>
    <xdr:sp macro="[0]!zYesNoK130" textlink="">
      <xdr:nvSpPr>
        <xdr:cNvPr id="140" name="TextBox 139"/>
        <xdr:cNvSpPr txBox="1"/>
      </xdr:nvSpPr>
      <xdr:spPr>
        <a:xfrm>
          <a:off x="6597685" y="41444293"/>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19086</xdr:colOff>
      <xdr:row>130</xdr:row>
      <xdr:rowOff>35942</xdr:rowOff>
    </xdr:from>
    <xdr:to>
      <xdr:col>10</xdr:col>
      <xdr:colOff>628659</xdr:colOff>
      <xdr:row>131</xdr:row>
      <xdr:rowOff>4192</xdr:rowOff>
    </xdr:to>
    <xdr:sp macro="[0]!zYesNoK131" textlink="">
      <xdr:nvSpPr>
        <xdr:cNvPr id="141" name="TextBox 140"/>
        <xdr:cNvSpPr txBox="1"/>
      </xdr:nvSpPr>
      <xdr:spPr>
        <a:xfrm>
          <a:off x="6601919" y="41776609"/>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23320</xdr:colOff>
      <xdr:row>131</xdr:row>
      <xdr:rowOff>40175</xdr:rowOff>
    </xdr:from>
    <xdr:to>
      <xdr:col>10</xdr:col>
      <xdr:colOff>632893</xdr:colOff>
      <xdr:row>132</xdr:row>
      <xdr:rowOff>8425</xdr:rowOff>
    </xdr:to>
    <xdr:sp macro="[0]!zYesNoK132" textlink="">
      <xdr:nvSpPr>
        <xdr:cNvPr id="142" name="TextBox 141"/>
        <xdr:cNvSpPr txBox="1"/>
      </xdr:nvSpPr>
      <xdr:spPr>
        <a:xfrm>
          <a:off x="6606153" y="42098342"/>
          <a:ext cx="6095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27555</xdr:colOff>
      <xdr:row>132</xdr:row>
      <xdr:rowOff>31751</xdr:rowOff>
    </xdr:from>
    <xdr:to>
      <xdr:col>10</xdr:col>
      <xdr:colOff>613835</xdr:colOff>
      <xdr:row>132</xdr:row>
      <xdr:rowOff>298409</xdr:rowOff>
    </xdr:to>
    <xdr:sp macro="[0]!zYesNoK133" textlink="">
      <xdr:nvSpPr>
        <xdr:cNvPr id="143" name="TextBox 142"/>
        <xdr:cNvSpPr txBox="1"/>
      </xdr:nvSpPr>
      <xdr:spPr>
        <a:xfrm>
          <a:off x="6610388" y="42407418"/>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31790</xdr:colOff>
      <xdr:row>133</xdr:row>
      <xdr:rowOff>33910</xdr:rowOff>
    </xdr:from>
    <xdr:to>
      <xdr:col>10</xdr:col>
      <xdr:colOff>618070</xdr:colOff>
      <xdr:row>133</xdr:row>
      <xdr:rowOff>300568</xdr:rowOff>
    </xdr:to>
    <xdr:sp macro="[0]!zYesNoK134" textlink="">
      <xdr:nvSpPr>
        <xdr:cNvPr id="144" name="TextBox 143"/>
        <xdr:cNvSpPr txBox="1"/>
      </xdr:nvSpPr>
      <xdr:spPr>
        <a:xfrm>
          <a:off x="6614623" y="42727077"/>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36025</xdr:colOff>
      <xdr:row>134</xdr:row>
      <xdr:rowOff>25486</xdr:rowOff>
    </xdr:from>
    <xdr:to>
      <xdr:col>10</xdr:col>
      <xdr:colOff>622305</xdr:colOff>
      <xdr:row>134</xdr:row>
      <xdr:rowOff>292144</xdr:rowOff>
    </xdr:to>
    <xdr:sp macro="[0]!zYesNoK135" textlink="">
      <xdr:nvSpPr>
        <xdr:cNvPr id="145" name="TextBox 144"/>
        <xdr:cNvSpPr txBox="1"/>
      </xdr:nvSpPr>
      <xdr:spPr>
        <a:xfrm>
          <a:off x="6618858" y="43036153"/>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40260</xdr:colOff>
      <xdr:row>135</xdr:row>
      <xdr:rowOff>38228</xdr:rowOff>
    </xdr:from>
    <xdr:to>
      <xdr:col>10</xdr:col>
      <xdr:colOff>626540</xdr:colOff>
      <xdr:row>135</xdr:row>
      <xdr:rowOff>304886</xdr:rowOff>
    </xdr:to>
    <xdr:sp macro="[0]!zYesNoK136" textlink="">
      <xdr:nvSpPr>
        <xdr:cNvPr id="146" name="TextBox 145"/>
        <xdr:cNvSpPr txBox="1"/>
      </xdr:nvSpPr>
      <xdr:spPr>
        <a:xfrm>
          <a:off x="6623093" y="43366395"/>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44495</xdr:colOff>
      <xdr:row>136</xdr:row>
      <xdr:rowOff>29804</xdr:rowOff>
    </xdr:from>
    <xdr:to>
      <xdr:col>10</xdr:col>
      <xdr:colOff>630775</xdr:colOff>
      <xdr:row>136</xdr:row>
      <xdr:rowOff>296462</xdr:rowOff>
    </xdr:to>
    <xdr:sp macro="[0]!zYesNoK137" textlink="">
      <xdr:nvSpPr>
        <xdr:cNvPr id="147" name="TextBox 146"/>
        <xdr:cNvSpPr txBox="1"/>
      </xdr:nvSpPr>
      <xdr:spPr>
        <a:xfrm>
          <a:off x="6627328" y="43675471"/>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48730</xdr:colOff>
      <xdr:row>137</xdr:row>
      <xdr:rowOff>21380</xdr:rowOff>
    </xdr:from>
    <xdr:to>
      <xdr:col>10</xdr:col>
      <xdr:colOff>635010</xdr:colOff>
      <xdr:row>137</xdr:row>
      <xdr:rowOff>288038</xdr:rowOff>
    </xdr:to>
    <xdr:sp macro="[0]!zYesNoK138" textlink="">
      <xdr:nvSpPr>
        <xdr:cNvPr id="148" name="TextBox 147"/>
        <xdr:cNvSpPr txBox="1"/>
      </xdr:nvSpPr>
      <xdr:spPr>
        <a:xfrm>
          <a:off x="6631563" y="43984547"/>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21213</xdr:colOff>
      <xdr:row>138</xdr:row>
      <xdr:rowOff>25614</xdr:rowOff>
    </xdr:from>
    <xdr:to>
      <xdr:col>10</xdr:col>
      <xdr:colOff>607493</xdr:colOff>
      <xdr:row>138</xdr:row>
      <xdr:rowOff>292272</xdr:rowOff>
    </xdr:to>
    <xdr:sp macro="[0]!zYesNoK139" textlink="">
      <xdr:nvSpPr>
        <xdr:cNvPr id="149" name="TextBox 148"/>
        <xdr:cNvSpPr txBox="1"/>
      </xdr:nvSpPr>
      <xdr:spPr>
        <a:xfrm>
          <a:off x="6604046" y="44306281"/>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36028</xdr:colOff>
      <xdr:row>139</xdr:row>
      <xdr:rowOff>29848</xdr:rowOff>
    </xdr:from>
    <xdr:to>
      <xdr:col>10</xdr:col>
      <xdr:colOff>622308</xdr:colOff>
      <xdr:row>139</xdr:row>
      <xdr:rowOff>296506</xdr:rowOff>
    </xdr:to>
    <xdr:sp macro="[0]!zYesNoK140" textlink="">
      <xdr:nvSpPr>
        <xdr:cNvPr id="150" name="TextBox 149"/>
        <xdr:cNvSpPr txBox="1"/>
      </xdr:nvSpPr>
      <xdr:spPr>
        <a:xfrm>
          <a:off x="6618861" y="44628015"/>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50843</xdr:colOff>
      <xdr:row>140</xdr:row>
      <xdr:rowOff>34082</xdr:rowOff>
    </xdr:from>
    <xdr:to>
      <xdr:col>10</xdr:col>
      <xdr:colOff>637123</xdr:colOff>
      <xdr:row>140</xdr:row>
      <xdr:rowOff>300740</xdr:rowOff>
    </xdr:to>
    <xdr:sp macro="[0]!zYesNoK141" textlink="">
      <xdr:nvSpPr>
        <xdr:cNvPr id="151" name="TextBox 150"/>
        <xdr:cNvSpPr txBox="1"/>
      </xdr:nvSpPr>
      <xdr:spPr>
        <a:xfrm>
          <a:off x="6633676" y="44949749"/>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33909</xdr:colOff>
      <xdr:row>141</xdr:row>
      <xdr:rowOff>27733</xdr:rowOff>
    </xdr:from>
    <xdr:to>
      <xdr:col>10</xdr:col>
      <xdr:colOff>620189</xdr:colOff>
      <xdr:row>141</xdr:row>
      <xdr:rowOff>294391</xdr:rowOff>
    </xdr:to>
    <xdr:sp macro="[0]!zYesNoK142" textlink="">
      <xdr:nvSpPr>
        <xdr:cNvPr id="152" name="TextBox 151"/>
        <xdr:cNvSpPr txBox="1"/>
      </xdr:nvSpPr>
      <xdr:spPr>
        <a:xfrm>
          <a:off x="6616742" y="45260900"/>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27558</xdr:colOff>
      <xdr:row>142</xdr:row>
      <xdr:rowOff>21384</xdr:rowOff>
    </xdr:from>
    <xdr:to>
      <xdr:col>10</xdr:col>
      <xdr:colOff>613838</xdr:colOff>
      <xdr:row>142</xdr:row>
      <xdr:rowOff>288042</xdr:rowOff>
    </xdr:to>
    <xdr:sp macro="[0]!zYesNoK143" textlink="">
      <xdr:nvSpPr>
        <xdr:cNvPr id="153" name="TextBox 152"/>
        <xdr:cNvSpPr txBox="1"/>
      </xdr:nvSpPr>
      <xdr:spPr>
        <a:xfrm>
          <a:off x="6610391" y="45572051"/>
          <a:ext cx="586280"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21206</xdr:colOff>
      <xdr:row>143</xdr:row>
      <xdr:rowOff>36201</xdr:rowOff>
    </xdr:from>
    <xdr:to>
      <xdr:col>10</xdr:col>
      <xdr:colOff>624417</xdr:colOff>
      <xdr:row>143</xdr:row>
      <xdr:rowOff>302859</xdr:rowOff>
    </xdr:to>
    <xdr:sp macro="[0]!zYesNoK144" textlink="">
      <xdr:nvSpPr>
        <xdr:cNvPr id="154" name="TextBox 153"/>
        <xdr:cNvSpPr txBox="1"/>
      </xdr:nvSpPr>
      <xdr:spPr>
        <a:xfrm>
          <a:off x="6604039" y="45904368"/>
          <a:ext cx="603211"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25437</xdr:colOff>
      <xdr:row>144</xdr:row>
      <xdr:rowOff>29852</xdr:rowOff>
    </xdr:from>
    <xdr:to>
      <xdr:col>10</xdr:col>
      <xdr:colOff>628648</xdr:colOff>
      <xdr:row>144</xdr:row>
      <xdr:rowOff>296510</xdr:rowOff>
    </xdr:to>
    <xdr:sp macro="[0]!zYesNoK145" textlink="">
      <xdr:nvSpPr>
        <xdr:cNvPr id="155" name="TextBox 154"/>
        <xdr:cNvSpPr txBox="1"/>
      </xdr:nvSpPr>
      <xdr:spPr>
        <a:xfrm>
          <a:off x="6608270" y="46215519"/>
          <a:ext cx="603211"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29668</xdr:colOff>
      <xdr:row>145</xdr:row>
      <xdr:rowOff>23503</xdr:rowOff>
    </xdr:from>
    <xdr:to>
      <xdr:col>10</xdr:col>
      <xdr:colOff>632879</xdr:colOff>
      <xdr:row>145</xdr:row>
      <xdr:rowOff>290161</xdr:rowOff>
    </xdr:to>
    <xdr:sp macro="[0]!zYesNoK146" textlink="">
      <xdr:nvSpPr>
        <xdr:cNvPr id="156" name="TextBox 155"/>
        <xdr:cNvSpPr txBox="1"/>
      </xdr:nvSpPr>
      <xdr:spPr>
        <a:xfrm>
          <a:off x="6612501" y="46526670"/>
          <a:ext cx="603211"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33899</xdr:colOff>
      <xdr:row>146</xdr:row>
      <xdr:rowOff>27737</xdr:rowOff>
    </xdr:from>
    <xdr:to>
      <xdr:col>10</xdr:col>
      <xdr:colOff>637110</xdr:colOff>
      <xdr:row>146</xdr:row>
      <xdr:rowOff>294395</xdr:rowOff>
    </xdr:to>
    <xdr:sp macro="[0]!zYesNoK147" textlink="">
      <xdr:nvSpPr>
        <xdr:cNvPr id="157" name="TextBox 156"/>
        <xdr:cNvSpPr txBox="1"/>
      </xdr:nvSpPr>
      <xdr:spPr>
        <a:xfrm>
          <a:off x="6616732" y="46848404"/>
          <a:ext cx="603211"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38130</xdr:colOff>
      <xdr:row>147</xdr:row>
      <xdr:rowOff>31971</xdr:rowOff>
    </xdr:from>
    <xdr:to>
      <xdr:col>10</xdr:col>
      <xdr:colOff>641341</xdr:colOff>
      <xdr:row>147</xdr:row>
      <xdr:rowOff>298629</xdr:rowOff>
    </xdr:to>
    <xdr:sp macro="[0]!zYesNoK148" textlink="">
      <xdr:nvSpPr>
        <xdr:cNvPr id="158" name="TextBox 157"/>
        <xdr:cNvSpPr txBox="1"/>
      </xdr:nvSpPr>
      <xdr:spPr>
        <a:xfrm>
          <a:off x="6620963" y="47170138"/>
          <a:ext cx="603211"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42361</xdr:colOff>
      <xdr:row>148</xdr:row>
      <xdr:rowOff>36205</xdr:rowOff>
    </xdr:from>
    <xdr:to>
      <xdr:col>10</xdr:col>
      <xdr:colOff>645584</xdr:colOff>
      <xdr:row>148</xdr:row>
      <xdr:rowOff>302863</xdr:rowOff>
    </xdr:to>
    <xdr:sp macro="[0]!zYesNoK149" textlink="">
      <xdr:nvSpPr>
        <xdr:cNvPr id="159" name="TextBox 158"/>
        <xdr:cNvSpPr txBox="1"/>
      </xdr:nvSpPr>
      <xdr:spPr>
        <a:xfrm>
          <a:off x="6625194" y="47491872"/>
          <a:ext cx="603223"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46592</xdr:colOff>
      <xdr:row>149</xdr:row>
      <xdr:rowOff>40439</xdr:rowOff>
    </xdr:from>
    <xdr:to>
      <xdr:col>10</xdr:col>
      <xdr:colOff>649815</xdr:colOff>
      <xdr:row>149</xdr:row>
      <xdr:rowOff>307097</xdr:rowOff>
    </xdr:to>
    <xdr:sp macro="[0]!zYesNoK150" textlink="">
      <xdr:nvSpPr>
        <xdr:cNvPr id="160" name="TextBox 159"/>
        <xdr:cNvSpPr txBox="1"/>
      </xdr:nvSpPr>
      <xdr:spPr>
        <a:xfrm>
          <a:off x="6629425" y="47813606"/>
          <a:ext cx="603223" cy="26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73024</xdr:colOff>
      <xdr:row>4</xdr:row>
      <xdr:rowOff>22223</xdr:rowOff>
    </xdr:from>
    <xdr:to>
      <xdr:col>9</xdr:col>
      <xdr:colOff>1741714</xdr:colOff>
      <xdr:row>5</xdr:row>
      <xdr:rowOff>12700</xdr:rowOff>
    </xdr:to>
    <xdr:sp macro="[0]!ZYesNoJ5" textlink="">
      <xdr:nvSpPr>
        <xdr:cNvPr id="164" name="TextBox 163"/>
        <xdr:cNvSpPr txBox="1"/>
      </xdr:nvSpPr>
      <xdr:spPr>
        <a:xfrm>
          <a:off x="14033953" y="2417080"/>
          <a:ext cx="1668690" cy="49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98424</xdr:colOff>
      <xdr:row>5</xdr:row>
      <xdr:rowOff>15873</xdr:rowOff>
    </xdr:from>
    <xdr:to>
      <xdr:col>9</xdr:col>
      <xdr:colOff>1508760</xdr:colOff>
      <xdr:row>5</xdr:row>
      <xdr:rowOff>457200</xdr:rowOff>
    </xdr:to>
    <xdr:sp macro="[0]!ZYesNoJ6" textlink="">
      <xdr:nvSpPr>
        <xdr:cNvPr id="165" name="TextBox 164"/>
        <xdr:cNvSpPr txBox="1"/>
      </xdr:nvSpPr>
      <xdr:spPr>
        <a:xfrm>
          <a:off x="13783944" y="2926713"/>
          <a:ext cx="1410336" cy="441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17992</xdr:colOff>
      <xdr:row>6</xdr:row>
      <xdr:rowOff>30690</xdr:rowOff>
    </xdr:from>
    <xdr:to>
      <xdr:col>9</xdr:col>
      <xdr:colOff>1676400</xdr:colOff>
      <xdr:row>6</xdr:row>
      <xdr:rowOff>495300</xdr:rowOff>
    </xdr:to>
    <xdr:sp macro="[0]!ZYesNoJ7" textlink="">
      <xdr:nvSpPr>
        <xdr:cNvPr id="166" name="TextBox 165"/>
        <xdr:cNvSpPr txBox="1"/>
      </xdr:nvSpPr>
      <xdr:spPr>
        <a:xfrm>
          <a:off x="13703512" y="3444450"/>
          <a:ext cx="1658408" cy="464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43392</xdr:colOff>
      <xdr:row>7</xdr:row>
      <xdr:rowOff>45507</xdr:rowOff>
    </xdr:from>
    <xdr:to>
      <xdr:col>9</xdr:col>
      <xdr:colOff>1691640</xdr:colOff>
      <xdr:row>8</xdr:row>
      <xdr:rowOff>6350</xdr:rowOff>
    </xdr:to>
    <xdr:sp macro="[0]!ZYesNoJ8" textlink="">
      <xdr:nvSpPr>
        <xdr:cNvPr id="167" name="TextBox 166"/>
        <xdr:cNvSpPr txBox="1"/>
      </xdr:nvSpPr>
      <xdr:spPr>
        <a:xfrm>
          <a:off x="13728912" y="3962187"/>
          <a:ext cx="1648248" cy="463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79376</xdr:colOff>
      <xdr:row>8</xdr:row>
      <xdr:rowOff>28574</xdr:rowOff>
    </xdr:from>
    <xdr:to>
      <xdr:col>9</xdr:col>
      <xdr:colOff>1584960</xdr:colOff>
      <xdr:row>8</xdr:row>
      <xdr:rowOff>444500</xdr:rowOff>
    </xdr:to>
    <xdr:sp macro="[0]!ZYesNoJ9" textlink="">
      <xdr:nvSpPr>
        <xdr:cNvPr id="168" name="TextBox 167"/>
        <xdr:cNvSpPr txBox="1"/>
      </xdr:nvSpPr>
      <xdr:spPr>
        <a:xfrm>
          <a:off x="13764896" y="4448174"/>
          <a:ext cx="1505584" cy="415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115360</xdr:colOff>
      <xdr:row>9</xdr:row>
      <xdr:rowOff>87841</xdr:rowOff>
    </xdr:from>
    <xdr:to>
      <xdr:col>9</xdr:col>
      <xdr:colOff>1676400</xdr:colOff>
      <xdr:row>9</xdr:row>
      <xdr:rowOff>472440</xdr:rowOff>
    </xdr:to>
    <xdr:sp macro="[0]!ZYesNoJ10" textlink="">
      <xdr:nvSpPr>
        <xdr:cNvPr id="169" name="TextBox 168"/>
        <xdr:cNvSpPr txBox="1"/>
      </xdr:nvSpPr>
      <xdr:spPr>
        <a:xfrm>
          <a:off x="13800880" y="5010361"/>
          <a:ext cx="1561040" cy="384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77260</xdr:colOff>
      <xdr:row>10</xdr:row>
      <xdr:rowOff>47624</xdr:rowOff>
    </xdr:from>
    <xdr:to>
      <xdr:col>9</xdr:col>
      <xdr:colOff>1615439</xdr:colOff>
      <xdr:row>11</xdr:row>
      <xdr:rowOff>8467</xdr:rowOff>
    </xdr:to>
    <xdr:sp macro="[0]!ZYesNoJ11" textlink="">
      <xdr:nvSpPr>
        <xdr:cNvPr id="170" name="TextBox 169"/>
        <xdr:cNvSpPr txBox="1"/>
      </xdr:nvSpPr>
      <xdr:spPr>
        <a:xfrm>
          <a:off x="13762780" y="5473064"/>
          <a:ext cx="1538179" cy="463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102662</xdr:colOff>
      <xdr:row>11</xdr:row>
      <xdr:rowOff>30691</xdr:rowOff>
    </xdr:from>
    <xdr:to>
      <xdr:col>9</xdr:col>
      <xdr:colOff>1737360</xdr:colOff>
      <xdr:row>11</xdr:row>
      <xdr:rowOff>406400</xdr:rowOff>
    </xdr:to>
    <xdr:sp macro="[0]!ZYesNoJ12" textlink="">
      <xdr:nvSpPr>
        <xdr:cNvPr id="171" name="TextBox 170"/>
        <xdr:cNvSpPr txBox="1"/>
      </xdr:nvSpPr>
      <xdr:spPr>
        <a:xfrm>
          <a:off x="13788182" y="5959051"/>
          <a:ext cx="1634698" cy="375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128062</xdr:colOff>
      <xdr:row>12</xdr:row>
      <xdr:rowOff>13758</xdr:rowOff>
    </xdr:from>
    <xdr:to>
      <xdr:col>9</xdr:col>
      <xdr:colOff>1493519</xdr:colOff>
      <xdr:row>13</xdr:row>
      <xdr:rowOff>0</xdr:rowOff>
    </xdr:to>
    <xdr:sp macro="[0]!ZYesNoJ13" textlink="">
      <xdr:nvSpPr>
        <xdr:cNvPr id="172" name="TextBox 171"/>
        <xdr:cNvSpPr txBox="1"/>
      </xdr:nvSpPr>
      <xdr:spPr>
        <a:xfrm>
          <a:off x="13813582" y="6445038"/>
          <a:ext cx="1365457" cy="48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26464</xdr:colOff>
      <xdr:row>13</xdr:row>
      <xdr:rowOff>17991</xdr:rowOff>
    </xdr:from>
    <xdr:to>
      <xdr:col>9</xdr:col>
      <xdr:colOff>1554480</xdr:colOff>
      <xdr:row>13</xdr:row>
      <xdr:rowOff>482600</xdr:rowOff>
    </xdr:to>
    <xdr:sp macro="[0]!ZYesNoJ14" textlink="">
      <xdr:nvSpPr>
        <xdr:cNvPr id="173" name="TextBox 172"/>
        <xdr:cNvSpPr txBox="1"/>
      </xdr:nvSpPr>
      <xdr:spPr>
        <a:xfrm>
          <a:off x="13711984" y="6952191"/>
          <a:ext cx="1528016" cy="46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51864</xdr:colOff>
      <xdr:row>14</xdr:row>
      <xdr:rowOff>32807</xdr:rowOff>
    </xdr:from>
    <xdr:to>
      <xdr:col>9</xdr:col>
      <xdr:colOff>1539240</xdr:colOff>
      <xdr:row>15</xdr:row>
      <xdr:rowOff>0</xdr:rowOff>
    </xdr:to>
    <xdr:sp macro="[0]!ZYesNoJ15" textlink="">
      <xdr:nvSpPr>
        <xdr:cNvPr id="174" name="TextBox 173"/>
        <xdr:cNvSpPr txBox="1"/>
      </xdr:nvSpPr>
      <xdr:spPr>
        <a:xfrm>
          <a:off x="13737384" y="7469927"/>
          <a:ext cx="1487376" cy="470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77266</xdr:colOff>
      <xdr:row>15</xdr:row>
      <xdr:rowOff>5290</xdr:rowOff>
    </xdr:from>
    <xdr:to>
      <xdr:col>9</xdr:col>
      <xdr:colOff>1798320</xdr:colOff>
      <xdr:row>15</xdr:row>
      <xdr:rowOff>431800</xdr:rowOff>
    </xdr:to>
    <xdr:sp macro="[0]!ZYesNoJ16" textlink="">
      <xdr:nvSpPr>
        <xdr:cNvPr id="175" name="TextBox 174"/>
        <xdr:cNvSpPr txBox="1"/>
      </xdr:nvSpPr>
      <xdr:spPr>
        <a:xfrm>
          <a:off x="13762786" y="7945330"/>
          <a:ext cx="1721054" cy="426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70916</xdr:colOff>
      <xdr:row>16</xdr:row>
      <xdr:rowOff>20106</xdr:rowOff>
    </xdr:from>
    <xdr:to>
      <xdr:col>9</xdr:col>
      <xdr:colOff>1584959</xdr:colOff>
      <xdr:row>16</xdr:row>
      <xdr:rowOff>469900</xdr:rowOff>
    </xdr:to>
    <xdr:sp macro="[0]!ZYesNoJ17" textlink="">
      <xdr:nvSpPr>
        <xdr:cNvPr id="176" name="TextBox 175"/>
        <xdr:cNvSpPr txBox="1"/>
      </xdr:nvSpPr>
      <xdr:spPr>
        <a:xfrm>
          <a:off x="13756436" y="8463066"/>
          <a:ext cx="1514043" cy="4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43400</xdr:colOff>
      <xdr:row>17</xdr:row>
      <xdr:rowOff>24340</xdr:rowOff>
    </xdr:from>
    <xdr:to>
      <xdr:col>9</xdr:col>
      <xdr:colOff>1889760</xdr:colOff>
      <xdr:row>17</xdr:row>
      <xdr:rowOff>444500</xdr:rowOff>
    </xdr:to>
    <xdr:sp macro="[0]!ZYesNoJ18" textlink="">
      <xdr:nvSpPr>
        <xdr:cNvPr id="177" name="TextBox 176"/>
        <xdr:cNvSpPr txBox="1"/>
      </xdr:nvSpPr>
      <xdr:spPr>
        <a:xfrm>
          <a:off x="13728920" y="8970220"/>
          <a:ext cx="1846360" cy="420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85734</xdr:colOff>
      <xdr:row>18</xdr:row>
      <xdr:rowOff>13756</xdr:rowOff>
    </xdr:from>
    <xdr:to>
      <xdr:col>9</xdr:col>
      <xdr:colOff>1889760</xdr:colOff>
      <xdr:row>18</xdr:row>
      <xdr:rowOff>469900</xdr:rowOff>
    </xdr:to>
    <xdr:sp macro="[0]!ZYesNoJ19" textlink="">
      <xdr:nvSpPr>
        <xdr:cNvPr id="178" name="TextBox 177"/>
        <xdr:cNvSpPr txBox="1"/>
      </xdr:nvSpPr>
      <xdr:spPr>
        <a:xfrm>
          <a:off x="13771254" y="9462556"/>
          <a:ext cx="1804026" cy="456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58216</xdr:colOff>
      <xdr:row>19</xdr:row>
      <xdr:rowOff>17989</xdr:rowOff>
    </xdr:from>
    <xdr:to>
      <xdr:col>9</xdr:col>
      <xdr:colOff>1798320</xdr:colOff>
      <xdr:row>19</xdr:row>
      <xdr:rowOff>469900</xdr:rowOff>
    </xdr:to>
    <xdr:sp macro="[0]!ZYesNoJ20" textlink="">
      <xdr:nvSpPr>
        <xdr:cNvPr id="179" name="TextBox 178"/>
        <xdr:cNvSpPr txBox="1"/>
      </xdr:nvSpPr>
      <xdr:spPr>
        <a:xfrm>
          <a:off x="13743736" y="9969709"/>
          <a:ext cx="1740104" cy="451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73032</xdr:colOff>
      <xdr:row>20</xdr:row>
      <xdr:rowOff>22222</xdr:rowOff>
    </xdr:from>
    <xdr:to>
      <xdr:col>9</xdr:col>
      <xdr:colOff>1706880</xdr:colOff>
      <xdr:row>21</xdr:row>
      <xdr:rowOff>0</xdr:rowOff>
    </xdr:to>
    <xdr:sp macro="[0]!ZYesNoJ21" textlink="">
      <xdr:nvSpPr>
        <xdr:cNvPr id="180" name="TextBox 179"/>
        <xdr:cNvSpPr txBox="1"/>
      </xdr:nvSpPr>
      <xdr:spPr>
        <a:xfrm>
          <a:off x="13758552" y="10476862"/>
          <a:ext cx="1633848" cy="480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87849</xdr:colOff>
      <xdr:row>21</xdr:row>
      <xdr:rowOff>26455</xdr:rowOff>
    </xdr:from>
    <xdr:to>
      <xdr:col>9</xdr:col>
      <xdr:colOff>678399</xdr:colOff>
      <xdr:row>21</xdr:row>
      <xdr:rowOff>457200</xdr:rowOff>
    </xdr:to>
    <xdr:sp macro="[0]!ZYesNoJ22" textlink="">
      <xdr:nvSpPr>
        <xdr:cNvPr id="181" name="TextBox 180"/>
        <xdr:cNvSpPr txBox="1"/>
      </xdr:nvSpPr>
      <xdr:spPr>
        <a:xfrm>
          <a:off x="11035249" y="10719855"/>
          <a:ext cx="590550" cy="430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102664</xdr:colOff>
      <xdr:row>22</xdr:row>
      <xdr:rowOff>30688</xdr:rowOff>
    </xdr:from>
    <xdr:to>
      <xdr:col>9</xdr:col>
      <xdr:colOff>1706880</xdr:colOff>
      <xdr:row>22</xdr:row>
      <xdr:rowOff>419100</xdr:rowOff>
    </xdr:to>
    <xdr:sp macro="[0]!ZYesNoJ23" textlink="">
      <xdr:nvSpPr>
        <xdr:cNvPr id="182" name="TextBox 181"/>
        <xdr:cNvSpPr txBox="1"/>
      </xdr:nvSpPr>
      <xdr:spPr>
        <a:xfrm>
          <a:off x="13788184" y="11491168"/>
          <a:ext cx="1604216" cy="388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117480</xdr:colOff>
      <xdr:row>23</xdr:row>
      <xdr:rowOff>34921</xdr:rowOff>
    </xdr:from>
    <xdr:to>
      <xdr:col>9</xdr:col>
      <xdr:colOff>1783080</xdr:colOff>
      <xdr:row>23</xdr:row>
      <xdr:rowOff>457200</xdr:rowOff>
    </xdr:to>
    <xdr:sp macro="[0]!ZYesNoJ24" textlink="">
      <xdr:nvSpPr>
        <xdr:cNvPr id="183" name="TextBox 182"/>
        <xdr:cNvSpPr txBox="1"/>
      </xdr:nvSpPr>
      <xdr:spPr>
        <a:xfrm>
          <a:off x="13803000" y="11998321"/>
          <a:ext cx="1665600" cy="422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58214</xdr:colOff>
      <xdr:row>24</xdr:row>
      <xdr:rowOff>28571</xdr:rowOff>
    </xdr:from>
    <xdr:to>
      <xdr:col>9</xdr:col>
      <xdr:colOff>1722120</xdr:colOff>
      <xdr:row>24</xdr:row>
      <xdr:rowOff>431800</xdr:rowOff>
    </xdr:to>
    <xdr:sp macro="[0]!ZYesNoJ25" textlink="">
      <xdr:nvSpPr>
        <xdr:cNvPr id="184" name="TextBox 183"/>
        <xdr:cNvSpPr txBox="1"/>
      </xdr:nvSpPr>
      <xdr:spPr>
        <a:xfrm>
          <a:off x="13743734" y="12494891"/>
          <a:ext cx="1663906" cy="4032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41280</xdr:colOff>
      <xdr:row>25</xdr:row>
      <xdr:rowOff>22221</xdr:rowOff>
    </xdr:from>
    <xdr:to>
      <xdr:col>9</xdr:col>
      <xdr:colOff>1752600</xdr:colOff>
      <xdr:row>25</xdr:row>
      <xdr:rowOff>457200</xdr:rowOff>
    </xdr:to>
    <xdr:sp macro="[0]!ZYesNoJ26" textlink="">
      <xdr:nvSpPr>
        <xdr:cNvPr id="185" name="TextBox 184"/>
        <xdr:cNvSpPr txBox="1"/>
      </xdr:nvSpPr>
      <xdr:spPr>
        <a:xfrm>
          <a:off x="13726800" y="12991461"/>
          <a:ext cx="1711320" cy="434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77262</xdr:colOff>
      <xdr:row>26</xdr:row>
      <xdr:rowOff>5288</xdr:rowOff>
    </xdr:from>
    <xdr:to>
      <xdr:col>9</xdr:col>
      <xdr:colOff>1767840</xdr:colOff>
      <xdr:row>26</xdr:row>
      <xdr:rowOff>444500</xdr:rowOff>
    </xdr:to>
    <xdr:sp macro="[0]!ZYesNoJ27" textlink="">
      <xdr:nvSpPr>
        <xdr:cNvPr id="186" name="TextBox 185"/>
        <xdr:cNvSpPr txBox="1"/>
      </xdr:nvSpPr>
      <xdr:spPr>
        <a:xfrm>
          <a:off x="13762782" y="13477448"/>
          <a:ext cx="1690578" cy="439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60326</xdr:colOff>
      <xdr:row>27</xdr:row>
      <xdr:rowOff>20105</xdr:rowOff>
    </xdr:from>
    <xdr:to>
      <xdr:col>9</xdr:col>
      <xdr:colOff>1630680</xdr:colOff>
      <xdr:row>27</xdr:row>
      <xdr:rowOff>457200</xdr:rowOff>
    </xdr:to>
    <xdr:sp macro="[0]!ZYesNoJ28" textlink="">
      <xdr:nvSpPr>
        <xdr:cNvPr id="187" name="TextBox 186"/>
        <xdr:cNvSpPr txBox="1"/>
      </xdr:nvSpPr>
      <xdr:spPr>
        <a:xfrm>
          <a:off x="13745846" y="13995185"/>
          <a:ext cx="1570354" cy="437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75142</xdr:colOff>
      <xdr:row>28</xdr:row>
      <xdr:rowOff>34922</xdr:rowOff>
    </xdr:from>
    <xdr:to>
      <xdr:col>9</xdr:col>
      <xdr:colOff>1706880</xdr:colOff>
      <xdr:row>28</xdr:row>
      <xdr:rowOff>444500</xdr:rowOff>
    </xdr:to>
    <xdr:sp macro="[0]!ZYesNoJ29" textlink="">
      <xdr:nvSpPr>
        <xdr:cNvPr id="188" name="TextBox 187"/>
        <xdr:cNvSpPr txBox="1"/>
      </xdr:nvSpPr>
      <xdr:spPr>
        <a:xfrm>
          <a:off x="13760662" y="14512922"/>
          <a:ext cx="1631738" cy="409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89956</xdr:colOff>
      <xdr:row>29</xdr:row>
      <xdr:rowOff>49739</xdr:rowOff>
    </xdr:from>
    <xdr:to>
      <xdr:col>9</xdr:col>
      <xdr:colOff>1615439</xdr:colOff>
      <xdr:row>30</xdr:row>
      <xdr:rowOff>10582</xdr:rowOff>
    </xdr:to>
    <xdr:sp macro="[0]!ZYesNoJ30" textlink="">
      <xdr:nvSpPr>
        <xdr:cNvPr id="189" name="TextBox 188"/>
        <xdr:cNvSpPr txBox="1"/>
      </xdr:nvSpPr>
      <xdr:spPr>
        <a:xfrm>
          <a:off x="13775476" y="15030659"/>
          <a:ext cx="1525483" cy="463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94188</xdr:colOff>
      <xdr:row>30</xdr:row>
      <xdr:rowOff>22222</xdr:rowOff>
    </xdr:from>
    <xdr:to>
      <xdr:col>9</xdr:col>
      <xdr:colOff>1706879</xdr:colOff>
      <xdr:row>30</xdr:row>
      <xdr:rowOff>482600</xdr:rowOff>
    </xdr:to>
    <xdr:sp macro="[0]!ZYesNoJ31" textlink="">
      <xdr:nvSpPr>
        <xdr:cNvPr id="190" name="TextBox 189"/>
        <xdr:cNvSpPr txBox="1"/>
      </xdr:nvSpPr>
      <xdr:spPr>
        <a:xfrm>
          <a:off x="13779708" y="15506062"/>
          <a:ext cx="1612691" cy="460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123820</xdr:colOff>
      <xdr:row>31</xdr:row>
      <xdr:rowOff>32805</xdr:rowOff>
    </xdr:from>
    <xdr:to>
      <xdr:col>9</xdr:col>
      <xdr:colOff>1813559</xdr:colOff>
      <xdr:row>31</xdr:row>
      <xdr:rowOff>501648</xdr:rowOff>
    </xdr:to>
    <xdr:sp macro="[0]!ZYesNoJ32" textlink="">
      <xdr:nvSpPr>
        <xdr:cNvPr id="191" name="TextBox 190"/>
        <xdr:cNvSpPr txBox="1"/>
      </xdr:nvSpPr>
      <xdr:spPr>
        <a:xfrm>
          <a:off x="13809340" y="16019565"/>
          <a:ext cx="1689739" cy="468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70902</xdr:colOff>
      <xdr:row>32</xdr:row>
      <xdr:rowOff>9522</xdr:rowOff>
    </xdr:from>
    <xdr:to>
      <xdr:col>9</xdr:col>
      <xdr:colOff>1737360</xdr:colOff>
      <xdr:row>33</xdr:row>
      <xdr:rowOff>0</xdr:rowOff>
    </xdr:to>
    <xdr:sp macro="[0]!ZYesNoJ33" textlink="">
      <xdr:nvSpPr>
        <xdr:cNvPr id="192" name="TextBox 191"/>
        <xdr:cNvSpPr txBox="1"/>
      </xdr:nvSpPr>
      <xdr:spPr>
        <a:xfrm>
          <a:off x="13756422" y="16499202"/>
          <a:ext cx="1666458" cy="493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43384</xdr:colOff>
      <xdr:row>33</xdr:row>
      <xdr:rowOff>24339</xdr:rowOff>
    </xdr:from>
    <xdr:to>
      <xdr:col>9</xdr:col>
      <xdr:colOff>1904999</xdr:colOff>
      <xdr:row>33</xdr:row>
      <xdr:rowOff>457200</xdr:rowOff>
    </xdr:to>
    <xdr:sp macro="[0]!ZYesNoJ34" textlink="">
      <xdr:nvSpPr>
        <xdr:cNvPr id="193" name="TextBox 192"/>
        <xdr:cNvSpPr txBox="1"/>
      </xdr:nvSpPr>
      <xdr:spPr>
        <a:xfrm>
          <a:off x="13728904" y="17016939"/>
          <a:ext cx="1861615" cy="432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89950</xdr:colOff>
      <xdr:row>34</xdr:row>
      <xdr:rowOff>17989</xdr:rowOff>
    </xdr:from>
    <xdr:to>
      <xdr:col>9</xdr:col>
      <xdr:colOff>1676400</xdr:colOff>
      <xdr:row>34</xdr:row>
      <xdr:rowOff>469900</xdr:rowOff>
    </xdr:to>
    <xdr:sp macro="[0]!ZYesNoJ35" textlink="">
      <xdr:nvSpPr>
        <xdr:cNvPr id="194" name="TextBox 193"/>
        <xdr:cNvSpPr txBox="1"/>
      </xdr:nvSpPr>
      <xdr:spPr>
        <a:xfrm>
          <a:off x="13775470" y="17513509"/>
          <a:ext cx="1586450" cy="451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51848</xdr:colOff>
      <xdr:row>35</xdr:row>
      <xdr:rowOff>22223</xdr:rowOff>
    </xdr:from>
    <xdr:to>
      <xdr:col>9</xdr:col>
      <xdr:colOff>1630680</xdr:colOff>
      <xdr:row>35</xdr:row>
      <xdr:rowOff>469900</xdr:rowOff>
    </xdr:to>
    <xdr:sp macro="[0]!ZYesNoJ36" textlink="">
      <xdr:nvSpPr>
        <xdr:cNvPr id="195" name="TextBox 194"/>
        <xdr:cNvSpPr txBox="1"/>
      </xdr:nvSpPr>
      <xdr:spPr>
        <a:xfrm>
          <a:off x="13737368" y="18020663"/>
          <a:ext cx="1578832" cy="447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62432</xdr:colOff>
      <xdr:row>36</xdr:row>
      <xdr:rowOff>11640</xdr:rowOff>
    </xdr:from>
    <xdr:to>
      <xdr:col>9</xdr:col>
      <xdr:colOff>1615440</xdr:colOff>
      <xdr:row>36</xdr:row>
      <xdr:rowOff>469900</xdr:rowOff>
    </xdr:to>
    <xdr:sp macro="[0]!ZYesNoJ37" textlink="">
      <xdr:nvSpPr>
        <xdr:cNvPr id="196" name="TextBox 195"/>
        <xdr:cNvSpPr txBox="1"/>
      </xdr:nvSpPr>
      <xdr:spPr>
        <a:xfrm>
          <a:off x="13747952" y="18513000"/>
          <a:ext cx="1553008" cy="458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77248</xdr:colOff>
      <xdr:row>37</xdr:row>
      <xdr:rowOff>26456</xdr:rowOff>
    </xdr:from>
    <xdr:to>
      <xdr:col>9</xdr:col>
      <xdr:colOff>1722119</xdr:colOff>
      <xdr:row>37</xdr:row>
      <xdr:rowOff>444500</xdr:rowOff>
    </xdr:to>
    <xdr:sp macro="[0]!ZYesNoJ38" textlink="">
      <xdr:nvSpPr>
        <xdr:cNvPr id="197" name="TextBox 196"/>
        <xdr:cNvSpPr txBox="1"/>
      </xdr:nvSpPr>
      <xdr:spPr>
        <a:xfrm>
          <a:off x="13762768" y="19030736"/>
          <a:ext cx="1644871" cy="418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49732</xdr:colOff>
      <xdr:row>38</xdr:row>
      <xdr:rowOff>20106</xdr:rowOff>
    </xdr:from>
    <xdr:to>
      <xdr:col>9</xdr:col>
      <xdr:colOff>1752600</xdr:colOff>
      <xdr:row>38</xdr:row>
      <xdr:rowOff>457200</xdr:rowOff>
    </xdr:to>
    <xdr:sp macro="[0]!ZYesNoJ39" textlink="">
      <xdr:nvSpPr>
        <xdr:cNvPr id="198" name="TextBox 197"/>
        <xdr:cNvSpPr txBox="1"/>
      </xdr:nvSpPr>
      <xdr:spPr>
        <a:xfrm>
          <a:off x="13735252" y="19527306"/>
          <a:ext cx="1702868" cy="437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117464</xdr:colOff>
      <xdr:row>39</xdr:row>
      <xdr:rowOff>24339</xdr:rowOff>
    </xdr:from>
    <xdr:to>
      <xdr:col>9</xdr:col>
      <xdr:colOff>1508759</xdr:colOff>
      <xdr:row>39</xdr:row>
      <xdr:rowOff>469900</xdr:rowOff>
    </xdr:to>
    <xdr:sp macro="[0]!ZYesNoJ40" textlink="">
      <xdr:nvSpPr>
        <xdr:cNvPr id="199" name="TextBox 198"/>
        <xdr:cNvSpPr txBox="1"/>
      </xdr:nvSpPr>
      <xdr:spPr>
        <a:xfrm>
          <a:off x="13802984" y="20034459"/>
          <a:ext cx="1391295" cy="445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89948</xdr:colOff>
      <xdr:row>40</xdr:row>
      <xdr:rowOff>17989</xdr:rowOff>
    </xdr:from>
    <xdr:to>
      <xdr:col>9</xdr:col>
      <xdr:colOff>1767840</xdr:colOff>
      <xdr:row>40</xdr:row>
      <xdr:rowOff>444500</xdr:rowOff>
    </xdr:to>
    <xdr:sp macro="[0]!ZYesNoJ41" textlink="">
      <xdr:nvSpPr>
        <xdr:cNvPr id="200" name="TextBox 199"/>
        <xdr:cNvSpPr txBox="1"/>
      </xdr:nvSpPr>
      <xdr:spPr>
        <a:xfrm>
          <a:off x="13775468" y="20531029"/>
          <a:ext cx="1677892" cy="426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62430</xdr:colOff>
      <xdr:row>41</xdr:row>
      <xdr:rowOff>11639</xdr:rowOff>
    </xdr:from>
    <xdr:to>
      <xdr:col>9</xdr:col>
      <xdr:colOff>1752600</xdr:colOff>
      <xdr:row>41</xdr:row>
      <xdr:rowOff>457200</xdr:rowOff>
    </xdr:to>
    <xdr:sp macro="[0]!ZYesNoJ42" textlink="">
      <xdr:nvSpPr>
        <xdr:cNvPr id="201" name="TextBox 200"/>
        <xdr:cNvSpPr txBox="1"/>
      </xdr:nvSpPr>
      <xdr:spPr>
        <a:xfrm>
          <a:off x="13747950" y="21027599"/>
          <a:ext cx="1690170" cy="445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98414</xdr:colOff>
      <xdr:row>42</xdr:row>
      <xdr:rowOff>15872</xdr:rowOff>
    </xdr:from>
    <xdr:to>
      <xdr:col>9</xdr:col>
      <xdr:colOff>1600200</xdr:colOff>
      <xdr:row>42</xdr:row>
      <xdr:rowOff>457200</xdr:rowOff>
    </xdr:to>
    <xdr:sp macro="[0]!ZYesNoJ43" textlink="">
      <xdr:nvSpPr>
        <xdr:cNvPr id="202" name="TextBox 201"/>
        <xdr:cNvSpPr txBox="1"/>
      </xdr:nvSpPr>
      <xdr:spPr>
        <a:xfrm>
          <a:off x="13783934" y="21534752"/>
          <a:ext cx="1501786" cy="441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134396</xdr:colOff>
      <xdr:row>43</xdr:row>
      <xdr:rowOff>20105</xdr:rowOff>
    </xdr:from>
    <xdr:to>
      <xdr:col>9</xdr:col>
      <xdr:colOff>1676399</xdr:colOff>
      <xdr:row>43</xdr:row>
      <xdr:rowOff>482600</xdr:rowOff>
    </xdr:to>
    <xdr:sp macro="[0]!ZYesNoJ44" textlink="">
      <xdr:nvSpPr>
        <xdr:cNvPr id="203" name="TextBox 202"/>
        <xdr:cNvSpPr txBox="1"/>
      </xdr:nvSpPr>
      <xdr:spPr>
        <a:xfrm>
          <a:off x="13819916" y="22041905"/>
          <a:ext cx="1542003" cy="462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78316</xdr:colOff>
      <xdr:row>45</xdr:row>
      <xdr:rowOff>10583</xdr:rowOff>
    </xdr:from>
    <xdr:to>
      <xdr:col>9</xdr:col>
      <xdr:colOff>1615439</xdr:colOff>
      <xdr:row>45</xdr:row>
      <xdr:rowOff>444500</xdr:rowOff>
    </xdr:to>
    <xdr:sp macro="[0]!ZYesNoJ46" textlink="">
      <xdr:nvSpPr>
        <xdr:cNvPr id="205" name="TextBox 204"/>
        <xdr:cNvSpPr txBox="1"/>
      </xdr:nvSpPr>
      <xdr:spPr>
        <a:xfrm>
          <a:off x="13763836" y="23038223"/>
          <a:ext cx="1537123" cy="433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61384</xdr:colOff>
      <xdr:row>46</xdr:row>
      <xdr:rowOff>7411</xdr:rowOff>
    </xdr:from>
    <xdr:to>
      <xdr:col>9</xdr:col>
      <xdr:colOff>1584960</xdr:colOff>
      <xdr:row>46</xdr:row>
      <xdr:rowOff>431800</xdr:rowOff>
    </xdr:to>
    <xdr:sp macro="[0]!ZYesNoJ47" textlink="">
      <xdr:nvSpPr>
        <xdr:cNvPr id="206" name="TextBox 205"/>
        <xdr:cNvSpPr txBox="1"/>
      </xdr:nvSpPr>
      <xdr:spPr>
        <a:xfrm>
          <a:off x="13746904" y="23537971"/>
          <a:ext cx="1523576" cy="424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76200</xdr:colOff>
      <xdr:row>47</xdr:row>
      <xdr:rowOff>4239</xdr:rowOff>
    </xdr:from>
    <xdr:to>
      <xdr:col>9</xdr:col>
      <xdr:colOff>1661160</xdr:colOff>
      <xdr:row>47</xdr:row>
      <xdr:rowOff>469900</xdr:rowOff>
    </xdr:to>
    <xdr:sp macro="[0]!ZYesNoJ48" textlink="">
      <xdr:nvSpPr>
        <xdr:cNvPr id="207" name="TextBox 206"/>
        <xdr:cNvSpPr txBox="1"/>
      </xdr:nvSpPr>
      <xdr:spPr>
        <a:xfrm>
          <a:off x="13761720" y="24037719"/>
          <a:ext cx="1584960" cy="465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91018</xdr:colOff>
      <xdr:row>48</xdr:row>
      <xdr:rowOff>1067</xdr:rowOff>
    </xdr:from>
    <xdr:to>
      <xdr:col>9</xdr:col>
      <xdr:colOff>1813560</xdr:colOff>
      <xdr:row>48</xdr:row>
      <xdr:rowOff>431800</xdr:rowOff>
    </xdr:to>
    <xdr:sp macro="[0]!ZYesNoJ49" textlink="">
      <xdr:nvSpPr>
        <xdr:cNvPr id="208" name="TextBox 207"/>
        <xdr:cNvSpPr txBox="1"/>
      </xdr:nvSpPr>
      <xdr:spPr>
        <a:xfrm>
          <a:off x="13776538" y="24537467"/>
          <a:ext cx="1722542" cy="430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80434</xdr:colOff>
      <xdr:row>49</xdr:row>
      <xdr:rowOff>2975</xdr:rowOff>
    </xdr:from>
    <xdr:to>
      <xdr:col>9</xdr:col>
      <xdr:colOff>1615439</xdr:colOff>
      <xdr:row>49</xdr:row>
      <xdr:rowOff>488962</xdr:rowOff>
    </xdr:to>
    <xdr:sp macro="[0]!ZYesNoJ50" textlink="">
      <xdr:nvSpPr>
        <xdr:cNvPr id="209" name="TextBox 208"/>
        <xdr:cNvSpPr txBox="1"/>
      </xdr:nvSpPr>
      <xdr:spPr>
        <a:xfrm>
          <a:off x="13765954" y="25042295"/>
          <a:ext cx="1535005"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67736</xdr:colOff>
      <xdr:row>50</xdr:row>
      <xdr:rowOff>5307</xdr:rowOff>
    </xdr:from>
    <xdr:to>
      <xdr:col>9</xdr:col>
      <xdr:colOff>1737360</xdr:colOff>
      <xdr:row>50</xdr:row>
      <xdr:rowOff>419100</xdr:rowOff>
    </xdr:to>
    <xdr:sp macro="[0]!ZYesNoJ51" textlink="">
      <xdr:nvSpPr>
        <xdr:cNvPr id="210" name="TextBox 209"/>
        <xdr:cNvSpPr txBox="1"/>
      </xdr:nvSpPr>
      <xdr:spPr>
        <a:xfrm>
          <a:off x="13753256" y="25547547"/>
          <a:ext cx="1669624" cy="413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61386</xdr:colOff>
      <xdr:row>51</xdr:row>
      <xdr:rowOff>12718</xdr:rowOff>
    </xdr:from>
    <xdr:to>
      <xdr:col>9</xdr:col>
      <xdr:colOff>1813560</xdr:colOff>
      <xdr:row>51</xdr:row>
      <xdr:rowOff>431800</xdr:rowOff>
    </xdr:to>
    <xdr:sp macro="[0]!ZYesNoJ52" textlink="">
      <xdr:nvSpPr>
        <xdr:cNvPr id="211" name="TextBox 210"/>
        <xdr:cNvSpPr txBox="1"/>
      </xdr:nvSpPr>
      <xdr:spPr>
        <a:xfrm>
          <a:off x="13746906" y="26057878"/>
          <a:ext cx="1752174" cy="419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65618</xdr:colOff>
      <xdr:row>52</xdr:row>
      <xdr:rowOff>20129</xdr:rowOff>
    </xdr:from>
    <xdr:to>
      <xdr:col>9</xdr:col>
      <xdr:colOff>1645919</xdr:colOff>
      <xdr:row>53</xdr:row>
      <xdr:rowOff>3196</xdr:rowOff>
    </xdr:to>
    <xdr:sp macro="[0]!ZYesNoJ53" textlink="">
      <xdr:nvSpPr>
        <xdr:cNvPr id="212" name="TextBox 211"/>
        <xdr:cNvSpPr txBox="1"/>
      </xdr:nvSpPr>
      <xdr:spPr>
        <a:xfrm>
          <a:off x="13751138" y="26568209"/>
          <a:ext cx="1580301"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59268</xdr:colOff>
      <xdr:row>53</xdr:row>
      <xdr:rowOff>16957</xdr:rowOff>
    </xdr:from>
    <xdr:to>
      <xdr:col>9</xdr:col>
      <xdr:colOff>1691639</xdr:colOff>
      <xdr:row>54</xdr:row>
      <xdr:rowOff>24</xdr:rowOff>
    </xdr:to>
    <xdr:sp macro="[0]!ZYesNoJ54" textlink="">
      <xdr:nvSpPr>
        <xdr:cNvPr id="213" name="TextBox 212"/>
        <xdr:cNvSpPr txBox="1"/>
      </xdr:nvSpPr>
      <xdr:spPr>
        <a:xfrm>
          <a:off x="13744788" y="27067957"/>
          <a:ext cx="1632371"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63502</xdr:colOff>
      <xdr:row>54</xdr:row>
      <xdr:rowOff>10607</xdr:rowOff>
    </xdr:from>
    <xdr:to>
      <xdr:col>9</xdr:col>
      <xdr:colOff>1905000</xdr:colOff>
      <xdr:row>54</xdr:row>
      <xdr:rowOff>431800</xdr:rowOff>
    </xdr:to>
    <xdr:sp macro="[0]!ZYesNoJ55" textlink="">
      <xdr:nvSpPr>
        <xdr:cNvPr id="214" name="TextBox 213"/>
        <xdr:cNvSpPr txBox="1"/>
      </xdr:nvSpPr>
      <xdr:spPr>
        <a:xfrm>
          <a:off x="13749022" y="27564527"/>
          <a:ext cx="1841498" cy="421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67734</xdr:colOff>
      <xdr:row>55</xdr:row>
      <xdr:rowOff>4257</xdr:rowOff>
    </xdr:from>
    <xdr:to>
      <xdr:col>9</xdr:col>
      <xdr:colOff>1767840</xdr:colOff>
      <xdr:row>55</xdr:row>
      <xdr:rowOff>419100</xdr:rowOff>
    </xdr:to>
    <xdr:sp macro="[0]!ZYesNoJ56" textlink="">
      <xdr:nvSpPr>
        <xdr:cNvPr id="215" name="TextBox 214"/>
        <xdr:cNvSpPr txBox="1"/>
      </xdr:nvSpPr>
      <xdr:spPr>
        <a:xfrm>
          <a:off x="13753254" y="28061097"/>
          <a:ext cx="1700106" cy="414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135468</xdr:colOff>
      <xdr:row>56</xdr:row>
      <xdr:rowOff>61407</xdr:rowOff>
    </xdr:from>
    <xdr:to>
      <xdr:col>9</xdr:col>
      <xdr:colOff>1752600</xdr:colOff>
      <xdr:row>56</xdr:row>
      <xdr:rowOff>487680</xdr:rowOff>
    </xdr:to>
    <xdr:sp macro="[0]!ZYesNoJ57" textlink="">
      <xdr:nvSpPr>
        <xdr:cNvPr id="216" name="TextBox 215"/>
        <xdr:cNvSpPr txBox="1"/>
      </xdr:nvSpPr>
      <xdr:spPr>
        <a:xfrm>
          <a:off x="13820988" y="28621167"/>
          <a:ext cx="1617132" cy="426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88900</xdr:colOff>
      <xdr:row>57</xdr:row>
      <xdr:rowOff>29657</xdr:rowOff>
    </xdr:from>
    <xdr:to>
      <xdr:col>9</xdr:col>
      <xdr:colOff>1783080</xdr:colOff>
      <xdr:row>58</xdr:row>
      <xdr:rowOff>12724</xdr:rowOff>
    </xdr:to>
    <xdr:sp macro="[0]!ZYesNoJ58" textlink="">
      <xdr:nvSpPr>
        <xdr:cNvPr id="217" name="TextBox 216"/>
        <xdr:cNvSpPr txBox="1"/>
      </xdr:nvSpPr>
      <xdr:spPr>
        <a:xfrm>
          <a:off x="13774420" y="29092337"/>
          <a:ext cx="1694180"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169334</xdr:colOff>
      <xdr:row>58</xdr:row>
      <xdr:rowOff>76200</xdr:rowOff>
    </xdr:from>
    <xdr:to>
      <xdr:col>9</xdr:col>
      <xdr:colOff>1722120</xdr:colOff>
      <xdr:row>58</xdr:row>
      <xdr:rowOff>450874</xdr:rowOff>
    </xdr:to>
    <xdr:sp macro="[0]!ZYesNoJ59" textlink="">
      <xdr:nvSpPr>
        <xdr:cNvPr id="218" name="TextBox 217"/>
        <xdr:cNvSpPr txBox="1"/>
      </xdr:nvSpPr>
      <xdr:spPr>
        <a:xfrm>
          <a:off x="13854854" y="29641800"/>
          <a:ext cx="1552786" cy="374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52916</xdr:colOff>
      <xdr:row>59</xdr:row>
      <xdr:rowOff>21191</xdr:rowOff>
    </xdr:from>
    <xdr:to>
      <xdr:col>9</xdr:col>
      <xdr:colOff>1722119</xdr:colOff>
      <xdr:row>60</xdr:row>
      <xdr:rowOff>4258</xdr:rowOff>
    </xdr:to>
    <xdr:sp macro="[0]!ZYesNoJ60" textlink="">
      <xdr:nvSpPr>
        <xdr:cNvPr id="219" name="TextBox 218"/>
        <xdr:cNvSpPr txBox="1"/>
      </xdr:nvSpPr>
      <xdr:spPr>
        <a:xfrm>
          <a:off x="13738436" y="30089711"/>
          <a:ext cx="1669203"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88900</xdr:colOff>
      <xdr:row>60</xdr:row>
      <xdr:rowOff>14841</xdr:rowOff>
    </xdr:from>
    <xdr:to>
      <xdr:col>9</xdr:col>
      <xdr:colOff>1706880</xdr:colOff>
      <xdr:row>60</xdr:row>
      <xdr:rowOff>444500</xdr:rowOff>
    </xdr:to>
    <xdr:sp macro="[0]!ZYesNoJ61" textlink="">
      <xdr:nvSpPr>
        <xdr:cNvPr id="220" name="TextBox 219"/>
        <xdr:cNvSpPr txBox="1"/>
      </xdr:nvSpPr>
      <xdr:spPr>
        <a:xfrm>
          <a:off x="13774420" y="30586281"/>
          <a:ext cx="1617980" cy="429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82548</xdr:colOff>
      <xdr:row>61</xdr:row>
      <xdr:rowOff>19074</xdr:rowOff>
    </xdr:from>
    <xdr:to>
      <xdr:col>9</xdr:col>
      <xdr:colOff>1676399</xdr:colOff>
      <xdr:row>62</xdr:row>
      <xdr:rowOff>2141</xdr:rowOff>
    </xdr:to>
    <xdr:sp macro="[0]!ZYesNoJ62" textlink="">
      <xdr:nvSpPr>
        <xdr:cNvPr id="221" name="TextBox 220"/>
        <xdr:cNvSpPr txBox="1"/>
      </xdr:nvSpPr>
      <xdr:spPr>
        <a:xfrm>
          <a:off x="13768068" y="31093434"/>
          <a:ext cx="1593851"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65614</xdr:colOff>
      <xdr:row>62</xdr:row>
      <xdr:rowOff>23308</xdr:rowOff>
    </xdr:from>
    <xdr:to>
      <xdr:col>9</xdr:col>
      <xdr:colOff>1722120</xdr:colOff>
      <xdr:row>63</xdr:row>
      <xdr:rowOff>6375</xdr:rowOff>
    </xdr:to>
    <xdr:sp macro="[0]!ZYesNoJ63" textlink="">
      <xdr:nvSpPr>
        <xdr:cNvPr id="222" name="TextBox 221"/>
        <xdr:cNvSpPr txBox="1"/>
      </xdr:nvSpPr>
      <xdr:spPr>
        <a:xfrm>
          <a:off x="13751134" y="31600588"/>
          <a:ext cx="1656506"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48680</xdr:colOff>
      <xdr:row>63</xdr:row>
      <xdr:rowOff>27542</xdr:rowOff>
    </xdr:from>
    <xdr:to>
      <xdr:col>9</xdr:col>
      <xdr:colOff>1661159</xdr:colOff>
      <xdr:row>64</xdr:row>
      <xdr:rowOff>10609</xdr:rowOff>
    </xdr:to>
    <xdr:sp macro="[0]!ZYesNoJ64" textlink="">
      <xdr:nvSpPr>
        <xdr:cNvPr id="223" name="TextBox 222"/>
        <xdr:cNvSpPr txBox="1"/>
      </xdr:nvSpPr>
      <xdr:spPr>
        <a:xfrm>
          <a:off x="13734200" y="32107742"/>
          <a:ext cx="1612479"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95246</xdr:colOff>
      <xdr:row>64</xdr:row>
      <xdr:rowOff>10609</xdr:rowOff>
    </xdr:from>
    <xdr:to>
      <xdr:col>9</xdr:col>
      <xdr:colOff>1920240</xdr:colOff>
      <xdr:row>64</xdr:row>
      <xdr:rowOff>444500</xdr:rowOff>
    </xdr:to>
    <xdr:sp macro="[0]!ZYesNoJ65" textlink="">
      <xdr:nvSpPr>
        <xdr:cNvPr id="224" name="TextBox 223"/>
        <xdr:cNvSpPr txBox="1"/>
      </xdr:nvSpPr>
      <xdr:spPr>
        <a:xfrm>
          <a:off x="13780766" y="32593729"/>
          <a:ext cx="1824994" cy="433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46562</xdr:colOff>
      <xdr:row>65</xdr:row>
      <xdr:rowOff>4259</xdr:rowOff>
    </xdr:from>
    <xdr:to>
      <xdr:col>9</xdr:col>
      <xdr:colOff>1783079</xdr:colOff>
      <xdr:row>65</xdr:row>
      <xdr:rowOff>482600</xdr:rowOff>
    </xdr:to>
    <xdr:sp macro="[0]!ZYesNoJ66" textlink="">
      <xdr:nvSpPr>
        <xdr:cNvPr id="225" name="TextBox 224"/>
        <xdr:cNvSpPr txBox="1"/>
      </xdr:nvSpPr>
      <xdr:spPr>
        <a:xfrm>
          <a:off x="13732082" y="33090299"/>
          <a:ext cx="1736517" cy="47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71962</xdr:colOff>
      <xdr:row>66</xdr:row>
      <xdr:rowOff>8492</xdr:rowOff>
    </xdr:from>
    <xdr:to>
      <xdr:col>9</xdr:col>
      <xdr:colOff>1844039</xdr:colOff>
      <xdr:row>67</xdr:row>
      <xdr:rowOff>0</xdr:rowOff>
    </xdr:to>
    <xdr:sp macro="[0]!ZYesNoJ67" textlink="">
      <xdr:nvSpPr>
        <xdr:cNvPr id="226" name="TextBox 225"/>
        <xdr:cNvSpPr txBox="1"/>
      </xdr:nvSpPr>
      <xdr:spPr>
        <a:xfrm>
          <a:off x="13757482" y="33597452"/>
          <a:ext cx="1772077" cy="494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97362</xdr:colOff>
      <xdr:row>67</xdr:row>
      <xdr:rowOff>12725</xdr:rowOff>
    </xdr:from>
    <xdr:to>
      <xdr:col>9</xdr:col>
      <xdr:colOff>800099</xdr:colOff>
      <xdr:row>67</xdr:row>
      <xdr:rowOff>457200</xdr:rowOff>
    </xdr:to>
    <xdr:sp macro="[0]!ZYesNoJ68" textlink="">
      <xdr:nvSpPr>
        <xdr:cNvPr id="227" name="TextBox 226"/>
        <xdr:cNvSpPr txBox="1"/>
      </xdr:nvSpPr>
      <xdr:spPr>
        <a:xfrm>
          <a:off x="11044762" y="34074125"/>
          <a:ext cx="702737" cy="44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80430</xdr:colOff>
      <xdr:row>68</xdr:row>
      <xdr:rowOff>16958</xdr:rowOff>
    </xdr:from>
    <xdr:to>
      <xdr:col>9</xdr:col>
      <xdr:colOff>690030</xdr:colOff>
      <xdr:row>69</xdr:row>
      <xdr:rowOff>25</xdr:rowOff>
    </xdr:to>
    <xdr:sp macro="[0]!ZYesNoJ69" textlink="">
      <xdr:nvSpPr>
        <xdr:cNvPr id="228" name="TextBox 227"/>
        <xdr:cNvSpPr txBox="1"/>
      </xdr:nvSpPr>
      <xdr:spPr>
        <a:xfrm>
          <a:off x="5922430" y="22072625"/>
          <a:ext cx="609600"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63497</xdr:colOff>
      <xdr:row>69</xdr:row>
      <xdr:rowOff>21191</xdr:rowOff>
    </xdr:from>
    <xdr:to>
      <xdr:col>9</xdr:col>
      <xdr:colOff>673097</xdr:colOff>
      <xdr:row>70</xdr:row>
      <xdr:rowOff>4258</xdr:rowOff>
    </xdr:to>
    <xdr:sp macro="[0]!ZYesNoJ70" textlink="">
      <xdr:nvSpPr>
        <xdr:cNvPr id="229" name="TextBox 228"/>
        <xdr:cNvSpPr txBox="1"/>
      </xdr:nvSpPr>
      <xdr:spPr>
        <a:xfrm>
          <a:off x="5905497" y="22394358"/>
          <a:ext cx="609600"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46563</xdr:colOff>
      <xdr:row>70</xdr:row>
      <xdr:rowOff>25424</xdr:rowOff>
    </xdr:from>
    <xdr:to>
      <xdr:col>9</xdr:col>
      <xdr:colOff>1645920</xdr:colOff>
      <xdr:row>71</xdr:row>
      <xdr:rowOff>8491</xdr:rowOff>
    </xdr:to>
    <xdr:sp macro="[0]!ZYesNoJ71" textlink="">
      <xdr:nvSpPr>
        <xdr:cNvPr id="230" name="TextBox 229"/>
        <xdr:cNvSpPr txBox="1"/>
      </xdr:nvSpPr>
      <xdr:spPr>
        <a:xfrm>
          <a:off x="13732083" y="35626064"/>
          <a:ext cx="1599357"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61379</xdr:colOff>
      <xdr:row>71</xdr:row>
      <xdr:rowOff>29657</xdr:rowOff>
    </xdr:from>
    <xdr:to>
      <xdr:col>9</xdr:col>
      <xdr:colOff>1661160</xdr:colOff>
      <xdr:row>72</xdr:row>
      <xdr:rowOff>12724</xdr:rowOff>
    </xdr:to>
    <xdr:sp macro="[0]!ZYesNoJ72" textlink="">
      <xdr:nvSpPr>
        <xdr:cNvPr id="231" name="TextBox 230"/>
        <xdr:cNvSpPr txBox="1"/>
      </xdr:nvSpPr>
      <xdr:spPr>
        <a:xfrm>
          <a:off x="13746899" y="36133217"/>
          <a:ext cx="1599781"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76195</xdr:colOff>
      <xdr:row>72</xdr:row>
      <xdr:rowOff>33890</xdr:rowOff>
    </xdr:from>
    <xdr:to>
      <xdr:col>9</xdr:col>
      <xdr:colOff>1630680</xdr:colOff>
      <xdr:row>73</xdr:row>
      <xdr:rowOff>16957</xdr:rowOff>
    </xdr:to>
    <xdr:sp macro="[0]!ZYesNoJ73" textlink="">
      <xdr:nvSpPr>
        <xdr:cNvPr id="232" name="TextBox 231"/>
        <xdr:cNvSpPr txBox="1"/>
      </xdr:nvSpPr>
      <xdr:spPr>
        <a:xfrm>
          <a:off x="13761715" y="36640370"/>
          <a:ext cx="1554485"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91011</xdr:colOff>
      <xdr:row>73</xdr:row>
      <xdr:rowOff>38123</xdr:rowOff>
    </xdr:from>
    <xdr:to>
      <xdr:col>9</xdr:col>
      <xdr:colOff>1874520</xdr:colOff>
      <xdr:row>74</xdr:row>
      <xdr:rowOff>21190</xdr:rowOff>
    </xdr:to>
    <xdr:sp macro="[0]!ZYesNoJ74" textlink="">
      <xdr:nvSpPr>
        <xdr:cNvPr id="233" name="TextBox 232"/>
        <xdr:cNvSpPr txBox="1"/>
      </xdr:nvSpPr>
      <xdr:spPr>
        <a:xfrm>
          <a:off x="13776531" y="37147523"/>
          <a:ext cx="1783509"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52910</xdr:colOff>
      <xdr:row>74</xdr:row>
      <xdr:rowOff>10606</xdr:rowOff>
    </xdr:from>
    <xdr:to>
      <xdr:col>9</xdr:col>
      <xdr:colOff>1767840</xdr:colOff>
      <xdr:row>74</xdr:row>
      <xdr:rowOff>444500</xdr:rowOff>
    </xdr:to>
    <xdr:sp macro="[0]!ZYesNoJ75" textlink="">
      <xdr:nvSpPr>
        <xdr:cNvPr id="234" name="TextBox 233"/>
        <xdr:cNvSpPr txBox="1"/>
      </xdr:nvSpPr>
      <xdr:spPr>
        <a:xfrm>
          <a:off x="13738430" y="37622926"/>
          <a:ext cx="1714930" cy="433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57143</xdr:colOff>
      <xdr:row>75</xdr:row>
      <xdr:rowOff>14839</xdr:rowOff>
    </xdr:from>
    <xdr:to>
      <xdr:col>9</xdr:col>
      <xdr:colOff>1828800</xdr:colOff>
      <xdr:row>75</xdr:row>
      <xdr:rowOff>469900</xdr:rowOff>
    </xdr:to>
    <xdr:sp macro="[0]!ZYesNoJ76" textlink="">
      <xdr:nvSpPr>
        <xdr:cNvPr id="235" name="TextBox 234"/>
        <xdr:cNvSpPr txBox="1"/>
      </xdr:nvSpPr>
      <xdr:spPr>
        <a:xfrm>
          <a:off x="13742663" y="38130079"/>
          <a:ext cx="1771657" cy="455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61376</xdr:colOff>
      <xdr:row>76</xdr:row>
      <xdr:rowOff>19072</xdr:rowOff>
    </xdr:from>
    <xdr:to>
      <xdr:col>9</xdr:col>
      <xdr:colOff>1691640</xdr:colOff>
      <xdr:row>77</xdr:row>
      <xdr:rowOff>2139</xdr:rowOff>
    </xdr:to>
    <xdr:sp macro="[0]!ZYesNoJ77" textlink="">
      <xdr:nvSpPr>
        <xdr:cNvPr id="236" name="TextBox 235"/>
        <xdr:cNvSpPr txBox="1"/>
      </xdr:nvSpPr>
      <xdr:spPr>
        <a:xfrm>
          <a:off x="13746896" y="38637232"/>
          <a:ext cx="1630264" cy="48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44443</xdr:colOff>
      <xdr:row>77</xdr:row>
      <xdr:rowOff>12722</xdr:rowOff>
    </xdr:from>
    <xdr:to>
      <xdr:col>9</xdr:col>
      <xdr:colOff>1920240</xdr:colOff>
      <xdr:row>77</xdr:row>
      <xdr:rowOff>472440</xdr:rowOff>
    </xdr:to>
    <xdr:sp macro="[0]!ZYesNoJ78" textlink="">
      <xdr:nvSpPr>
        <xdr:cNvPr id="237" name="TextBox 236"/>
        <xdr:cNvSpPr txBox="1"/>
      </xdr:nvSpPr>
      <xdr:spPr>
        <a:xfrm>
          <a:off x="13729963" y="39133802"/>
          <a:ext cx="1875797" cy="459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91010</xdr:colOff>
      <xdr:row>78</xdr:row>
      <xdr:rowOff>63500</xdr:rowOff>
    </xdr:from>
    <xdr:to>
      <xdr:col>9</xdr:col>
      <xdr:colOff>1813559</xdr:colOff>
      <xdr:row>79</xdr:row>
      <xdr:rowOff>23</xdr:rowOff>
    </xdr:to>
    <xdr:sp macro="[0]!ZYesNoJ79" textlink="">
      <xdr:nvSpPr>
        <xdr:cNvPr id="238" name="TextBox 237"/>
        <xdr:cNvSpPr txBox="1"/>
      </xdr:nvSpPr>
      <xdr:spPr>
        <a:xfrm>
          <a:off x="13776530" y="39687500"/>
          <a:ext cx="1722549" cy="439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95246</xdr:colOff>
      <xdr:row>79</xdr:row>
      <xdr:rowOff>40195</xdr:rowOff>
    </xdr:from>
    <xdr:to>
      <xdr:col>9</xdr:col>
      <xdr:colOff>1645920</xdr:colOff>
      <xdr:row>79</xdr:row>
      <xdr:rowOff>482600</xdr:rowOff>
    </xdr:to>
    <xdr:sp macro="[0]!ZYesNoJ80" textlink="">
      <xdr:nvSpPr>
        <xdr:cNvPr id="239" name="TextBox 238"/>
        <xdr:cNvSpPr txBox="1"/>
      </xdr:nvSpPr>
      <xdr:spPr>
        <a:xfrm>
          <a:off x="13780766" y="40167115"/>
          <a:ext cx="1550674" cy="442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99481</xdr:colOff>
      <xdr:row>80</xdr:row>
      <xdr:rowOff>16890</xdr:rowOff>
    </xdr:from>
    <xdr:to>
      <xdr:col>9</xdr:col>
      <xdr:colOff>675221</xdr:colOff>
      <xdr:row>80</xdr:row>
      <xdr:rowOff>444500</xdr:rowOff>
    </xdr:to>
    <xdr:sp macro="[0]!ZYesNoJ81" textlink="">
      <xdr:nvSpPr>
        <xdr:cNvPr id="240" name="TextBox 239"/>
        <xdr:cNvSpPr txBox="1"/>
      </xdr:nvSpPr>
      <xdr:spPr>
        <a:xfrm>
          <a:off x="11046881" y="40682290"/>
          <a:ext cx="575740" cy="427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141816</xdr:colOff>
      <xdr:row>81</xdr:row>
      <xdr:rowOff>69785</xdr:rowOff>
    </xdr:from>
    <xdr:to>
      <xdr:col>9</xdr:col>
      <xdr:colOff>717556</xdr:colOff>
      <xdr:row>82</xdr:row>
      <xdr:rowOff>6308</xdr:rowOff>
    </xdr:to>
    <xdr:sp macro="[0]!ZYesNoJ82" textlink="">
      <xdr:nvSpPr>
        <xdr:cNvPr id="241" name="TextBox 240"/>
        <xdr:cNvSpPr txBox="1"/>
      </xdr:nvSpPr>
      <xdr:spPr>
        <a:xfrm>
          <a:off x="11089216" y="41243185"/>
          <a:ext cx="575740" cy="444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107951</xdr:colOff>
      <xdr:row>82</xdr:row>
      <xdr:rowOff>23196</xdr:rowOff>
    </xdr:from>
    <xdr:to>
      <xdr:col>9</xdr:col>
      <xdr:colOff>683691</xdr:colOff>
      <xdr:row>82</xdr:row>
      <xdr:rowOff>482600</xdr:rowOff>
    </xdr:to>
    <xdr:sp macro="[0]!ZYesNoJ83" textlink="">
      <xdr:nvSpPr>
        <xdr:cNvPr id="242" name="TextBox 241"/>
        <xdr:cNvSpPr txBox="1"/>
      </xdr:nvSpPr>
      <xdr:spPr>
        <a:xfrm>
          <a:off x="11055351" y="41704596"/>
          <a:ext cx="575740" cy="459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112186</xdr:colOff>
      <xdr:row>83</xdr:row>
      <xdr:rowOff>52807</xdr:rowOff>
    </xdr:from>
    <xdr:to>
      <xdr:col>9</xdr:col>
      <xdr:colOff>687926</xdr:colOff>
      <xdr:row>83</xdr:row>
      <xdr:rowOff>444500</xdr:rowOff>
    </xdr:to>
    <xdr:sp macro="[0]!ZYesNoJ84" textlink="">
      <xdr:nvSpPr>
        <xdr:cNvPr id="243" name="TextBox 242"/>
        <xdr:cNvSpPr txBox="1"/>
      </xdr:nvSpPr>
      <xdr:spPr>
        <a:xfrm>
          <a:off x="11059586" y="42242207"/>
          <a:ext cx="575740" cy="391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116421</xdr:colOff>
      <xdr:row>84</xdr:row>
      <xdr:rowOff>82418</xdr:rowOff>
    </xdr:from>
    <xdr:to>
      <xdr:col>9</xdr:col>
      <xdr:colOff>692161</xdr:colOff>
      <xdr:row>85</xdr:row>
      <xdr:rowOff>18941</xdr:rowOff>
    </xdr:to>
    <xdr:sp macro="[0]!ZYesNoJ85" textlink="">
      <xdr:nvSpPr>
        <xdr:cNvPr id="244" name="TextBox 243"/>
        <xdr:cNvSpPr txBox="1"/>
      </xdr:nvSpPr>
      <xdr:spPr>
        <a:xfrm>
          <a:off x="5958421" y="27218085"/>
          <a:ext cx="575740" cy="254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99489</xdr:colOff>
      <xdr:row>85</xdr:row>
      <xdr:rowOff>31748</xdr:rowOff>
    </xdr:from>
    <xdr:to>
      <xdr:col>9</xdr:col>
      <xdr:colOff>787400</xdr:colOff>
      <xdr:row>85</xdr:row>
      <xdr:rowOff>482599</xdr:rowOff>
    </xdr:to>
    <xdr:sp macro="[0]!ZYesNoJ86" textlink="">
      <xdr:nvSpPr>
        <xdr:cNvPr id="245" name="TextBox 244"/>
        <xdr:cNvSpPr txBox="1"/>
      </xdr:nvSpPr>
      <xdr:spPr>
        <a:xfrm>
          <a:off x="11046889" y="43237148"/>
          <a:ext cx="687911" cy="450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93142</xdr:colOff>
      <xdr:row>86</xdr:row>
      <xdr:rowOff>84665</xdr:rowOff>
    </xdr:from>
    <xdr:to>
      <xdr:col>9</xdr:col>
      <xdr:colOff>656168</xdr:colOff>
      <xdr:row>86</xdr:row>
      <xdr:rowOff>495300</xdr:rowOff>
    </xdr:to>
    <xdr:sp macro="[0]!ZYesNoJ87" textlink="">
      <xdr:nvSpPr>
        <xdr:cNvPr id="246" name="TextBox 245"/>
        <xdr:cNvSpPr txBox="1"/>
      </xdr:nvSpPr>
      <xdr:spPr>
        <a:xfrm>
          <a:off x="11040542" y="43798065"/>
          <a:ext cx="563026" cy="41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97379</xdr:colOff>
      <xdr:row>87</xdr:row>
      <xdr:rowOff>52915</xdr:rowOff>
    </xdr:from>
    <xdr:to>
      <xdr:col>9</xdr:col>
      <xdr:colOff>660405</xdr:colOff>
      <xdr:row>87</xdr:row>
      <xdr:rowOff>457200</xdr:rowOff>
    </xdr:to>
    <xdr:sp macro="[0]!ZYesNoJ88" textlink="">
      <xdr:nvSpPr>
        <xdr:cNvPr id="247" name="TextBox 246"/>
        <xdr:cNvSpPr txBox="1"/>
      </xdr:nvSpPr>
      <xdr:spPr>
        <a:xfrm>
          <a:off x="11044779" y="44274315"/>
          <a:ext cx="563026" cy="404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63501</xdr:colOff>
      <xdr:row>88</xdr:row>
      <xdr:rowOff>21165</xdr:rowOff>
    </xdr:from>
    <xdr:to>
      <xdr:col>9</xdr:col>
      <xdr:colOff>706976</xdr:colOff>
      <xdr:row>89</xdr:row>
      <xdr:rowOff>10583</xdr:rowOff>
    </xdr:to>
    <xdr:sp macro="[0]!ZYesNoJ89" textlink="">
      <xdr:nvSpPr>
        <xdr:cNvPr id="248" name="TextBox 247"/>
        <xdr:cNvSpPr txBox="1"/>
      </xdr:nvSpPr>
      <xdr:spPr>
        <a:xfrm>
          <a:off x="5905501" y="28426832"/>
          <a:ext cx="643475" cy="306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143923</xdr:colOff>
      <xdr:row>89</xdr:row>
      <xdr:rowOff>2115</xdr:rowOff>
    </xdr:from>
    <xdr:to>
      <xdr:col>9</xdr:col>
      <xdr:colOff>787398</xdr:colOff>
      <xdr:row>89</xdr:row>
      <xdr:rowOff>499533</xdr:rowOff>
    </xdr:to>
    <xdr:sp macro="[0]!ZYesNoJ90" textlink="">
      <xdr:nvSpPr>
        <xdr:cNvPr id="249" name="TextBox 248"/>
        <xdr:cNvSpPr txBox="1"/>
      </xdr:nvSpPr>
      <xdr:spPr>
        <a:xfrm>
          <a:off x="11091323" y="45239515"/>
          <a:ext cx="643475" cy="497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69828</xdr:colOff>
      <xdr:row>90</xdr:row>
      <xdr:rowOff>10582</xdr:rowOff>
    </xdr:from>
    <xdr:to>
      <xdr:col>9</xdr:col>
      <xdr:colOff>713303</xdr:colOff>
      <xdr:row>90</xdr:row>
      <xdr:rowOff>482600</xdr:rowOff>
    </xdr:to>
    <xdr:sp macro="[0]!ZYesNoJ91" textlink="">
      <xdr:nvSpPr>
        <xdr:cNvPr id="250" name="TextBox 249"/>
        <xdr:cNvSpPr txBox="1"/>
      </xdr:nvSpPr>
      <xdr:spPr>
        <a:xfrm>
          <a:off x="11017228" y="45755982"/>
          <a:ext cx="643475" cy="472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46533</xdr:colOff>
      <xdr:row>91</xdr:row>
      <xdr:rowOff>10583</xdr:rowOff>
    </xdr:from>
    <xdr:to>
      <xdr:col>9</xdr:col>
      <xdr:colOff>787400</xdr:colOff>
      <xdr:row>91</xdr:row>
      <xdr:rowOff>469900</xdr:rowOff>
    </xdr:to>
    <xdr:sp macro="[0]!ZYesNoJ92" textlink="">
      <xdr:nvSpPr>
        <xdr:cNvPr id="251" name="TextBox 250"/>
        <xdr:cNvSpPr txBox="1"/>
      </xdr:nvSpPr>
      <xdr:spPr>
        <a:xfrm>
          <a:off x="10993933" y="46263983"/>
          <a:ext cx="740867" cy="459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23238</xdr:colOff>
      <xdr:row>92</xdr:row>
      <xdr:rowOff>10584</xdr:rowOff>
    </xdr:from>
    <xdr:to>
      <xdr:col>9</xdr:col>
      <xdr:colOff>838200</xdr:colOff>
      <xdr:row>92</xdr:row>
      <xdr:rowOff>431800</xdr:rowOff>
    </xdr:to>
    <xdr:sp macro="[0]!ZYesNoJ93" textlink="">
      <xdr:nvSpPr>
        <xdr:cNvPr id="252" name="TextBox 251"/>
        <xdr:cNvSpPr txBox="1"/>
      </xdr:nvSpPr>
      <xdr:spPr>
        <a:xfrm>
          <a:off x="10970638" y="46771984"/>
          <a:ext cx="814962" cy="421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43334</xdr:colOff>
      <xdr:row>93</xdr:row>
      <xdr:rowOff>10585</xdr:rowOff>
    </xdr:from>
    <xdr:to>
      <xdr:col>9</xdr:col>
      <xdr:colOff>889000</xdr:colOff>
      <xdr:row>93</xdr:row>
      <xdr:rowOff>482600</xdr:rowOff>
    </xdr:to>
    <xdr:sp macro="[0]!ZYesNoJ94" textlink="">
      <xdr:nvSpPr>
        <xdr:cNvPr id="253" name="TextBox 252"/>
        <xdr:cNvSpPr txBox="1"/>
      </xdr:nvSpPr>
      <xdr:spPr>
        <a:xfrm>
          <a:off x="10990734" y="47279985"/>
          <a:ext cx="845666" cy="472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63430</xdr:colOff>
      <xdr:row>94</xdr:row>
      <xdr:rowOff>10586</xdr:rowOff>
    </xdr:from>
    <xdr:to>
      <xdr:col>9</xdr:col>
      <xdr:colOff>863600</xdr:colOff>
      <xdr:row>94</xdr:row>
      <xdr:rowOff>444500</xdr:rowOff>
    </xdr:to>
    <xdr:sp macro="[0]!ZYesNoJ95" textlink="">
      <xdr:nvSpPr>
        <xdr:cNvPr id="254" name="TextBox 253"/>
        <xdr:cNvSpPr txBox="1"/>
      </xdr:nvSpPr>
      <xdr:spPr>
        <a:xfrm>
          <a:off x="11010830" y="47787986"/>
          <a:ext cx="800170" cy="433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83526</xdr:colOff>
      <xdr:row>95</xdr:row>
      <xdr:rowOff>10587</xdr:rowOff>
    </xdr:from>
    <xdr:to>
      <xdr:col>9</xdr:col>
      <xdr:colOff>800100</xdr:colOff>
      <xdr:row>95</xdr:row>
      <xdr:rowOff>444500</xdr:rowOff>
    </xdr:to>
    <xdr:sp macro="[0]!ZYesNoJ96" textlink="">
      <xdr:nvSpPr>
        <xdr:cNvPr id="255" name="TextBox 254"/>
        <xdr:cNvSpPr txBox="1"/>
      </xdr:nvSpPr>
      <xdr:spPr>
        <a:xfrm>
          <a:off x="11030926" y="48295987"/>
          <a:ext cx="716574" cy="433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103622</xdr:colOff>
      <xdr:row>96</xdr:row>
      <xdr:rowOff>10588</xdr:rowOff>
    </xdr:from>
    <xdr:to>
      <xdr:col>9</xdr:col>
      <xdr:colOff>812800</xdr:colOff>
      <xdr:row>96</xdr:row>
      <xdr:rowOff>469900</xdr:rowOff>
    </xdr:to>
    <xdr:sp macro="[0]!ZYesNoJ97" textlink="">
      <xdr:nvSpPr>
        <xdr:cNvPr id="256" name="TextBox 255"/>
        <xdr:cNvSpPr txBox="1"/>
      </xdr:nvSpPr>
      <xdr:spPr>
        <a:xfrm>
          <a:off x="11051022" y="48803988"/>
          <a:ext cx="709178" cy="459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107855</xdr:colOff>
      <xdr:row>97</xdr:row>
      <xdr:rowOff>25404</xdr:rowOff>
    </xdr:from>
    <xdr:to>
      <xdr:col>9</xdr:col>
      <xdr:colOff>825500</xdr:colOff>
      <xdr:row>97</xdr:row>
      <xdr:rowOff>495300</xdr:rowOff>
    </xdr:to>
    <xdr:sp macro="[0]!ZYesNoJ98" textlink="">
      <xdr:nvSpPr>
        <xdr:cNvPr id="257" name="TextBox 256"/>
        <xdr:cNvSpPr txBox="1"/>
      </xdr:nvSpPr>
      <xdr:spPr>
        <a:xfrm>
          <a:off x="11055255" y="49326804"/>
          <a:ext cx="717645" cy="469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112088</xdr:colOff>
      <xdr:row>98</xdr:row>
      <xdr:rowOff>40220</xdr:rowOff>
    </xdr:from>
    <xdr:to>
      <xdr:col>9</xdr:col>
      <xdr:colOff>685799</xdr:colOff>
      <xdr:row>99</xdr:row>
      <xdr:rowOff>8471</xdr:rowOff>
    </xdr:to>
    <xdr:sp macro="[0]!ZYesNoJ99" textlink="">
      <xdr:nvSpPr>
        <xdr:cNvPr id="258" name="TextBox 257"/>
        <xdr:cNvSpPr txBox="1"/>
      </xdr:nvSpPr>
      <xdr:spPr>
        <a:xfrm>
          <a:off x="5954088" y="31620887"/>
          <a:ext cx="573711"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105738</xdr:colOff>
      <xdr:row>99</xdr:row>
      <xdr:rowOff>23286</xdr:rowOff>
    </xdr:from>
    <xdr:to>
      <xdr:col>9</xdr:col>
      <xdr:colOff>679449</xdr:colOff>
      <xdr:row>99</xdr:row>
      <xdr:rowOff>495300</xdr:rowOff>
    </xdr:to>
    <xdr:sp macro="[0]!ZYesNoJ100" textlink="">
      <xdr:nvSpPr>
        <xdr:cNvPr id="259" name="TextBox 258"/>
        <xdr:cNvSpPr txBox="1"/>
      </xdr:nvSpPr>
      <xdr:spPr>
        <a:xfrm>
          <a:off x="11053138" y="50340686"/>
          <a:ext cx="573711" cy="472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99388</xdr:colOff>
      <xdr:row>100</xdr:row>
      <xdr:rowOff>6352</xdr:rowOff>
    </xdr:from>
    <xdr:to>
      <xdr:col>9</xdr:col>
      <xdr:colOff>889000</xdr:colOff>
      <xdr:row>100</xdr:row>
      <xdr:rowOff>444500</xdr:rowOff>
    </xdr:to>
    <xdr:sp macro="[0]!ZYesNoJ101" textlink="">
      <xdr:nvSpPr>
        <xdr:cNvPr id="260" name="TextBox 259"/>
        <xdr:cNvSpPr txBox="1"/>
      </xdr:nvSpPr>
      <xdr:spPr>
        <a:xfrm>
          <a:off x="11046788" y="50831752"/>
          <a:ext cx="789612" cy="43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143838</xdr:colOff>
      <xdr:row>101</xdr:row>
      <xdr:rowOff>40218</xdr:rowOff>
    </xdr:from>
    <xdr:to>
      <xdr:col>9</xdr:col>
      <xdr:colOff>717549</xdr:colOff>
      <xdr:row>102</xdr:row>
      <xdr:rowOff>8469</xdr:rowOff>
    </xdr:to>
    <xdr:sp macro="[0]!ZYesNoJ102" textlink="">
      <xdr:nvSpPr>
        <xdr:cNvPr id="261" name="TextBox 260"/>
        <xdr:cNvSpPr txBox="1"/>
      </xdr:nvSpPr>
      <xdr:spPr>
        <a:xfrm>
          <a:off x="11091238" y="51373618"/>
          <a:ext cx="573711"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54938</xdr:colOff>
      <xdr:row>102</xdr:row>
      <xdr:rowOff>25401</xdr:rowOff>
    </xdr:from>
    <xdr:to>
      <xdr:col>9</xdr:col>
      <xdr:colOff>863600</xdr:colOff>
      <xdr:row>103</xdr:row>
      <xdr:rowOff>0</xdr:rowOff>
    </xdr:to>
    <xdr:sp macro="[0]!ZYesNoJ103" textlink="">
      <xdr:nvSpPr>
        <xdr:cNvPr id="262" name="TextBox 261"/>
        <xdr:cNvSpPr txBox="1"/>
      </xdr:nvSpPr>
      <xdr:spPr>
        <a:xfrm>
          <a:off x="8043238" y="40551101"/>
          <a:ext cx="808662" cy="368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90922</xdr:colOff>
      <xdr:row>103</xdr:row>
      <xdr:rowOff>19050</xdr:rowOff>
    </xdr:from>
    <xdr:to>
      <xdr:col>9</xdr:col>
      <xdr:colOff>889000</xdr:colOff>
      <xdr:row>103</xdr:row>
      <xdr:rowOff>431800</xdr:rowOff>
    </xdr:to>
    <xdr:sp macro="[0]!ZYesNoJ104" textlink="">
      <xdr:nvSpPr>
        <xdr:cNvPr id="263" name="TextBox 262"/>
        <xdr:cNvSpPr txBox="1"/>
      </xdr:nvSpPr>
      <xdr:spPr>
        <a:xfrm>
          <a:off x="11038322" y="52368450"/>
          <a:ext cx="798078"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126906</xdr:colOff>
      <xdr:row>104</xdr:row>
      <xdr:rowOff>12699</xdr:rowOff>
    </xdr:from>
    <xdr:to>
      <xdr:col>9</xdr:col>
      <xdr:colOff>762000</xdr:colOff>
      <xdr:row>104</xdr:row>
      <xdr:rowOff>406400</xdr:rowOff>
    </xdr:to>
    <xdr:sp macro="[0]!ZYesNoJ105" textlink="">
      <xdr:nvSpPr>
        <xdr:cNvPr id="264" name="TextBox 263"/>
        <xdr:cNvSpPr txBox="1"/>
      </xdr:nvSpPr>
      <xdr:spPr>
        <a:xfrm>
          <a:off x="11074306" y="52870099"/>
          <a:ext cx="635094" cy="393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46473</xdr:colOff>
      <xdr:row>105</xdr:row>
      <xdr:rowOff>16931</xdr:rowOff>
    </xdr:from>
    <xdr:to>
      <xdr:col>9</xdr:col>
      <xdr:colOff>749300</xdr:colOff>
      <xdr:row>105</xdr:row>
      <xdr:rowOff>444500</xdr:rowOff>
    </xdr:to>
    <xdr:sp macro="[0]!ZYesNoJ106" textlink="">
      <xdr:nvSpPr>
        <xdr:cNvPr id="265" name="TextBox 264"/>
        <xdr:cNvSpPr txBox="1"/>
      </xdr:nvSpPr>
      <xdr:spPr>
        <a:xfrm>
          <a:off x="10993873" y="53382331"/>
          <a:ext cx="702827" cy="427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18956</xdr:colOff>
      <xdr:row>106</xdr:row>
      <xdr:rowOff>21163</xdr:rowOff>
    </xdr:from>
    <xdr:to>
      <xdr:col>9</xdr:col>
      <xdr:colOff>863600</xdr:colOff>
      <xdr:row>106</xdr:row>
      <xdr:rowOff>457200</xdr:rowOff>
    </xdr:to>
    <xdr:sp macro="[0]!ZYesNoJ107" textlink="">
      <xdr:nvSpPr>
        <xdr:cNvPr id="266" name="TextBox 265"/>
        <xdr:cNvSpPr txBox="1"/>
      </xdr:nvSpPr>
      <xdr:spPr>
        <a:xfrm>
          <a:off x="10966356" y="53894563"/>
          <a:ext cx="844644" cy="436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86689</xdr:colOff>
      <xdr:row>107</xdr:row>
      <xdr:rowOff>25395</xdr:rowOff>
    </xdr:from>
    <xdr:to>
      <xdr:col>9</xdr:col>
      <xdr:colOff>850900</xdr:colOff>
      <xdr:row>107</xdr:row>
      <xdr:rowOff>482600</xdr:rowOff>
    </xdr:to>
    <xdr:sp macro="[0]!ZYesNoJ108" textlink="">
      <xdr:nvSpPr>
        <xdr:cNvPr id="267" name="TextBox 266"/>
        <xdr:cNvSpPr txBox="1"/>
      </xdr:nvSpPr>
      <xdr:spPr>
        <a:xfrm>
          <a:off x="11034089" y="54406795"/>
          <a:ext cx="764211" cy="457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48588</xdr:colOff>
      <xdr:row>108</xdr:row>
      <xdr:rowOff>19044</xdr:rowOff>
    </xdr:from>
    <xdr:to>
      <xdr:col>9</xdr:col>
      <xdr:colOff>812799</xdr:colOff>
      <xdr:row>108</xdr:row>
      <xdr:rowOff>482600</xdr:rowOff>
    </xdr:to>
    <xdr:sp macro="[0]!ZYesNoJ109" textlink="">
      <xdr:nvSpPr>
        <xdr:cNvPr id="268" name="TextBox 267"/>
        <xdr:cNvSpPr txBox="1"/>
      </xdr:nvSpPr>
      <xdr:spPr>
        <a:xfrm>
          <a:off x="10995988" y="54908444"/>
          <a:ext cx="764211" cy="463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42238</xdr:colOff>
      <xdr:row>109</xdr:row>
      <xdr:rowOff>12694</xdr:rowOff>
    </xdr:from>
    <xdr:to>
      <xdr:col>9</xdr:col>
      <xdr:colOff>812799</xdr:colOff>
      <xdr:row>109</xdr:row>
      <xdr:rowOff>431800</xdr:rowOff>
    </xdr:to>
    <xdr:sp macro="[0]!ZYesNoJ110" textlink="">
      <xdr:nvSpPr>
        <xdr:cNvPr id="269" name="TextBox 268"/>
        <xdr:cNvSpPr txBox="1"/>
      </xdr:nvSpPr>
      <xdr:spPr>
        <a:xfrm>
          <a:off x="10989638" y="55410094"/>
          <a:ext cx="770561" cy="41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35888</xdr:colOff>
      <xdr:row>110</xdr:row>
      <xdr:rowOff>6344</xdr:rowOff>
    </xdr:from>
    <xdr:to>
      <xdr:col>9</xdr:col>
      <xdr:colOff>800099</xdr:colOff>
      <xdr:row>110</xdr:row>
      <xdr:rowOff>469900</xdr:rowOff>
    </xdr:to>
    <xdr:sp macro="[0]!ZYesNoJ111" textlink="">
      <xdr:nvSpPr>
        <xdr:cNvPr id="270" name="TextBox 269"/>
        <xdr:cNvSpPr txBox="1"/>
      </xdr:nvSpPr>
      <xdr:spPr>
        <a:xfrm>
          <a:off x="10983288" y="55911744"/>
          <a:ext cx="764211" cy="463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143839</xdr:colOff>
      <xdr:row>111</xdr:row>
      <xdr:rowOff>50794</xdr:rowOff>
    </xdr:from>
    <xdr:to>
      <xdr:col>9</xdr:col>
      <xdr:colOff>772583</xdr:colOff>
      <xdr:row>112</xdr:row>
      <xdr:rowOff>19045</xdr:rowOff>
    </xdr:to>
    <xdr:sp macro="[0]!ZYesNoJ112" textlink="">
      <xdr:nvSpPr>
        <xdr:cNvPr id="271" name="TextBox 270"/>
        <xdr:cNvSpPr txBox="1"/>
      </xdr:nvSpPr>
      <xdr:spPr>
        <a:xfrm>
          <a:off x="11091239" y="56464194"/>
          <a:ext cx="628744"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162889</xdr:colOff>
      <xdr:row>112</xdr:row>
      <xdr:rowOff>31744</xdr:rowOff>
    </xdr:from>
    <xdr:to>
      <xdr:col>9</xdr:col>
      <xdr:colOff>791633</xdr:colOff>
      <xdr:row>112</xdr:row>
      <xdr:rowOff>507995</xdr:rowOff>
    </xdr:to>
    <xdr:sp macro="[0]!ZYesNoJ113" textlink="">
      <xdr:nvSpPr>
        <xdr:cNvPr id="272" name="TextBox 271"/>
        <xdr:cNvSpPr txBox="1"/>
      </xdr:nvSpPr>
      <xdr:spPr>
        <a:xfrm>
          <a:off x="11110289" y="56953144"/>
          <a:ext cx="628744"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59172</xdr:colOff>
      <xdr:row>113</xdr:row>
      <xdr:rowOff>8461</xdr:rowOff>
    </xdr:from>
    <xdr:to>
      <xdr:col>9</xdr:col>
      <xdr:colOff>687916</xdr:colOff>
      <xdr:row>113</xdr:row>
      <xdr:rowOff>444500</xdr:rowOff>
    </xdr:to>
    <xdr:sp macro="[0]!ZYesNoJ114" textlink="">
      <xdr:nvSpPr>
        <xdr:cNvPr id="273" name="TextBox 272"/>
        <xdr:cNvSpPr txBox="1"/>
      </xdr:nvSpPr>
      <xdr:spPr>
        <a:xfrm>
          <a:off x="11006572" y="57437861"/>
          <a:ext cx="628744" cy="436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95154</xdr:colOff>
      <xdr:row>114</xdr:row>
      <xdr:rowOff>23278</xdr:rowOff>
    </xdr:from>
    <xdr:to>
      <xdr:col>9</xdr:col>
      <xdr:colOff>825499</xdr:colOff>
      <xdr:row>114</xdr:row>
      <xdr:rowOff>469900</xdr:rowOff>
    </xdr:to>
    <xdr:sp macro="[0]!ZYesNoJ115" textlink="">
      <xdr:nvSpPr>
        <xdr:cNvPr id="274" name="TextBox 273"/>
        <xdr:cNvSpPr txBox="1"/>
      </xdr:nvSpPr>
      <xdr:spPr>
        <a:xfrm>
          <a:off x="11042554" y="57960678"/>
          <a:ext cx="730345" cy="44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46470</xdr:colOff>
      <xdr:row>115</xdr:row>
      <xdr:rowOff>16928</xdr:rowOff>
    </xdr:from>
    <xdr:to>
      <xdr:col>9</xdr:col>
      <xdr:colOff>825499</xdr:colOff>
      <xdr:row>115</xdr:row>
      <xdr:rowOff>444500</xdr:rowOff>
    </xdr:to>
    <xdr:sp macro="[0]!ZYesNoJ116" textlink="">
      <xdr:nvSpPr>
        <xdr:cNvPr id="275" name="TextBox 274"/>
        <xdr:cNvSpPr txBox="1"/>
      </xdr:nvSpPr>
      <xdr:spPr>
        <a:xfrm>
          <a:off x="10993870" y="58462328"/>
          <a:ext cx="779029" cy="427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50704</xdr:colOff>
      <xdr:row>116</xdr:row>
      <xdr:rowOff>21162</xdr:rowOff>
    </xdr:from>
    <xdr:to>
      <xdr:col>9</xdr:col>
      <xdr:colOff>863600</xdr:colOff>
      <xdr:row>116</xdr:row>
      <xdr:rowOff>495300</xdr:rowOff>
    </xdr:to>
    <xdr:sp macro="[0]!ZYesNoJ117" textlink="">
      <xdr:nvSpPr>
        <xdr:cNvPr id="276" name="TextBox 275"/>
        <xdr:cNvSpPr txBox="1"/>
      </xdr:nvSpPr>
      <xdr:spPr>
        <a:xfrm>
          <a:off x="10998104" y="58974562"/>
          <a:ext cx="812896" cy="4741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54936</xdr:colOff>
      <xdr:row>117</xdr:row>
      <xdr:rowOff>25396</xdr:rowOff>
    </xdr:from>
    <xdr:to>
      <xdr:col>9</xdr:col>
      <xdr:colOff>838199</xdr:colOff>
      <xdr:row>117</xdr:row>
      <xdr:rowOff>457200</xdr:rowOff>
    </xdr:to>
    <xdr:sp macro="[0]!ZYesNoJ118" textlink="">
      <xdr:nvSpPr>
        <xdr:cNvPr id="277" name="TextBox 276"/>
        <xdr:cNvSpPr txBox="1"/>
      </xdr:nvSpPr>
      <xdr:spPr>
        <a:xfrm>
          <a:off x="11002336" y="59486796"/>
          <a:ext cx="783263" cy="431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59170</xdr:colOff>
      <xdr:row>118</xdr:row>
      <xdr:rowOff>29630</xdr:rowOff>
    </xdr:from>
    <xdr:to>
      <xdr:col>9</xdr:col>
      <xdr:colOff>889000</xdr:colOff>
      <xdr:row>118</xdr:row>
      <xdr:rowOff>368300</xdr:rowOff>
    </xdr:to>
    <xdr:sp macro="[0]!ZYesNoJ119" textlink="">
      <xdr:nvSpPr>
        <xdr:cNvPr id="278" name="TextBox 277"/>
        <xdr:cNvSpPr txBox="1"/>
      </xdr:nvSpPr>
      <xdr:spPr>
        <a:xfrm>
          <a:off x="8047470" y="46854530"/>
          <a:ext cx="829830" cy="338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38002</xdr:colOff>
      <xdr:row>119</xdr:row>
      <xdr:rowOff>40212</xdr:rowOff>
    </xdr:from>
    <xdr:to>
      <xdr:col>9</xdr:col>
      <xdr:colOff>876299</xdr:colOff>
      <xdr:row>119</xdr:row>
      <xdr:rowOff>482599</xdr:rowOff>
    </xdr:to>
    <xdr:sp macro="[0]!ZYesNoJ120" textlink="">
      <xdr:nvSpPr>
        <xdr:cNvPr id="279" name="TextBox 278"/>
        <xdr:cNvSpPr txBox="1"/>
      </xdr:nvSpPr>
      <xdr:spPr>
        <a:xfrm>
          <a:off x="10985402" y="60517612"/>
          <a:ext cx="838297" cy="442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52818</xdr:colOff>
      <xdr:row>120</xdr:row>
      <xdr:rowOff>33862</xdr:rowOff>
    </xdr:from>
    <xdr:to>
      <xdr:col>9</xdr:col>
      <xdr:colOff>774699</xdr:colOff>
      <xdr:row>120</xdr:row>
      <xdr:rowOff>457199</xdr:rowOff>
    </xdr:to>
    <xdr:sp macro="[0]!ZYesNoJ122" textlink="">
      <xdr:nvSpPr>
        <xdr:cNvPr id="280" name="TextBox 279"/>
        <xdr:cNvSpPr txBox="1"/>
      </xdr:nvSpPr>
      <xdr:spPr>
        <a:xfrm>
          <a:off x="11000218" y="61019262"/>
          <a:ext cx="721881" cy="423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57053</xdr:colOff>
      <xdr:row>121</xdr:row>
      <xdr:rowOff>48680</xdr:rowOff>
    </xdr:from>
    <xdr:to>
      <xdr:col>9</xdr:col>
      <xdr:colOff>685797</xdr:colOff>
      <xdr:row>121</xdr:row>
      <xdr:rowOff>292102</xdr:rowOff>
    </xdr:to>
    <xdr:sp macro="[0]!ZYesNoJ122" textlink="">
      <xdr:nvSpPr>
        <xdr:cNvPr id="281" name="TextBox 280"/>
        <xdr:cNvSpPr txBox="1"/>
      </xdr:nvSpPr>
      <xdr:spPr>
        <a:xfrm>
          <a:off x="5899053" y="38931847"/>
          <a:ext cx="628744" cy="243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61287</xdr:colOff>
      <xdr:row>122</xdr:row>
      <xdr:rowOff>63496</xdr:rowOff>
    </xdr:from>
    <xdr:to>
      <xdr:col>9</xdr:col>
      <xdr:colOff>690031</xdr:colOff>
      <xdr:row>122</xdr:row>
      <xdr:rowOff>380999</xdr:rowOff>
    </xdr:to>
    <xdr:sp macro="[0]!ZYesNoJ123" textlink="">
      <xdr:nvSpPr>
        <xdr:cNvPr id="282" name="TextBox 281"/>
        <xdr:cNvSpPr txBox="1"/>
      </xdr:nvSpPr>
      <xdr:spPr>
        <a:xfrm>
          <a:off x="8049587" y="48463196"/>
          <a:ext cx="628744" cy="317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65520</xdr:colOff>
      <xdr:row>123</xdr:row>
      <xdr:rowOff>35980</xdr:rowOff>
    </xdr:from>
    <xdr:to>
      <xdr:col>9</xdr:col>
      <xdr:colOff>774699</xdr:colOff>
      <xdr:row>123</xdr:row>
      <xdr:rowOff>381000</xdr:rowOff>
    </xdr:to>
    <xdr:sp macro="[0]!ZYesNoJ124" textlink="">
      <xdr:nvSpPr>
        <xdr:cNvPr id="283" name="TextBox 282"/>
        <xdr:cNvSpPr txBox="1"/>
      </xdr:nvSpPr>
      <xdr:spPr>
        <a:xfrm>
          <a:off x="8053820" y="48829380"/>
          <a:ext cx="709179" cy="345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69755</xdr:colOff>
      <xdr:row>124</xdr:row>
      <xdr:rowOff>8463</xdr:rowOff>
    </xdr:from>
    <xdr:to>
      <xdr:col>9</xdr:col>
      <xdr:colOff>698499</xdr:colOff>
      <xdr:row>124</xdr:row>
      <xdr:rowOff>251885</xdr:rowOff>
    </xdr:to>
    <xdr:sp macro="[0]!ZYesNoJ125" textlink="">
      <xdr:nvSpPr>
        <xdr:cNvPr id="284" name="TextBox 283"/>
        <xdr:cNvSpPr txBox="1"/>
      </xdr:nvSpPr>
      <xdr:spPr>
        <a:xfrm>
          <a:off x="5911755" y="39844130"/>
          <a:ext cx="628744" cy="243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73989</xdr:colOff>
      <xdr:row>125</xdr:row>
      <xdr:rowOff>44446</xdr:rowOff>
    </xdr:from>
    <xdr:to>
      <xdr:col>9</xdr:col>
      <xdr:colOff>702733</xdr:colOff>
      <xdr:row>125</xdr:row>
      <xdr:rowOff>287868</xdr:rowOff>
    </xdr:to>
    <xdr:sp macro="[0]!ZYesNoJ126" textlink="">
      <xdr:nvSpPr>
        <xdr:cNvPr id="285" name="TextBox 284"/>
        <xdr:cNvSpPr txBox="1"/>
      </xdr:nvSpPr>
      <xdr:spPr>
        <a:xfrm>
          <a:off x="5915989" y="40197613"/>
          <a:ext cx="628744" cy="243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57056</xdr:colOff>
      <xdr:row>126</xdr:row>
      <xdr:rowOff>38096</xdr:rowOff>
    </xdr:from>
    <xdr:to>
      <xdr:col>9</xdr:col>
      <xdr:colOff>685800</xdr:colOff>
      <xdr:row>126</xdr:row>
      <xdr:rowOff>281518</xdr:rowOff>
    </xdr:to>
    <xdr:sp macro="[0]!ZYesNoJ127" textlink="">
      <xdr:nvSpPr>
        <xdr:cNvPr id="287" name="TextBox 286"/>
        <xdr:cNvSpPr txBox="1"/>
      </xdr:nvSpPr>
      <xdr:spPr>
        <a:xfrm>
          <a:off x="5899056" y="40508763"/>
          <a:ext cx="628744" cy="243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40123</xdr:colOff>
      <xdr:row>127</xdr:row>
      <xdr:rowOff>31746</xdr:rowOff>
    </xdr:from>
    <xdr:to>
      <xdr:col>9</xdr:col>
      <xdr:colOff>668867</xdr:colOff>
      <xdr:row>127</xdr:row>
      <xdr:rowOff>275168</xdr:rowOff>
    </xdr:to>
    <xdr:sp macro="[0]!ZYesNoJ128" textlink="">
      <xdr:nvSpPr>
        <xdr:cNvPr id="288" name="TextBox 287"/>
        <xdr:cNvSpPr txBox="1"/>
      </xdr:nvSpPr>
      <xdr:spPr>
        <a:xfrm>
          <a:off x="5882123" y="40819913"/>
          <a:ext cx="628744" cy="243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23190</xdr:colOff>
      <xdr:row>128</xdr:row>
      <xdr:rowOff>25396</xdr:rowOff>
    </xdr:from>
    <xdr:to>
      <xdr:col>9</xdr:col>
      <xdr:colOff>651934</xdr:colOff>
      <xdr:row>128</xdr:row>
      <xdr:rowOff>268818</xdr:rowOff>
    </xdr:to>
    <xdr:sp macro="[0]!ZYesNoJ129" textlink="">
      <xdr:nvSpPr>
        <xdr:cNvPr id="289" name="TextBox 288"/>
        <xdr:cNvSpPr txBox="1"/>
      </xdr:nvSpPr>
      <xdr:spPr>
        <a:xfrm>
          <a:off x="5865190" y="41131063"/>
          <a:ext cx="628744" cy="243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38007</xdr:colOff>
      <xdr:row>129</xdr:row>
      <xdr:rowOff>29629</xdr:rowOff>
    </xdr:from>
    <xdr:to>
      <xdr:col>9</xdr:col>
      <xdr:colOff>666751</xdr:colOff>
      <xdr:row>129</xdr:row>
      <xdr:rowOff>273051</xdr:rowOff>
    </xdr:to>
    <xdr:sp macro="[0]!ZYesNoJ130" textlink="">
      <xdr:nvSpPr>
        <xdr:cNvPr id="290" name="TextBox 289"/>
        <xdr:cNvSpPr txBox="1"/>
      </xdr:nvSpPr>
      <xdr:spPr>
        <a:xfrm>
          <a:off x="5880007" y="41452796"/>
          <a:ext cx="628744" cy="243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52824</xdr:colOff>
      <xdr:row>130</xdr:row>
      <xdr:rowOff>33862</xdr:rowOff>
    </xdr:from>
    <xdr:to>
      <xdr:col>9</xdr:col>
      <xdr:colOff>681568</xdr:colOff>
      <xdr:row>130</xdr:row>
      <xdr:rowOff>277284</xdr:rowOff>
    </xdr:to>
    <xdr:sp macro="[0]!ZYesNoJ131" textlink="">
      <xdr:nvSpPr>
        <xdr:cNvPr id="291" name="TextBox 290"/>
        <xdr:cNvSpPr txBox="1"/>
      </xdr:nvSpPr>
      <xdr:spPr>
        <a:xfrm>
          <a:off x="5894824" y="41774529"/>
          <a:ext cx="628744" cy="243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67640</xdr:colOff>
      <xdr:row>131</xdr:row>
      <xdr:rowOff>52915</xdr:rowOff>
    </xdr:from>
    <xdr:to>
      <xdr:col>9</xdr:col>
      <xdr:colOff>698499</xdr:colOff>
      <xdr:row>131</xdr:row>
      <xdr:rowOff>281516</xdr:rowOff>
    </xdr:to>
    <xdr:sp macro="[0]!ZYesNoJ132" textlink="">
      <xdr:nvSpPr>
        <xdr:cNvPr id="292" name="TextBox 291"/>
        <xdr:cNvSpPr txBox="1"/>
      </xdr:nvSpPr>
      <xdr:spPr>
        <a:xfrm>
          <a:off x="5909640" y="42111082"/>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82456</xdr:colOff>
      <xdr:row>132</xdr:row>
      <xdr:rowOff>71968</xdr:rowOff>
    </xdr:from>
    <xdr:to>
      <xdr:col>9</xdr:col>
      <xdr:colOff>713315</xdr:colOff>
      <xdr:row>132</xdr:row>
      <xdr:rowOff>300569</xdr:rowOff>
    </xdr:to>
    <xdr:sp macro="[0]!ZYesNoJ133" textlink="">
      <xdr:nvSpPr>
        <xdr:cNvPr id="293" name="TextBox 292"/>
        <xdr:cNvSpPr txBox="1"/>
      </xdr:nvSpPr>
      <xdr:spPr>
        <a:xfrm>
          <a:off x="5924456" y="42447635"/>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33772</xdr:colOff>
      <xdr:row>133</xdr:row>
      <xdr:rowOff>48688</xdr:rowOff>
    </xdr:from>
    <xdr:to>
      <xdr:col>9</xdr:col>
      <xdr:colOff>664631</xdr:colOff>
      <xdr:row>133</xdr:row>
      <xdr:rowOff>277289</xdr:rowOff>
    </xdr:to>
    <xdr:sp macro="[0]!ZYesNoJ134" textlink="">
      <xdr:nvSpPr>
        <xdr:cNvPr id="294" name="TextBox 293"/>
        <xdr:cNvSpPr txBox="1"/>
      </xdr:nvSpPr>
      <xdr:spPr>
        <a:xfrm>
          <a:off x="5875772" y="42741855"/>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59171</xdr:colOff>
      <xdr:row>134</xdr:row>
      <xdr:rowOff>46574</xdr:rowOff>
    </xdr:from>
    <xdr:to>
      <xdr:col>9</xdr:col>
      <xdr:colOff>690030</xdr:colOff>
      <xdr:row>134</xdr:row>
      <xdr:rowOff>275175</xdr:rowOff>
    </xdr:to>
    <xdr:sp macro="[0]!ZYesNoJ135" textlink="">
      <xdr:nvSpPr>
        <xdr:cNvPr id="295" name="TextBox 294"/>
        <xdr:cNvSpPr txBox="1"/>
      </xdr:nvSpPr>
      <xdr:spPr>
        <a:xfrm>
          <a:off x="5901171" y="43057241"/>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84570</xdr:colOff>
      <xdr:row>135</xdr:row>
      <xdr:rowOff>44460</xdr:rowOff>
    </xdr:from>
    <xdr:to>
      <xdr:col>9</xdr:col>
      <xdr:colOff>715429</xdr:colOff>
      <xdr:row>135</xdr:row>
      <xdr:rowOff>273061</xdr:rowOff>
    </xdr:to>
    <xdr:sp macro="[0]!ZYesNoJ136" textlink="">
      <xdr:nvSpPr>
        <xdr:cNvPr id="296" name="TextBox 295"/>
        <xdr:cNvSpPr txBox="1"/>
      </xdr:nvSpPr>
      <xdr:spPr>
        <a:xfrm>
          <a:off x="5926570" y="43372627"/>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25303</xdr:colOff>
      <xdr:row>136</xdr:row>
      <xdr:rowOff>52929</xdr:rowOff>
    </xdr:from>
    <xdr:to>
      <xdr:col>9</xdr:col>
      <xdr:colOff>656162</xdr:colOff>
      <xdr:row>136</xdr:row>
      <xdr:rowOff>281530</xdr:rowOff>
    </xdr:to>
    <xdr:sp macro="[0]!ZYesNoJ137" textlink="">
      <xdr:nvSpPr>
        <xdr:cNvPr id="297" name="TextBox 296"/>
        <xdr:cNvSpPr txBox="1"/>
      </xdr:nvSpPr>
      <xdr:spPr>
        <a:xfrm>
          <a:off x="5867303" y="43698596"/>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61286</xdr:colOff>
      <xdr:row>137</xdr:row>
      <xdr:rowOff>61398</xdr:rowOff>
    </xdr:from>
    <xdr:to>
      <xdr:col>9</xdr:col>
      <xdr:colOff>692145</xdr:colOff>
      <xdr:row>137</xdr:row>
      <xdr:rowOff>289999</xdr:rowOff>
    </xdr:to>
    <xdr:sp macro="[0]!ZYesNoJ138" textlink="">
      <xdr:nvSpPr>
        <xdr:cNvPr id="298" name="TextBox 297"/>
        <xdr:cNvSpPr txBox="1"/>
      </xdr:nvSpPr>
      <xdr:spPr>
        <a:xfrm>
          <a:off x="5903286" y="44024565"/>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97269</xdr:colOff>
      <xdr:row>138</xdr:row>
      <xdr:rowOff>69867</xdr:rowOff>
    </xdr:from>
    <xdr:to>
      <xdr:col>9</xdr:col>
      <xdr:colOff>728128</xdr:colOff>
      <xdr:row>138</xdr:row>
      <xdr:rowOff>298468</xdr:rowOff>
    </xdr:to>
    <xdr:sp macro="[0]!ZYesNoJ139" textlink="">
      <xdr:nvSpPr>
        <xdr:cNvPr id="299" name="TextBox 298"/>
        <xdr:cNvSpPr txBox="1"/>
      </xdr:nvSpPr>
      <xdr:spPr>
        <a:xfrm>
          <a:off x="5939269" y="44350534"/>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27419</xdr:colOff>
      <xdr:row>139</xdr:row>
      <xdr:rowOff>36002</xdr:rowOff>
    </xdr:from>
    <xdr:to>
      <xdr:col>9</xdr:col>
      <xdr:colOff>658278</xdr:colOff>
      <xdr:row>139</xdr:row>
      <xdr:rowOff>264603</xdr:rowOff>
    </xdr:to>
    <xdr:sp macro="[0]!ZYesNoJ140" textlink="">
      <xdr:nvSpPr>
        <xdr:cNvPr id="300" name="TextBox 299"/>
        <xdr:cNvSpPr txBox="1"/>
      </xdr:nvSpPr>
      <xdr:spPr>
        <a:xfrm>
          <a:off x="5869419" y="44634169"/>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69752</xdr:colOff>
      <xdr:row>140</xdr:row>
      <xdr:rowOff>57168</xdr:rowOff>
    </xdr:from>
    <xdr:to>
      <xdr:col>9</xdr:col>
      <xdr:colOff>700611</xdr:colOff>
      <xdr:row>140</xdr:row>
      <xdr:rowOff>285769</xdr:rowOff>
    </xdr:to>
    <xdr:sp macro="[0]!ZYesNoJ141" textlink="">
      <xdr:nvSpPr>
        <xdr:cNvPr id="301" name="TextBox 300"/>
        <xdr:cNvSpPr txBox="1"/>
      </xdr:nvSpPr>
      <xdr:spPr>
        <a:xfrm>
          <a:off x="5911752" y="44972835"/>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52819</xdr:colOff>
      <xdr:row>141</xdr:row>
      <xdr:rowOff>50818</xdr:rowOff>
    </xdr:from>
    <xdr:to>
      <xdr:col>9</xdr:col>
      <xdr:colOff>683678</xdr:colOff>
      <xdr:row>141</xdr:row>
      <xdr:rowOff>279419</xdr:rowOff>
    </xdr:to>
    <xdr:sp macro="[0]!ZYesNoJ142" textlink="">
      <xdr:nvSpPr>
        <xdr:cNvPr id="302" name="TextBox 301"/>
        <xdr:cNvSpPr txBox="1"/>
      </xdr:nvSpPr>
      <xdr:spPr>
        <a:xfrm>
          <a:off x="5894819" y="45283985"/>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35886</xdr:colOff>
      <xdr:row>142</xdr:row>
      <xdr:rowOff>44468</xdr:rowOff>
    </xdr:from>
    <xdr:to>
      <xdr:col>9</xdr:col>
      <xdr:colOff>666745</xdr:colOff>
      <xdr:row>142</xdr:row>
      <xdr:rowOff>273069</xdr:rowOff>
    </xdr:to>
    <xdr:sp macro="[0]!ZYesNoJ143" textlink="">
      <xdr:nvSpPr>
        <xdr:cNvPr id="303" name="TextBox 302"/>
        <xdr:cNvSpPr txBox="1"/>
      </xdr:nvSpPr>
      <xdr:spPr>
        <a:xfrm>
          <a:off x="5877886" y="45595135"/>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18953</xdr:colOff>
      <xdr:row>143</xdr:row>
      <xdr:rowOff>38118</xdr:rowOff>
    </xdr:from>
    <xdr:to>
      <xdr:col>9</xdr:col>
      <xdr:colOff>649812</xdr:colOff>
      <xdr:row>143</xdr:row>
      <xdr:rowOff>266719</xdr:rowOff>
    </xdr:to>
    <xdr:sp macro="[0]!ZYesNoJ144" textlink="">
      <xdr:nvSpPr>
        <xdr:cNvPr id="304" name="TextBox 303"/>
        <xdr:cNvSpPr txBox="1"/>
      </xdr:nvSpPr>
      <xdr:spPr>
        <a:xfrm>
          <a:off x="5860953" y="45906285"/>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71870</xdr:colOff>
      <xdr:row>144</xdr:row>
      <xdr:rowOff>48701</xdr:rowOff>
    </xdr:from>
    <xdr:to>
      <xdr:col>9</xdr:col>
      <xdr:colOff>702729</xdr:colOff>
      <xdr:row>144</xdr:row>
      <xdr:rowOff>277302</xdr:rowOff>
    </xdr:to>
    <xdr:sp macro="[0]!ZYesNoJ145" textlink="">
      <xdr:nvSpPr>
        <xdr:cNvPr id="305" name="TextBox 304"/>
        <xdr:cNvSpPr txBox="1"/>
      </xdr:nvSpPr>
      <xdr:spPr>
        <a:xfrm>
          <a:off x="5913870" y="46234368"/>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54936</xdr:colOff>
      <xdr:row>145</xdr:row>
      <xdr:rowOff>52934</xdr:rowOff>
    </xdr:from>
    <xdr:to>
      <xdr:col>9</xdr:col>
      <xdr:colOff>685795</xdr:colOff>
      <xdr:row>145</xdr:row>
      <xdr:rowOff>281535</xdr:rowOff>
    </xdr:to>
    <xdr:sp macro="[0]!ZYesNoJ146" textlink="">
      <xdr:nvSpPr>
        <xdr:cNvPr id="306" name="TextBox 305"/>
        <xdr:cNvSpPr txBox="1"/>
      </xdr:nvSpPr>
      <xdr:spPr>
        <a:xfrm>
          <a:off x="5896936" y="46556101"/>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38002</xdr:colOff>
      <xdr:row>146</xdr:row>
      <xdr:rowOff>57167</xdr:rowOff>
    </xdr:from>
    <xdr:to>
      <xdr:col>9</xdr:col>
      <xdr:colOff>668861</xdr:colOff>
      <xdr:row>146</xdr:row>
      <xdr:rowOff>285768</xdr:rowOff>
    </xdr:to>
    <xdr:sp macro="[0]!ZYesNoJ147" textlink="">
      <xdr:nvSpPr>
        <xdr:cNvPr id="307" name="TextBox 306"/>
        <xdr:cNvSpPr txBox="1"/>
      </xdr:nvSpPr>
      <xdr:spPr>
        <a:xfrm>
          <a:off x="5880002" y="46877834"/>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21068</xdr:colOff>
      <xdr:row>147</xdr:row>
      <xdr:rowOff>61400</xdr:rowOff>
    </xdr:from>
    <xdr:to>
      <xdr:col>9</xdr:col>
      <xdr:colOff>651927</xdr:colOff>
      <xdr:row>147</xdr:row>
      <xdr:rowOff>290001</xdr:rowOff>
    </xdr:to>
    <xdr:sp macro="[0]!ZYesNoJ148" textlink="">
      <xdr:nvSpPr>
        <xdr:cNvPr id="308" name="TextBox 307"/>
        <xdr:cNvSpPr txBox="1"/>
      </xdr:nvSpPr>
      <xdr:spPr>
        <a:xfrm>
          <a:off x="5863068" y="47199567"/>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4134</xdr:colOff>
      <xdr:row>148</xdr:row>
      <xdr:rowOff>65633</xdr:rowOff>
    </xdr:from>
    <xdr:to>
      <xdr:col>9</xdr:col>
      <xdr:colOff>634993</xdr:colOff>
      <xdr:row>148</xdr:row>
      <xdr:rowOff>294234</xdr:rowOff>
    </xdr:to>
    <xdr:sp macro="[0]!ZYesNoJ149" textlink="">
      <xdr:nvSpPr>
        <xdr:cNvPr id="309" name="TextBox 308"/>
        <xdr:cNvSpPr txBox="1"/>
      </xdr:nvSpPr>
      <xdr:spPr>
        <a:xfrm>
          <a:off x="5846134" y="47521300"/>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8</xdr:col>
      <xdr:colOff>135367</xdr:colOff>
      <xdr:row>149</xdr:row>
      <xdr:rowOff>69866</xdr:rowOff>
    </xdr:from>
    <xdr:to>
      <xdr:col>9</xdr:col>
      <xdr:colOff>618059</xdr:colOff>
      <xdr:row>149</xdr:row>
      <xdr:rowOff>298467</xdr:rowOff>
    </xdr:to>
    <xdr:sp macro="[0]!ZYesNoJ150" textlink="">
      <xdr:nvSpPr>
        <xdr:cNvPr id="310" name="TextBox 309"/>
        <xdr:cNvSpPr txBox="1"/>
      </xdr:nvSpPr>
      <xdr:spPr>
        <a:xfrm>
          <a:off x="5829200" y="47843033"/>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44350</xdr:colOff>
      <xdr:row>150</xdr:row>
      <xdr:rowOff>31766</xdr:rowOff>
    </xdr:from>
    <xdr:to>
      <xdr:col>9</xdr:col>
      <xdr:colOff>675209</xdr:colOff>
      <xdr:row>150</xdr:row>
      <xdr:rowOff>260367</xdr:rowOff>
    </xdr:to>
    <xdr:sp macro="[0]!ZYesNoJ4" textlink="">
      <xdr:nvSpPr>
        <xdr:cNvPr id="311" name="TextBox 310"/>
        <xdr:cNvSpPr txBox="1"/>
      </xdr:nvSpPr>
      <xdr:spPr>
        <a:xfrm>
          <a:off x="5886350" y="48122433"/>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101500</xdr:colOff>
      <xdr:row>150</xdr:row>
      <xdr:rowOff>311166</xdr:rowOff>
    </xdr:from>
    <xdr:to>
      <xdr:col>9</xdr:col>
      <xdr:colOff>732359</xdr:colOff>
      <xdr:row>151</xdr:row>
      <xdr:rowOff>222267</xdr:rowOff>
    </xdr:to>
    <xdr:sp macro="[0]!ZYesNoJ4" textlink="">
      <xdr:nvSpPr>
        <xdr:cNvPr id="312" name="TextBox 311"/>
        <xdr:cNvSpPr txBox="1"/>
      </xdr:nvSpPr>
      <xdr:spPr>
        <a:xfrm>
          <a:off x="5943500" y="48401833"/>
          <a:ext cx="63085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105831</xdr:colOff>
      <xdr:row>67</xdr:row>
      <xdr:rowOff>137581</xdr:rowOff>
    </xdr:from>
    <xdr:to>
      <xdr:col>10</xdr:col>
      <xdr:colOff>1036320</xdr:colOff>
      <xdr:row>67</xdr:row>
      <xdr:rowOff>426720</xdr:rowOff>
    </xdr:to>
    <xdr:sp macro="[0]!zYesNoK67" textlink="">
      <xdr:nvSpPr>
        <xdr:cNvPr id="314" name="TextBox 313"/>
        <xdr:cNvSpPr txBox="1"/>
      </xdr:nvSpPr>
      <xdr:spPr>
        <a:xfrm>
          <a:off x="15787791" y="34229461"/>
          <a:ext cx="930489" cy="289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71962</xdr:colOff>
      <xdr:row>67</xdr:row>
      <xdr:rowOff>8492</xdr:rowOff>
    </xdr:from>
    <xdr:to>
      <xdr:col>9</xdr:col>
      <xdr:colOff>1737359</xdr:colOff>
      <xdr:row>67</xdr:row>
      <xdr:rowOff>441960</xdr:rowOff>
    </xdr:to>
    <xdr:sp macro="[0]!ZYesNoJ68" textlink="">
      <xdr:nvSpPr>
        <xdr:cNvPr id="315" name="TextBox 314"/>
        <xdr:cNvSpPr txBox="1"/>
      </xdr:nvSpPr>
      <xdr:spPr>
        <a:xfrm>
          <a:off x="13757482" y="34100372"/>
          <a:ext cx="1665397" cy="43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131231</xdr:colOff>
      <xdr:row>68</xdr:row>
      <xdr:rowOff>124881</xdr:rowOff>
    </xdr:from>
    <xdr:to>
      <xdr:col>10</xdr:col>
      <xdr:colOff>990600</xdr:colOff>
      <xdr:row>68</xdr:row>
      <xdr:rowOff>457200</xdr:rowOff>
    </xdr:to>
    <xdr:sp macro="[0]!zYesNoK67" textlink="">
      <xdr:nvSpPr>
        <xdr:cNvPr id="316" name="TextBox 315"/>
        <xdr:cNvSpPr txBox="1"/>
      </xdr:nvSpPr>
      <xdr:spPr>
        <a:xfrm>
          <a:off x="15813191" y="34719681"/>
          <a:ext cx="859369" cy="332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117682</xdr:colOff>
      <xdr:row>68</xdr:row>
      <xdr:rowOff>23732</xdr:rowOff>
    </xdr:from>
    <xdr:to>
      <xdr:col>9</xdr:col>
      <xdr:colOff>1859279</xdr:colOff>
      <xdr:row>68</xdr:row>
      <xdr:rowOff>459740</xdr:rowOff>
    </xdr:to>
    <xdr:sp macro="[0]!ZYesNoJ67" textlink="">
      <xdr:nvSpPr>
        <xdr:cNvPr id="317" name="TextBox 316"/>
        <xdr:cNvSpPr txBox="1"/>
      </xdr:nvSpPr>
      <xdr:spPr>
        <a:xfrm>
          <a:off x="13803202" y="34618532"/>
          <a:ext cx="1741597" cy="43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42331</xdr:colOff>
      <xdr:row>69</xdr:row>
      <xdr:rowOff>35981</xdr:rowOff>
    </xdr:from>
    <xdr:to>
      <xdr:col>10</xdr:col>
      <xdr:colOff>1097280</xdr:colOff>
      <xdr:row>69</xdr:row>
      <xdr:rowOff>426720</xdr:rowOff>
    </xdr:to>
    <xdr:sp macro="[0]!zYesNoK67" textlink="">
      <xdr:nvSpPr>
        <xdr:cNvPr id="318" name="TextBox 317"/>
        <xdr:cNvSpPr txBox="1"/>
      </xdr:nvSpPr>
      <xdr:spPr>
        <a:xfrm>
          <a:off x="15724291" y="35133701"/>
          <a:ext cx="1054949" cy="390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71962</xdr:colOff>
      <xdr:row>69</xdr:row>
      <xdr:rowOff>8492</xdr:rowOff>
    </xdr:from>
    <xdr:to>
      <xdr:col>9</xdr:col>
      <xdr:colOff>1722119</xdr:colOff>
      <xdr:row>69</xdr:row>
      <xdr:rowOff>457200</xdr:rowOff>
    </xdr:to>
    <xdr:sp macro="[0]!ZYesNoJ67" textlink="">
      <xdr:nvSpPr>
        <xdr:cNvPr id="319" name="TextBox 318"/>
        <xdr:cNvSpPr txBox="1"/>
      </xdr:nvSpPr>
      <xdr:spPr>
        <a:xfrm>
          <a:off x="13757482" y="35106212"/>
          <a:ext cx="1650157" cy="44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10</xdr:col>
      <xdr:colOff>42331</xdr:colOff>
      <xdr:row>70</xdr:row>
      <xdr:rowOff>35981</xdr:rowOff>
    </xdr:from>
    <xdr:to>
      <xdr:col>10</xdr:col>
      <xdr:colOff>1066800</xdr:colOff>
      <xdr:row>70</xdr:row>
      <xdr:rowOff>472440</xdr:rowOff>
    </xdr:to>
    <xdr:sp macro="[0]!zYesNoK67" textlink="">
      <xdr:nvSpPr>
        <xdr:cNvPr id="320" name="TextBox 319"/>
        <xdr:cNvSpPr txBox="1"/>
      </xdr:nvSpPr>
      <xdr:spPr>
        <a:xfrm>
          <a:off x="15724291" y="35636621"/>
          <a:ext cx="1024469" cy="436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71963</xdr:colOff>
      <xdr:row>70</xdr:row>
      <xdr:rowOff>8492</xdr:rowOff>
    </xdr:from>
    <xdr:to>
      <xdr:col>9</xdr:col>
      <xdr:colOff>681563</xdr:colOff>
      <xdr:row>70</xdr:row>
      <xdr:rowOff>309059</xdr:rowOff>
    </xdr:to>
    <xdr:sp macro="[0]!ZYesNoJ67" textlink="">
      <xdr:nvSpPr>
        <xdr:cNvPr id="321" name="TextBox 320"/>
        <xdr:cNvSpPr txBox="1"/>
      </xdr:nvSpPr>
      <xdr:spPr>
        <a:xfrm>
          <a:off x="5913963" y="21556159"/>
          <a:ext cx="609600"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52916</xdr:colOff>
      <xdr:row>3</xdr:row>
      <xdr:rowOff>31750</xdr:rowOff>
    </xdr:from>
    <xdr:to>
      <xdr:col>11</xdr:col>
      <xdr:colOff>899583</xdr:colOff>
      <xdr:row>3</xdr:row>
      <xdr:rowOff>431800</xdr:rowOff>
    </xdr:to>
    <xdr:sp macro="[0]!ZWSAttendanceF04" textlink="">
      <xdr:nvSpPr>
        <xdr:cNvPr id="322" name="TextBox 321"/>
        <xdr:cNvSpPr txBox="1"/>
      </xdr:nvSpPr>
      <xdr:spPr>
        <a:xfrm>
          <a:off x="9412816" y="1581150"/>
          <a:ext cx="846667"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57149</xdr:colOff>
      <xdr:row>4</xdr:row>
      <xdr:rowOff>35984</xdr:rowOff>
    </xdr:from>
    <xdr:to>
      <xdr:col>11</xdr:col>
      <xdr:colOff>903816</xdr:colOff>
      <xdr:row>4</xdr:row>
      <xdr:rowOff>393700</xdr:rowOff>
    </xdr:to>
    <xdr:sp macro="[0]!ZWSAttendanceF05" textlink="">
      <xdr:nvSpPr>
        <xdr:cNvPr id="323" name="TextBox 322"/>
        <xdr:cNvSpPr txBox="1"/>
      </xdr:nvSpPr>
      <xdr:spPr>
        <a:xfrm>
          <a:off x="12820649" y="2093384"/>
          <a:ext cx="846667" cy="357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61382</xdr:colOff>
      <xdr:row>5</xdr:row>
      <xdr:rowOff>40218</xdr:rowOff>
    </xdr:from>
    <xdr:to>
      <xdr:col>11</xdr:col>
      <xdr:colOff>908049</xdr:colOff>
      <xdr:row>5</xdr:row>
      <xdr:rowOff>419100</xdr:rowOff>
    </xdr:to>
    <xdr:sp macro="[0]!ZWSAttendanceF06" textlink="">
      <xdr:nvSpPr>
        <xdr:cNvPr id="324" name="TextBox 323"/>
        <xdr:cNvSpPr txBox="1"/>
      </xdr:nvSpPr>
      <xdr:spPr>
        <a:xfrm>
          <a:off x="12824882" y="2605618"/>
          <a:ext cx="846667" cy="378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76198</xdr:colOff>
      <xdr:row>6</xdr:row>
      <xdr:rowOff>33869</xdr:rowOff>
    </xdr:from>
    <xdr:to>
      <xdr:col>11</xdr:col>
      <xdr:colOff>922865</xdr:colOff>
      <xdr:row>6</xdr:row>
      <xdr:rowOff>444500</xdr:rowOff>
    </xdr:to>
    <xdr:sp macro="[0]!ZWSAttendanceF07" textlink="">
      <xdr:nvSpPr>
        <xdr:cNvPr id="325" name="TextBox 324"/>
        <xdr:cNvSpPr txBox="1"/>
      </xdr:nvSpPr>
      <xdr:spPr>
        <a:xfrm>
          <a:off x="12839698" y="3107269"/>
          <a:ext cx="846667" cy="410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91014</xdr:colOff>
      <xdr:row>7</xdr:row>
      <xdr:rowOff>27520</xdr:rowOff>
    </xdr:from>
    <xdr:to>
      <xdr:col>11</xdr:col>
      <xdr:colOff>937681</xdr:colOff>
      <xdr:row>7</xdr:row>
      <xdr:rowOff>406400</xdr:rowOff>
    </xdr:to>
    <xdr:sp macro="[0]!ZWSAttendanceF08" textlink="">
      <xdr:nvSpPr>
        <xdr:cNvPr id="326" name="TextBox 325"/>
        <xdr:cNvSpPr txBox="1"/>
      </xdr:nvSpPr>
      <xdr:spPr>
        <a:xfrm>
          <a:off x="12854514" y="3608920"/>
          <a:ext cx="846667" cy="378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118530</xdr:colOff>
      <xdr:row>8</xdr:row>
      <xdr:rowOff>148171</xdr:rowOff>
    </xdr:from>
    <xdr:to>
      <xdr:col>11</xdr:col>
      <xdr:colOff>965197</xdr:colOff>
      <xdr:row>8</xdr:row>
      <xdr:rowOff>412754</xdr:rowOff>
    </xdr:to>
    <xdr:sp macro="[0]!ZWSAttendanceF09" textlink="">
      <xdr:nvSpPr>
        <xdr:cNvPr id="327" name="TextBox 326"/>
        <xdr:cNvSpPr txBox="1"/>
      </xdr:nvSpPr>
      <xdr:spPr>
        <a:xfrm>
          <a:off x="12882030" y="4237571"/>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110063</xdr:colOff>
      <xdr:row>9</xdr:row>
      <xdr:rowOff>99489</xdr:rowOff>
    </xdr:from>
    <xdr:to>
      <xdr:col>11</xdr:col>
      <xdr:colOff>956730</xdr:colOff>
      <xdr:row>9</xdr:row>
      <xdr:rowOff>364072</xdr:rowOff>
    </xdr:to>
    <xdr:sp macro="[0]!ZWSAttendanceF10" textlink="">
      <xdr:nvSpPr>
        <xdr:cNvPr id="328" name="TextBox 327"/>
        <xdr:cNvSpPr txBox="1"/>
      </xdr:nvSpPr>
      <xdr:spPr>
        <a:xfrm>
          <a:off x="12873563" y="469688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88896</xdr:colOff>
      <xdr:row>10</xdr:row>
      <xdr:rowOff>182041</xdr:rowOff>
    </xdr:from>
    <xdr:to>
      <xdr:col>11</xdr:col>
      <xdr:colOff>935563</xdr:colOff>
      <xdr:row>10</xdr:row>
      <xdr:rowOff>446624</xdr:rowOff>
    </xdr:to>
    <xdr:sp macro="[0]!ZWSAttendanceF11" textlink="">
      <xdr:nvSpPr>
        <xdr:cNvPr id="329" name="TextBox 328"/>
        <xdr:cNvSpPr txBox="1"/>
      </xdr:nvSpPr>
      <xdr:spPr>
        <a:xfrm>
          <a:off x="12852396" y="5287441"/>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93129</xdr:colOff>
      <xdr:row>11</xdr:row>
      <xdr:rowOff>112193</xdr:rowOff>
    </xdr:from>
    <xdr:to>
      <xdr:col>11</xdr:col>
      <xdr:colOff>939796</xdr:colOff>
      <xdr:row>11</xdr:row>
      <xdr:rowOff>444500</xdr:rowOff>
    </xdr:to>
    <xdr:sp macro="[0]!ZWSAttendanceF12" textlink="">
      <xdr:nvSpPr>
        <xdr:cNvPr id="330" name="TextBox 329"/>
        <xdr:cNvSpPr txBox="1"/>
      </xdr:nvSpPr>
      <xdr:spPr>
        <a:xfrm>
          <a:off x="12856629" y="5725593"/>
          <a:ext cx="846667" cy="332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84662</xdr:colOff>
      <xdr:row>12</xdr:row>
      <xdr:rowOff>118545</xdr:rowOff>
    </xdr:from>
    <xdr:to>
      <xdr:col>11</xdr:col>
      <xdr:colOff>931329</xdr:colOff>
      <xdr:row>12</xdr:row>
      <xdr:rowOff>383128</xdr:rowOff>
    </xdr:to>
    <xdr:sp macro="[0]!ZWSAttendanceF13" textlink="">
      <xdr:nvSpPr>
        <xdr:cNvPr id="331" name="TextBox 330"/>
        <xdr:cNvSpPr txBox="1"/>
      </xdr:nvSpPr>
      <xdr:spPr>
        <a:xfrm>
          <a:off x="12848162" y="623994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103712</xdr:colOff>
      <xdr:row>13</xdr:row>
      <xdr:rowOff>184162</xdr:rowOff>
    </xdr:from>
    <xdr:to>
      <xdr:col>11</xdr:col>
      <xdr:colOff>950379</xdr:colOff>
      <xdr:row>13</xdr:row>
      <xdr:rowOff>448745</xdr:rowOff>
    </xdr:to>
    <xdr:sp macro="[0]!ZWSAttendanceF14" textlink="">
      <xdr:nvSpPr>
        <xdr:cNvPr id="332" name="TextBox 331"/>
        <xdr:cNvSpPr txBox="1"/>
      </xdr:nvSpPr>
      <xdr:spPr>
        <a:xfrm>
          <a:off x="12867212" y="6813562"/>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59262</xdr:colOff>
      <xdr:row>14</xdr:row>
      <xdr:rowOff>186279</xdr:rowOff>
    </xdr:from>
    <xdr:to>
      <xdr:col>11</xdr:col>
      <xdr:colOff>905929</xdr:colOff>
      <xdr:row>14</xdr:row>
      <xdr:rowOff>450862</xdr:rowOff>
    </xdr:to>
    <xdr:sp macro="[0]!ZWSAttendanceF15" textlink="">
      <xdr:nvSpPr>
        <xdr:cNvPr id="333" name="TextBox 332"/>
        <xdr:cNvSpPr txBox="1"/>
      </xdr:nvSpPr>
      <xdr:spPr>
        <a:xfrm>
          <a:off x="12822762" y="732367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40212</xdr:colOff>
      <xdr:row>15</xdr:row>
      <xdr:rowOff>61396</xdr:rowOff>
    </xdr:from>
    <xdr:to>
      <xdr:col>11</xdr:col>
      <xdr:colOff>886879</xdr:colOff>
      <xdr:row>16</xdr:row>
      <xdr:rowOff>8479</xdr:rowOff>
    </xdr:to>
    <xdr:sp macro="[0]!ZWSAttendanceF16" textlink="">
      <xdr:nvSpPr>
        <xdr:cNvPr id="334" name="TextBox 333"/>
        <xdr:cNvSpPr txBox="1"/>
      </xdr:nvSpPr>
      <xdr:spPr>
        <a:xfrm>
          <a:off x="7882462" y="5416563"/>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91011</xdr:colOff>
      <xdr:row>16</xdr:row>
      <xdr:rowOff>122781</xdr:rowOff>
    </xdr:from>
    <xdr:to>
      <xdr:col>11</xdr:col>
      <xdr:colOff>937678</xdr:colOff>
      <xdr:row>16</xdr:row>
      <xdr:rowOff>387364</xdr:rowOff>
    </xdr:to>
    <xdr:sp macro="[0]!ZWSAttendanceF17" textlink="">
      <xdr:nvSpPr>
        <xdr:cNvPr id="335" name="TextBox 334"/>
        <xdr:cNvSpPr txBox="1"/>
      </xdr:nvSpPr>
      <xdr:spPr>
        <a:xfrm>
          <a:off x="12854511" y="8276181"/>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103710</xdr:colOff>
      <xdr:row>17</xdr:row>
      <xdr:rowOff>95266</xdr:rowOff>
    </xdr:from>
    <xdr:to>
      <xdr:col>11</xdr:col>
      <xdr:colOff>950377</xdr:colOff>
      <xdr:row>17</xdr:row>
      <xdr:rowOff>469900</xdr:rowOff>
    </xdr:to>
    <xdr:sp macro="[0]!ZWSAttendanceF18" textlink="">
      <xdr:nvSpPr>
        <xdr:cNvPr id="336" name="TextBox 335"/>
        <xdr:cNvSpPr txBox="1"/>
      </xdr:nvSpPr>
      <xdr:spPr>
        <a:xfrm>
          <a:off x="12867210" y="8756666"/>
          <a:ext cx="846667" cy="37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97360</xdr:colOff>
      <xdr:row>18</xdr:row>
      <xdr:rowOff>146066</xdr:rowOff>
    </xdr:from>
    <xdr:to>
      <xdr:col>11</xdr:col>
      <xdr:colOff>944027</xdr:colOff>
      <xdr:row>18</xdr:row>
      <xdr:rowOff>410649</xdr:rowOff>
    </xdr:to>
    <xdr:sp macro="[0]!ZWSAttendanceF19" textlink="">
      <xdr:nvSpPr>
        <xdr:cNvPr id="337" name="TextBox 336"/>
        <xdr:cNvSpPr txBox="1"/>
      </xdr:nvSpPr>
      <xdr:spPr>
        <a:xfrm>
          <a:off x="12860860" y="931546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78310</xdr:colOff>
      <xdr:row>19</xdr:row>
      <xdr:rowOff>213800</xdr:rowOff>
    </xdr:from>
    <xdr:to>
      <xdr:col>11</xdr:col>
      <xdr:colOff>924977</xdr:colOff>
      <xdr:row>19</xdr:row>
      <xdr:rowOff>478383</xdr:rowOff>
    </xdr:to>
    <xdr:sp macro="[0]!ZWSAttendanceF20" textlink="">
      <xdr:nvSpPr>
        <xdr:cNvPr id="338" name="TextBox 337"/>
        <xdr:cNvSpPr txBox="1"/>
      </xdr:nvSpPr>
      <xdr:spPr>
        <a:xfrm>
          <a:off x="12841810" y="989120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71960</xdr:colOff>
      <xdr:row>20</xdr:row>
      <xdr:rowOff>154534</xdr:rowOff>
    </xdr:from>
    <xdr:to>
      <xdr:col>11</xdr:col>
      <xdr:colOff>918627</xdr:colOff>
      <xdr:row>20</xdr:row>
      <xdr:rowOff>419117</xdr:rowOff>
    </xdr:to>
    <xdr:sp macro="[0]!ZWSAttendanceF21" textlink="">
      <xdr:nvSpPr>
        <xdr:cNvPr id="339" name="TextBox 338"/>
        <xdr:cNvSpPr txBox="1"/>
      </xdr:nvSpPr>
      <xdr:spPr>
        <a:xfrm>
          <a:off x="12835460" y="10339934"/>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65610</xdr:colOff>
      <xdr:row>21</xdr:row>
      <xdr:rowOff>133367</xdr:rowOff>
    </xdr:from>
    <xdr:to>
      <xdr:col>11</xdr:col>
      <xdr:colOff>912277</xdr:colOff>
      <xdr:row>21</xdr:row>
      <xdr:rowOff>397950</xdr:rowOff>
    </xdr:to>
    <xdr:sp macro="[0]!ZWSAttendanceF22" textlink="">
      <xdr:nvSpPr>
        <xdr:cNvPr id="340" name="TextBox 339"/>
        <xdr:cNvSpPr txBox="1"/>
      </xdr:nvSpPr>
      <xdr:spPr>
        <a:xfrm>
          <a:off x="12829110" y="1082676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59260</xdr:colOff>
      <xdr:row>22</xdr:row>
      <xdr:rowOff>150300</xdr:rowOff>
    </xdr:from>
    <xdr:to>
      <xdr:col>11</xdr:col>
      <xdr:colOff>905927</xdr:colOff>
      <xdr:row>22</xdr:row>
      <xdr:rowOff>414883</xdr:rowOff>
    </xdr:to>
    <xdr:sp macro="[0]!ZWSAttendanceF23" textlink="">
      <xdr:nvSpPr>
        <xdr:cNvPr id="341" name="TextBox 340"/>
        <xdr:cNvSpPr txBox="1"/>
      </xdr:nvSpPr>
      <xdr:spPr>
        <a:xfrm>
          <a:off x="12822760" y="1135170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52910</xdr:colOff>
      <xdr:row>23</xdr:row>
      <xdr:rowOff>52933</xdr:rowOff>
    </xdr:from>
    <xdr:to>
      <xdr:col>11</xdr:col>
      <xdr:colOff>899577</xdr:colOff>
      <xdr:row>24</xdr:row>
      <xdr:rowOff>16</xdr:rowOff>
    </xdr:to>
    <xdr:sp macro="[0]!ZWSAttendanceF24" textlink="">
      <xdr:nvSpPr>
        <xdr:cNvPr id="342" name="TextBox 341"/>
        <xdr:cNvSpPr txBox="1"/>
      </xdr:nvSpPr>
      <xdr:spPr>
        <a:xfrm>
          <a:off x="7895160" y="794810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88893</xdr:colOff>
      <xdr:row>24</xdr:row>
      <xdr:rowOff>150300</xdr:rowOff>
    </xdr:from>
    <xdr:to>
      <xdr:col>11</xdr:col>
      <xdr:colOff>935560</xdr:colOff>
      <xdr:row>24</xdr:row>
      <xdr:rowOff>414883</xdr:rowOff>
    </xdr:to>
    <xdr:sp macro="[0]!ZWSAttendanceF25" textlink="">
      <xdr:nvSpPr>
        <xdr:cNvPr id="343" name="TextBox 342"/>
        <xdr:cNvSpPr txBox="1"/>
      </xdr:nvSpPr>
      <xdr:spPr>
        <a:xfrm>
          <a:off x="12852393" y="1236770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124876</xdr:colOff>
      <xdr:row>25</xdr:row>
      <xdr:rowOff>120667</xdr:rowOff>
    </xdr:from>
    <xdr:to>
      <xdr:col>11</xdr:col>
      <xdr:colOff>971543</xdr:colOff>
      <xdr:row>25</xdr:row>
      <xdr:rowOff>385250</xdr:rowOff>
    </xdr:to>
    <xdr:sp macro="[0]!ZWSAttendanceF26" textlink="">
      <xdr:nvSpPr>
        <xdr:cNvPr id="344" name="TextBox 343"/>
        <xdr:cNvSpPr txBox="1"/>
      </xdr:nvSpPr>
      <xdr:spPr>
        <a:xfrm>
          <a:off x="12888376" y="1284606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76193</xdr:colOff>
      <xdr:row>26</xdr:row>
      <xdr:rowOff>150300</xdr:rowOff>
    </xdr:from>
    <xdr:to>
      <xdr:col>11</xdr:col>
      <xdr:colOff>922860</xdr:colOff>
      <xdr:row>26</xdr:row>
      <xdr:rowOff>414883</xdr:rowOff>
    </xdr:to>
    <xdr:sp macro="[0]!ZWSAttendanceF27" textlink="">
      <xdr:nvSpPr>
        <xdr:cNvPr id="345" name="TextBox 344"/>
        <xdr:cNvSpPr txBox="1"/>
      </xdr:nvSpPr>
      <xdr:spPr>
        <a:xfrm>
          <a:off x="12839693" y="1338370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27510</xdr:colOff>
      <xdr:row>27</xdr:row>
      <xdr:rowOff>141833</xdr:rowOff>
    </xdr:from>
    <xdr:to>
      <xdr:col>11</xdr:col>
      <xdr:colOff>874177</xdr:colOff>
      <xdr:row>27</xdr:row>
      <xdr:rowOff>406416</xdr:rowOff>
    </xdr:to>
    <xdr:sp macro="[0]!ZWSAttendanceF28" textlink="">
      <xdr:nvSpPr>
        <xdr:cNvPr id="346" name="TextBox 345"/>
        <xdr:cNvSpPr txBox="1"/>
      </xdr:nvSpPr>
      <xdr:spPr>
        <a:xfrm>
          <a:off x="12791010" y="13883233"/>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84660</xdr:colOff>
      <xdr:row>28</xdr:row>
      <xdr:rowOff>131249</xdr:rowOff>
    </xdr:from>
    <xdr:to>
      <xdr:col>11</xdr:col>
      <xdr:colOff>931327</xdr:colOff>
      <xdr:row>28</xdr:row>
      <xdr:rowOff>395832</xdr:rowOff>
    </xdr:to>
    <xdr:sp macro="[0]!ZWSAttendanceF29" textlink="">
      <xdr:nvSpPr>
        <xdr:cNvPr id="347" name="TextBox 346"/>
        <xdr:cNvSpPr txBox="1"/>
      </xdr:nvSpPr>
      <xdr:spPr>
        <a:xfrm>
          <a:off x="12848160" y="143806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88893</xdr:colOff>
      <xdr:row>29</xdr:row>
      <xdr:rowOff>139715</xdr:rowOff>
    </xdr:from>
    <xdr:to>
      <xdr:col>11</xdr:col>
      <xdr:colOff>935560</xdr:colOff>
      <xdr:row>29</xdr:row>
      <xdr:rowOff>404298</xdr:rowOff>
    </xdr:to>
    <xdr:sp macro="[0]!ZWSAttendanceF30" textlink="">
      <xdr:nvSpPr>
        <xdr:cNvPr id="348" name="TextBox 347"/>
        <xdr:cNvSpPr txBox="1"/>
      </xdr:nvSpPr>
      <xdr:spPr>
        <a:xfrm>
          <a:off x="12852393" y="1489711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93126</xdr:colOff>
      <xdr:row>30</xdr:row>
      <xdr:rowOff>110081</xdr:rowOff>
    </xdr:from>
    <xdr:to>
      <xdr:col>11</xdr:col>
      <xdr:colOff>939793</xdr:colOff>
      <xdr:row>30</xdr:row>
      <xdr:rowOff>374664</xdr:rowOff>
    </xdr:to>
    <xdr:sp macro="[0]!ZWSAttendanceF31" textlink="">
      <xdr:nvSpPr>
        <xdr:cNvPr id="349" name="TextBox 348"/>
        <xdr:cNvSpPr txBox="1"/>
      </xdr:nvSpPr>
      <xdr:spPr>
        <a:xfrm>
          <a:off x="12856626" y="15375481"/>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97359</xdr:colOff>
      <xdr:row>31</xdr:row>
      <xdr:rowOff>122781</xdr:rowOff>
    </xdr:from>
    <xdr:to>
      <xdr:col>11</xdr:col>
      <xdr:colOff>944026</xdr:colOff>
      <xdr:row>31</xdr:row>
      <xdr:rowOff>387364</xdr:rowOff>
    </xdr:to>
    <xdr:sp macro="[0]!ZWSAttendanceF32" textlink="">
      <xdr:nvSpPr>
        <xdr:cNvPr id="350" name="TextBox 349"/>
        <xdr:cNvSpPr txBox="1"/>
      </xdr:nvSpPr>
      <xdr:spPr>
        <a:xfrm>
          <a:off x="12860859" y="15896181"/>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101592</xdr:colOff>
      <xdr:row>32</xdr:row>
      <xdr:rowOff>59281</xdr:rowOff>
    </xdr:from>
    <xdr:to>
      <xdr:col>11</xdr:col>
      <xdr:colOff>948259</xdr:colOff>
      <xdr:row>33</xdr:row>
      <xdr:rowOff>6364</xdr:rowOff>
    </xdr:to>
    <xdr:sp macro="[0]!ZWSAttendanceF33" textlink="">
      <xdr:nvSpPr>
        <xdr:cNvPr id="351" name="TextBox 350"/>
        <xdr:cNvSpPr txBox="1"/>
      </xdr:nvSpPr>
      <xdr:spPr>
        <a:xfrm>
          <a:off x="7943842" y="10811948"/>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95242</xdr:colOff>
      <xdr:row>33</xdr:row>
      <xdr:rowOff>133365</xdr:rowOff>
    </xdr:from>
    <xdr:to>
      <xdr:col>11</xdr:col>
      <xdr:colOff>941909</xdr:colOff>
      <xdr:row>33</xdr:row>
      <xdr:rowOff>397948</xdr:rowOff>
    </xdr:to>
    <xdr:sp macro="[0]!ZWSAttendanceF34" textlink="">
      <xdr:nvSpPr>
        <xdr:cNvPr id="352" name="TextBox 351"/>
        <xdr:cNvSpPr txBox="1"/>
      </xdr:nvSpPr>
      <xdr:spPr>
        <a:xfrm>
          <a:off x="12858742" y="1692276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34</xdr:row>
      <xdr:rowOff>143949</xdr:rowOff>
    </xdr:from>
    <xdr:to>
      <xdr:col>11</xdr:col>
      <xdr:colOff>935559</xdr:colOff>
      <xdr:row>34</xdr:row>
      <xdr:rowOff>408532</xdr:rowOff>
    </xdr:to>
    <xdr:sp macro="[0]!ZWSAttendanceF35" textlink="">
      <xdr:nvSpPr>
        <xdr:cNvPr id="353" name="TextBox 352"/>
        <xdr:cNvSpPr txBox="1"/>
      </xdr:nvSpPr>
      <xdr:spPr>
        <a:xfrm>
          <a:off x="12852392" y="174413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71959</xdr:colOff>
      <xdr:row>35</xdr:row>
      <xdr:rowOff>131250</xdr:rowOff>
    </xdr:from>
    <xdr:to>
      <xdr:col>11</xdr:col>
      <xdr:colOff>918626</xdr:colOff>
      <xdr:row>35</xdr:row>
      <xdr:rowOff>395833</xdr:rowOff>
    </xdr:to>
    <xdr:sp macro="[0]!ZWSAttendanceF36" textlink="">
      <xdr:nvSpPr>
        <xdr:cNvPr id="354" name="TextBox 353"/>
        <xdr:cNvSpPr txBox="1"/>
      </xdr:nvSpPr>
      <xdr:spPr>
        <a:xfrm>
          <a:off x="12835459" y="1793665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55026</xdr:colOff>
      <xdr:row>36</xdr:row>
      <xdr:rowOff>148185</xdr:rowOff>
    </xdr:from>
    <xdr:to>
      <xdr:col>11</xdr:col>
      <xdr:colOff>901693</xdr:colOff>
      <xdr:row>36</xdr:row>
      <xdr:rowOff>412768</xdr:rowOff>
    </xdr:to>
    <xdr:sp macro="[0]!ZWSAttendanceF37" textlink="">
      <xdr:nvSpPr>
        <xdr:cNvPr id="355" name="TextBox 354"/>
        <xdr:cNvSpPr txBox="1"/>
      </xdr:nvSpPr>
      <xdr:spPr>
        <a:xfrm>
          <a:off x="12818526" y="1846158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38093</xdr:colOff>
      <xdr:row>37</xdr:row>
      <xdr:rowOff>38120</xdr:rowOff>
    </xdr:from>
    <xdr:to>
      <xdr:col>11</xdr:col>
      <xdr:colOff>884760</xdr:colOff>
      <xdr:row>37</xdr:row>
      <xdr:rowOff>302703</xdr:rowOff>
    </xdr:to>
    <xdr:sp macro="[0]!ZWSAttendanceF38" textlink="">
      <xdr:nvSpPr>
        <xdr:cNvPr id="356" name="TextBox 355"/>
        <xdr:cNvSpPr txBox="1"/>
      </xdr:nvSpPr>
      <xdr:spPr>
        <a:xfrm>
          <a:off x="7880343" y="1237828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95243</xdr:colOff>
      <xdr:row>38</xdr:row>
      <xdr:rowOff>31772</xdr:rowOff>
    </xdr:from>
    <xdr:to>
      <xdr:col>11</xdr:col>
      <xdr:colOff>941910</xdr:colOff>
      <xdr:row>38</xdr:row>
      <xdr:rowOff>296355</xdr:rowOff>
    </xdr:to>
    <xdr:sp macro="[0]!ZWSAttendanceF39" textlink="">
      <xdr:nvSpPr>
        <xdr:cNvPr id="357" name="TextBox 356"/>
        <xdr:cNvSpPr txBox="1"/>
      </xdr:nvSpPr>
      <xdr:spPr>
        <a:xfrm>
          <a:off x="7937493" y="1268943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46560</xdr:colOff>
      <xdr:row>39</xdr:row>
      <xdr:rowOff>36008</xdr:rowOff>
    </xdr:from>
    <xdr:to>
      <xdr:col>11</xdr:col>
      <xdr:colOff>893227</xdr:colOff>
      <xdr:row>39</xdr:row>
      <xdr:rowOff>300591</xdr:rowOff>
    </xdr:to>
    <xdr:sp macro="[0]!ZWSAttendanceF40" textlink="">
      <xdr:nvSpPr>
        <xdr:cNvPr id="358" name="TextBox 357"/>
        <xdr:cNvSpPr txBox="1"/>
      </xdr:nvSpPr>
      <xdr:spPr>
        <a:xfrm>
          <a:off x="7888810" y="1301117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82543</xdr:colOff>
      <xdr:row>40</xdr:row>
      <xdr:rowOff>29660</xdr:rowOff>
    </xdr:from>
    <xdr:to>
      <xdr:col>11</xdr:col>
      <xdr:colOff>929210</xdr:colOff>
      <xdr:row>40</xdr:row>
      <xdr:rowOff>294243</xdr:rowOff>
    </xdr:to>
    <xdr:sp macro="[0]!ZWSAttendanceF41" textlink="">
      <xdr:nvSpPr>
        <xdr:cNvPr id="359" name="TextBox 358"/>
        <xdr:cNvSpPr txBox="1"/>
      </xdr:nvSpPr>
      <xdr:spPr>
        <a:xfrm>
          <a:off x="7924793" y="1332232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118526</xdr:colOff>
      <xdr:row>41</xdr:row>
      <xdr:rowOff>23312</xdr:rowOff>
    </xdr:from>
    <xdr:to>
      <xdr:col>11</xdr:col>
      <xdr:colOff>965193</xdr:colOff>
      <xdr:row>41</xdr:row>
      <xdr:rowOff>287895</xdr:rowOff>
    </xdr:to>
    <xdr:sp macro="[0]!ZWSAttendanceF42" textlink="">
      <xdr:nvSpPr>
        <xdr:cNvPr id="360" name="TextBox 359"/>
        <xdr:cNvSpPr txBox="1"/>
      </xdr:nvSpPr>
      <xdr:spPr>
        <a:xfrm>
          <a:off x="7960776" y="1363347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38092</xdr:colOff>
      <xdr:row>42</xdr:row>
      <xdr:rowOff>38131</xdr:rowOff>
    </xdr:from>
    <xdr:to>
      <xdr:col>11</xdr:col>
      <xdr:colOff>884759</xdr:colOff>
      <xdr:row>42</xdr:row>
      <xdr:rowOff>302714</xdr:rowOff>
    </xdr:to>
    <xdr:sp macro="[0]!ZWSAttendanceF43" textlink="">
      <xdr:nvSpPr>
        <xdr:cNvPr id="361" name="TextBox 360"/>
        <xdr:cNvSpPr txBox="1"/>
      </xdr:nvSpPr>
      <xdr:spPr>
        <a:xfrm>
          <a:off x="7880342" y="13965798"/>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63491</xdr:colOff>
      <xdr:row>43</xdr:row>
      <xdr:rowOff>146083</xdr:rowOff>
    </xdr:from>
    <xdr:to>
      <xdr:col>11</xdr:col>
      <xdr:colOff>910158</xdr:colOff>
      <xdr:row>43</xdr:row>
      <xdr:rowOff>410666</xdr:rowOff>
    </xdr:to>
    <xdr:sp macro="[0]!ZWSAttendanceF44" textlink="">
      <xdr:nvSpPr>
        <xdr:cNvPr id="362" name="TextBox 361"/>
        <xdr:cNvSpPr txBox="1"/>
      </xdr:nvSpPr>
      <xdr:spPr>
        <a:xfrm>
          <a:off x="12826991" y="22015483"/>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88890</xdr:colOff>
      <xdr:row>44</xdr:row>
      <xdr:rowOff>139735</xdr:rowOff>
    </xdr:from>
    <xdr:to>
      <xdr:col>11</xdr:col>
      <xdr:colOff>935557</xdr:colOff>
      <xdr:row>44</xdr:row>
      <xdr:rowOff>404318</xdr:rowOff>
    </xdr:to>
    <xdr:sp macro="[0]!ZWSAttendanceF45" textlink="">
      <xdr:nvSpPr>
        <xdr:cNvPr id="363" name="TextBox 362"/>
        <xdr:cNvSpPr txBox="1"/>
      </xdr:nvSpPr>
      <xdr:spPr>
        <a:xfrm>
          <a:off x="12852390" y="2251713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114289</xdr:colOff>
      <xdr:row>45</xdr:row>
      <xdr:rowOff>19087</xdr:rowOff>
    </xdr:from>
    <xdr:to>
      <xdr:col>11</xdr:col>
      <xdr:colOff>960956</xdr:colOff>
      <xdr:row>45</xdr:row>
      <xdr:rowOff>283670</xdr:rowOff>
    </xdr:to>
    <xdr:sp macro="[0]!ZWSAttendanceF46" textlink="">
      <xdr:nvSpPr>
        <xdr:cNvPr id="364" name="TextBox 363"/>
        <xdr:cNvSpPr txBox="1"/>
      </xdr:nvSpPr>
      <xdr:spPr>
        <a:xfrm>
          <a:off x="7956539" y="14899254"/>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139688</xdr:colOff>
      <xdr:row>46</xdr:row>
      <xdr:rowOff>12739</xdr:rowOff>
    </xdr:from>
    <xdr:to>
      <xdr:col>11</xdr:col>
      <xdr:colOff>986355</xdr:colOff>
      <xdr:row>46</xdr:row>
      <xdr:rowOff>277322</xdr:rowOff>
    </xdr:to>
    <xdr:sp macro="[0]!ZWSAttendanceF47" textlink="">
      <xdr:nvSpPr>
        <xdr:cNvPr id="365" name="TextBox 364"/>
        <xdr:cNvSpPr txBox="1"/>
      </xdr:nvSpPr>
      <xdr:spPr>
        <a:xfrm>
          <a:off x="7981938" y="1521040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69837</xdr:colOff>
      <xdr:row>47</xdr:row>
      <xdr:rowOff>131274</xdr:rowOff>
    </xdr:from>
    <xdr:to>
      <xdr:col>11</xdr:col>
      <xdr:colOff>916504</xdr:colOff>
      <xdr:row>47</xdr:row>
      <xdr:rowOff>395857</xdr:rowOff>
    </xdr:to>
    <xdr:sp macro="[0]!ZWSAttendanceF48" textlink="">
      <xdr:nvSpPr>
        <xdr:cNvPr id="366" name="TextBox 365"/>
        <xdr:cNvSpPr txBox="1"/>
      </xdr:nvSpPr>
      <xdr:spPr>
        <a:xfrm>
          <a:off x="12833337" y="24032674"/>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42320</xdr:colOff>
      <xdr:row>48</xdr:row>
      <xdr:rowOff>135509</xdr:rowOff>
    </xdr:from>
    <xdr:to>
      <xdr:col>11</xdr:col>
      <xdr:colOff>888987</xdr:colOff>
      <xdr:row>48</xdr:row>
      <xdr:rowOff>400092</xdr:rowOff>
    </xdr:to>
    <xdr:sp macro="[0]!ZWSAttendanceF49" textlink="">
      <xdr:nvSpPr>
        <xdr:cNvPr id="367" name="TextBox 366"/>
        <xdr:cNvSpPr txBox="1"/>
      </xdr:nvSpPr>
      <xdr:spPr>
        <a:xfrm>
          <a:off x="12805820" y="2454490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14803</xdr:colOff>
      <xdr:row>49</xdr:row>
      <xdr:rowOff>165144</xdr:rowOff>
    </xdr:from>
    <xdr:to>
      <xdr:col>11</xdr:col>
      <xdr:colOff>861470</xdr:colOff>
      <xdr:row>49</xdr:row>
      <xdr:rowOff>429727</xdr:rowOff>
    </xdr:to>
    <xdr:sp macro="[0]!ZWSAttendanceF50" textlink="">
      <xdr:nvSpPr>
        <xdr:cNvPr id="368" name="TextBox 367"/>
        <xdr:cNvSpPr txBox="1"/>
      </xdr:nvSpPr>
      <xdr:spPr>
        <a:xfrm>
          <a:off x="12778303" y="25082544"/>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93120</xdr:colOff>
      <xdr:row>50</xdr:row>
      <xdr:rowOff>133395</xdr:rowOff>
    </xdr:from>
    <xdr:to>
      <xdr:col>11</xdr:col>
      <xdr:colOff>939787</xdr:colOff>
      <xdr:row>50</xdr:row>
      <xdr:rowOff>397978</xdr:rowOff>
    </xdr:to>
    <xdr:sp macro="[0]!ZWSAttendanceF51" textlink="">
      <xdr:nvSpPr>
        <xdr:cNvPr id="369" name="TextBox 368"/>
        <xdr:cNvSpPr txBox="1"/>
      </xdr:nvSpPr>
      <xdr:spPr>
        <a:xfrm>
          <a:off x="12856620" y="2555879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86770</xdr:colOff>
      <xdr:row>51</xdr:row>
      <xdr:rowOff>137628</xdr:rowOff>
    </xdr:from>
    <xdr:to>
      <xdr:col>11</xdr:col>
      <xdr:colOff>933437</xdr:colOff>
      <xdr:row>51</xdr:row>
      <xdr:rowOff>402211</xdr:rowOff>
    </xdr:to>
    <xdr:sp macro="[0]!ZWSAttendanceF52" textlink="">
      <xdr:nvSpPr>
        <xdr:cNvPr id="370" name="TextBox 369"/>
        <xdr:cNvSpPr txBox="1"/>
      </xdr:nvSpPr>
      <xdr:spPr>
        <a:xfrm>
          <a:off x="12850270" y="26071028"/>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80420</xdr:colOff>
      <xdr:row>52</xdr:row>
      <xdr:rowOff>116461</xdr:rowOff>
    </xdr:from>
    <xdr:to>
      <xdr:col>11</xdr:col>
      <xdr:colOff>927087</xdr:colOff>
      <xdr:row>52</xdr:row>
      <xdr:rowOff>381044</xdr:rowOff>
    </xdr:to>
    <xdr:sp macro="[0]!ZWSAttendanceF53" textlink="">
      <xdr:nvSpPr>
        <xdr:cNvPr id="371" name="TextBox 370"/>
        <xdr:cNvSpPr txBox="1"/>
      </xdr:nvSpPr>
      <xdr:spPr>
        <a:xfrm>
          <a:off x="12843920" y="26557861"/>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74070</xdr:colOff>
      <xdr:row>53</xdr:row>
      <xdr:rowOff>107994</xdr:rowOff>
    </xdr:from>
    <xdr:to>
      <xdr:col>11</xdr:col>
      <xdr:colOff>920737</xdr:colOff>
      <xdr:row>53</xdr:row>
      <xdr:rowOff>372577</xdr:rowOff>
    </xdr:to>
    <xdr:sp macro="[0]!ZWSAttendanceF54" textlink="">
      <xdr:nvSpPr>
        <xdr:cNvPr id="372" name="TextBox 371"/>
        <xdr:cNvSpPr txBox="1"/>
      </xdr:nvSpPr>
      <xdr:spPr>
        <a:xfrm>
          <a:off x="12837570" y="27057394"/>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67720</xdr:colOff>
      <xdr:row>54</xdr:row>
      <xdr:rowOff>137627</xdr:rowOff>
    </xdr:from>
    <xdr:to>
      <xdr:col>11</xdr:col>
      <xdr:colOff>914387</xdr:colOff>
      <xdr:row>54</xdr:row>
      <xdr:rowOff>402210</xdr:rowOff>
    </xdr:to>
    <xdr:sp macro="[0]!ZWSAttendanceF55" textlink="">
      <xdr:nvSpPr>
        <xdr:cNvPr id="373" name="TextBox 372"/>
        <xdr:cNvSpPr txBox="1"/>
      </xdr:nvSpPr>
      <xdr:spPr>
        <a:xfrm>
          <a:off x="12831220" y="2759502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61370</xdr:colOff>
      <xdr:row>55</xdr:row>
      <xdr:rowOff>141860</xdr:rowOff>
    </xdr:from>
    <xdr:to>
      <xdr:col>11</xdr:col>
      <xdr:colOff>908037</xdr:colOff>
      <xdr:row>55</xdr:row>
      <xdr:rowOff>406443</xdr:rowOff>
    </xdr:to>
    <xdr:sp macro="[0]!ZWSAttendanceF56" textlink="">
      <xdr:nvSpPr>
        <xdr:cNvPr id="374" name="TextBox 373"/>
        <xdr:cNvSpPr txBox="1"/>
      </xdr:nvSpPr>
      <xdr:spPr>
        <a:xfrm>
          <a:off x="12824870" y="2810726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55020</xdr:colOff>
      <xdr:row>56</xdr:row>
      <xdr:rowOff>120693</xdr:rowOff>
    </xdr:from>
    <xdr:to>
      <xdr:col>11</xdr:col>
      <xdr:colOff>901687</xdr:colOff>
      <xdr:row>56</xdr:row>
      <xdr:rowOff>444500</xdr:rowOff>
    </xdr:to>
    <xdr:sp macro="[0]!ZWSAttendanceF57" textlink="">
      <xdr:nvSpPr>
        <xdr:cNvPr id="375" name="TextBox 374"/>
        <xdr:cNvSpPr txBox="1"/>
      </xdr:nvSpPr>
      <xdr:spPr>
        <a:xfrm>
          <a:off x="12818520" y="28594093"/>
          <a:ext cx="846667" cy="323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80420</xdr:colOff>
      <xdr:row>57</xdr:row>
      <xdr:rowOff>16976</xdr:rowOff>
    </xdr:from>
    <xdr:to>
      <xdr:col>11</xdr:col>
      <xdr:colOff>927087</xdr:colOff>
      <xdr:row>58</xdr:row>
      <xdr:rowOff>0</xdr:rowOff>
    </xdr:to>
    <xdr:sp macro="[0]!ZWSAttendanceF58" textlink="">
      <xdr:nvSpPr>
        <xdr:cNvPr id="376" name="TextBox 375"/>
        <xdr:cNvSpPr txBox="1"/>
      </xdr:nvSpPr>
      <xdr:spPr>
        <a:xfrm>
          <a:off x="9516520" y="22826176"/>
          <a:ext cx="846667" cy="37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91440" rtlCol="0" anchor="t"/>
        <a:lstStyle/>
        <a:p>
          <a:endParaRPr lang="en-US" sz="1100"/>
        </a:p>
      </xdr:txBody>
    </xdr:sp>
    <xdr:clientData/>
  </xdr:twoCellAnchor>
  <xdr:twoCellAnchor>
    <xdr:from>
      <xdr:col>11</xdr:col>
      <xdr:colOff>55020</xdr:colOff>
      <xdr:row>58</xdr:row>
      <xdr:rowOff>103759</xdr:rowOff>
    </xdr:from>
    <xdr:to>
      <xdr:col>11</xdr:col>
      <xdr:colOff>901687</xdr:colOff>
      <xdr:row>58</xdr:row>
      <xdr:rowOff>444542</xdr:rowOff>
    </xdr:to>
    <xdr:sp macro="[0]!ZWSAttendanceF59" textlink="">
      <xdr:nvSpPr>
        <xdr:cNvPr id="377" name="TextBox 376"/>
        <xdr:cNvSpPr txBox="1"/>
      </xdr:nvSpPr>
      <xdr:spPr>
        <a:xfrm>
          <a:off x="12818520" y="29593159"/>
          <a:ext cx="846667" cy="340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99470</xdr:colOff>
      <xdr:row>59</xdr:row>
      <xdr:rowOff>112225</xdr:rowOff>
    </xdr:from>
    <xdr:to>
      <xdr:col>11</xdr:col>
      <xdr:colOff>946137</xdr:colOff>
      <xdr:row>59</xdr:row>
      <xdr:rowOff>419100</xdr:rowOff>
    </xdr:to>
    <xdr:sp macro="[0]!ZWSAttendanceF60" textlink="">
      <xdr:nvSpPr>
        <xdr:cNvPr id="378" name="TextBox 377"/>
        <xdr:cNvSpPr txBox="1"/>
      </xdr:nvSpPr>
      <xdr:spPr>
        <a:xfrm>
          <a:off x="12862970" y="30109625"/>
          <a:ext cx="846667" cy="306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93120</xdr:colOff>
      <xdr:row>60</xdr:row>
      <xdr:rowOff>80475</xdr:rowOff>
    </xdr:from>
    <xdr:to>
      <xdr:col>11</xdr:col>
      <xdr:colOff>939787</xdr:colOff>
      <xdr:row>60</xdr:row>
      <xdr:rowOff>431800</xdr:rowOff>
    </xdr:to>
    <xdr:sp macro="[0]!ZWSAttendanceF61" textlink="">
      <xdr:nvSpPr>
        <xdr:cNvPr id="379" name="TextBox 378"/>
        <xdr:cNvSpPr txBox="1"/>
      </xdr:nvSpPr>
      <xdr:spPr>
        <a:xfrm>
          <a:off x="12856620" y="30585875"/>
          <a:ext cx="846667" cy="351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86770</xdr:colOff>
      <xdr:row>61</xdr:row>
      <xdr:rowOff>23325</xdr:rowOff>
    </xdr:from>
    <xdr:to>
      <xdr:col>11</xdr:col>
      <xdr:colOff>933437</xdr:colOff>
      <xdr:row>62</xdr:row>
      <xdr:rowOff>0</xdr:rowOff>
    </xdr:to>
    <xdr:sp macro="[0]!ZWSAttendanceF62" textlink="">
      <xdr:nvSpPr>
        <xdr:cNvPr id="380" name="TextBox 379"/>
        <xdr:cNvSpPr txBox="1"/>
      </xdr:nvSpPr>
      <xdr:spPr>
        <a:xfrm>
          <a:off x="9522870" y="24407325"/>
          <a:ext cx="846667" cy="370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80420</xdr:colOff>
      <xdr:row>62</xdr:row>
      <xdr:rowOff>16975</xdr:rowOff>
    </xdr:from>
    <xdr:to>
      <xdr:col>11</xdr:col>
      <xdr:colOff>927087</xdr:colOff>
      <xdr:row>63</xdr:row>
      <xdr:rowOff>0</xdr:rowOff>
    </xdr:to>
    <xdr:sp macro="[0]!ZWSAttendanceF63" textlink="">
      <xdr:nvSpPr>
        <xdr:cNvPr id="381" name="TextBox 380"/>
        <xdr:cNvSpPr txBox="1"/>
      </xdr:nvSpPr>
      <xdr:spPr>
        <a:xfrm>
          <a:off x="9516520" y="24794675"/>
          <a:ext cx="846667" cy="37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74070</xdr:colOff>
      <xdr:row>63</xdr:row>
      <xdr:rowOff>10625</xdr:rowOff>
    </xdr:from>
    <xdr:to>
      <xdr:col>11</xdr:col>
      <xdr:colOff>920737</xdr:colOff>
      <xdr:row>63</xdr:row>
      <xdr:rowOff>355600</xdr:rowOff>
    </xdr:to>
    <xdr:sp macro="[0]!ZWSAttendanceF64" textlink="">
      <xdr:nvSpPr>
        <xdr:cNvPr id="382" name="TextBox 381"/>
        <xdr:cNvSpPr txBox="1"/>
      </xdr:nvSpPr>
      <xdr:spPr>
        <a:xfrm>
          <a:off x="9510170" y="25182025"/>
          <a:ext cx="846667" cy="344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12700</xdr:colOff>
      <xdr:row>64</xdr:row>
      <xdr:rowOff>112225</xdr:rowOff>
    </xdr:from>
    <xdr:to>
      <xdr:col>11</xdr:col>
      <xdr:colOff>946137</xdr:colOff>
      <xdr:row>64</xdr:row>
      <xdr:rowOff>444500</xdr:rowOff>
    </xdr:to>
    <xdr:sp macro="[0]!ZWSAttendanceF65" textlink="">
      <xdr:nvSpPr>
        <xdr:cNvPr id="383" name="TextBox 382"/>
        <xdr:cNvSpPr txBox="1"/>
      </xdr:nvSpPr>
      <xdr:spPr>
        <a:xfrm>
          <a:off x="12776200" y="32649625"/>
          <a:ext cx="933437" cy="33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48670</xdr:colOff>
      <xdr:row>65</xdr:row>
      <xdr:rowOff>61425</xdr:rowOff>
    </xdr:from>
    <xdr:to>
      <xdr:col>11</xdr:col>
      <xdr:colOff>895337</xdr:colOff>
      <xdr:row>65</xdr:row>
      <xdr:rowOff>402208</xdr:rowOff>
    </xdr:to>
    <xdr:sp macro="[0]!ZWSAttendanceF66" textlink="">
      <xdr:nvSpPr>
        <xdr:cNvPr id="384" name="TextBox 383"/>
        <xdr:cNvSpPr txBox="1"/>
      </xdr:nvSpPr>
      <xdr:spPr>
        <a:xfrm>
          <a:off x="12812170" y="33106825"/>
          <a:ext cx="846667" cy="340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65603</xdr:colOff>
      <xdr:row>66</xdr:row>
      <xdr:rowOff>112225</xdr:rowOff>
    </xdr:from>
    <xdr:to>
      <xdr:col>11</xdr:col>
      <xdr:colOff>912270</xdr:colOff>
      <xdr:row>66</xdr:row>
      <xdr:rowOff>376808</xdr:rowOff>
    </xdr:to>
    <xdr:sp macro="[0]!ZWSAttendanceF67" textlink="">
      <xdr:nvSpPr>
        <xdr:cNvPr id="385" name="TextBox 384"/>
        <xdr:cNvSpPr txBox="1"/>
      </xdr:nvSpPr>
      <xdr:spPr>
        <a:xfrm>
          <a:off x="12829103" y="3366562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80419</xdr:colOff>
      <xdr:row>67</xdr:row>
      <xdr:rowOff>103758</xdr:rowOff>
    </xdr:from>
    <xdr:to>
      <xdr:col>11</xdr:col>
      <xdr:colOff>927086</xdr:colOff>
      <xdr:row>67</xdr:row>
      <xdr:rowOff>368341</xdr:rowOff>
    </xdr:to>
    <xdr:sp macro="[0]!ZWSAttendanceF68" textlink="">
      <xdr:nvSpPr>
        <xdr:cNvPr id="386" name="TextBox 385"/>
        <xdr:cNvSpPr txBox="1"/>
      </xdr:nvSpPr>
      <xdr:spPr>
        <a:xfrm>
          <a:off x="12843919" y="34165158"/>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95235</xdr:colOff>
      <xdr:row>68</xdr:row>
      <xdr:rowOff>120691</xdr:rowOff>
    </xdr:from>
    <xdr:to>
      <xdr:col>11</xdr:col>
      <xdr:colOff>941902</xdr:colOff>
      <xdr:row>68</xdr:row>
      <xdr:rowOff>385274</xdr:rowOff>
    </xdr:to>
    <xdr:sp macro="[0]!ZWSAttendanceF69" textlink="">
      <xdr:nvSpPr>
        <xdr:cNvPr id="387" name="TextBox 386"/>
        <xdr:cNvSpPr txBox="1"/>
      </xdr:nvSpPr>
      <xdr:spPr>
        <a:xfrm>
          <a:off x="12858735" y="34690091"/>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110051</xdr:colOff>
      <xdr:row>69</xdr:row>
      <xdr:rowOff>137624</xdr:rowOff>
    </xdr:from>
    <xdr:to>
      <xdr:col>11</xdr:col>
      <xdr:colOff>956718</xdr:colOff>
      <xdr:row>69</xdr:row>
      <xdr:rowOff>402207</xdr:rowOff>
    </xdr:to>
    <xdr:sp macro="[0]!ZWSAttendanceF70" textlink="">
      <xdr:nvSpPr>
        <xdr:cNvPr id="388" name="TextBox 387"/>
        <xdr:cNvSpPr txBox="1"/>
      </xdr:nvSpPr>
      <xdr:spPr>
        <a:xfrm>
          <a:off x="12873551" y="35215024"/>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124867</xdr:colOff>
      <xdr:row>70</xdr:row>
      <xdr:rowOff>129157</xdr:rowOff>
    </xdr:from>
    <xdr:to>
      <xdr:col>11</xdr:col>
      <xdr:colOff>971534</xdr:colOff>
      <xdr:row>70</xdr:row>
      <xdr:rowOff>393740</xdr:rowOff>
    </xdr:to>
    <xdr:sp macro="[0]!ZWSAttendanceF71" textlink="">
      <xdr:nvSpPr>
        <xdr:cNvPr id="389" name="TextBox 388"/>
        <xdr:cNvSpPr txBox="1"/>
      </xdr:nvSpPr>
      <xdr:spPr>
        <a:xfrm>
          <a:off x="12888367" y="3571455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139683</xdr:colOff>
      <xdr:row>71</xdr:row>
      <xdr:rowOff>146090</xdr:rowOff>
    </xdr:from>
    <xdr:to>
      <xdr:col>11</xdr:col>
      <xdr:colOff>986350</xdr:colOff>
      <xdr:row>71</xdr:row>
      <xdr:rowOff>410673</xdr:rowOff>
    </xdr:to>
    <xdr:sp macro="[0]!ZWSAttendanceF72" textlink="">
      <xdr:nvSpPr>
        <xdr:cNvPr id="390" name="TextBox 389"/>
        <xdr:cNvSpPr txBox="1"/>
      </xdr:nvSpPr>
      <xdr:spPr>
        <a:xfrm>
          <a:off x="12903183" y="3623949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69832</xdr:colOff>
      <xdr:row>72</xdr:row>
      <xdr:rowOff>16973</xdr:rowOff>
    </xdr:from>
    <xdr:to>
      <xdr:col>11</xdr:col>
      <xdr:colOff>916499</xdr:colOff>
      <xdr:row>72</xdr:row>
      <xdr:rowOff>342900</xdr:rowOff>
    </xdr:to>
    <xdr:sp macro="[0]!ZWSAttendanceF73" textlink="">
      <xdr:nvSpPr>
        <xdr:cNvPr id="391" name="TextBox 390"/>
        <xdr:cNvSpPr txBox="1"/>
      </xdr:nvSpPr>
      <xdr:spPr>
        <a:xfrm>
          <a:off x="9429732" y="28731673"/>
          <a:ext cx="846667" cy="325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74064</xdr:colOff>
      <xdr:row>73</xdr:row>
      <xdr:rowOff>120690</xdr:rowOff>
    </xdr:from>
    <xdr:to>
      <xdr:col>11</xdr:col>
      <xdr:colOff>920731</xdr:colOff>
      <xdr:row>73</xdr:row>
      <xdr:rowOff>385273</xdr:rowOff>
    </xdr:to>
    <xdr:sp macro="[0]!ZWSAttendanceF74" textlink="">
      <xdr:nvSpPr>
        <xdr:cNvPr id="392" name="TextBox 391"/>
        <xdr:cNvSpPr txBox="1"/>
      </xdr:nvSpPr>
      <xdr:spPr>
        <a:xfrm>
          <a:off x="12837564" y="3723009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88879</xdr:colOff>
      <xdr:row>74</xdr:row>
      <xdr:rowOff>114340</xdr:rowOff>
    </xdr:from>
    <xdr:to>
      <xdr:col>11</xdr:col>
      <xdr:colOff>935546</xdr:colOff>
      <xdr:row>74</xdr:row>
      <xdr:rowOff>378923</xdr:rowOff>
    </xdr:to>
    <xdr:sp macro="[0]!ZWSAttendanceF75" textlink="">
      <xdr:nvSpPr>
        <xdr:cNvPr id="393" name="TextBox 392"/>
        <xdr:cNvSpPr txBox="1"/>
      </xdr:nvSpPr>
      <xdr:spPr>
        <a:xfrm>
          <a:off x="12852379" y="3773174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103694</xdr:colOff>
      <xdr:row>75</xdr:row>
      <xdr:rowOff>120690</xdr:rowOff>
    </xdr:from>
    <xdr:to>
      <xdr:col>11</xdr:col>
      <xdr:colOff>950361</xdr:colOff>
      <xdr:row>75</xdr:row>
      <xdr:rowOff>385273</xdr:rowOff>
    </xdr:to>
    <xdr:sp macro="[0]!ZWSAttendanceF76" textlink="">
      <xdr:nvSpPr>
        <xdr:cNvPr id="394" name="TextBox 393"/>
        <xdr:cNvSpPr txBox="1"/>
      </xdr:nvSpPr>
      <xdr:spPr>
        <a:xfrm>
          <a:off x="12867194" y="3824609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118509</xdr:colOff>
      <xdr:row>76</xdr:row>
      <xdr:rowOff>114340</xdr:rowOff>
    </xdr:from>
    <xdr:to>
      <xdr:col>11</xdr:col>
      <xdr:colOff>965176</xdr:colOff>
      <xdr:row>76</xdr:row>
      <xdr:rowOff>378923</xdr:rowOff>
    </xdr:to>
    <xdr:sp macro="[0]!ZWSAttendanceF77" textlink="">
      <xdr:nvSpPr>
        <xdr:cNvPr id="395" name="TextBox 394"/>
        <xdr:cNvSpPr txBox="1"/>
      </xdr:nvSpPr>
      <xdr:spPr>
        <a:xfrm>
          <a:off x="12882009" y="3874774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69824</xdr:colOff>
      <xdr:row>77</xdr:row>
      <xdr:rowOff>129157</xdr:rowOff>
    </xdr:from>
    <xdr:to>
      <xdr:col>11</xdr:col>
      <xdr:colOff>916491</xdr:colOff>
      <xdr:row>77</xdr:row>
      <xdr:rowOff>393740</xdr:rowOff>
    </xdr:to>
    <xdr:sp macro="[0]!ZWSAttendanceF78" textlink="">
      <xdr:nvSpPr>
        <xdr:cNvPr id="396" name="TextBox 395"/>
        <xdr:cNvSpPr txBox="1"/>
      </xdr:nvSpPr>
      <xdr:spPr>
        <a:xfrm>
          <a:off x="12833324" y="3927055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84639</xdr:colOff>
      <xdr:row>78</xdr:row>
      <xdr:rowOff>110108</xdr:rowOff>
    </xdr:from>
    <xdr:to>
      <xdr:col>11</xdr:col>
      <xdr:colOff>931306</xdr:colOff>
      <xdr:row>78</xdr:row>
      <xdr:rowOff>374691</xdr:rowOff>
    </xdr:to>
    <xdr:sp macro="[0]!ZWSAttendanceF79" textlink="">
      <xdr:nvSpPr>
        <xdr:cNvPr id="397" name="TextBox 396"/>
        <xdr:cNvSpPr txBox="1"/>
      </xdr:nvSpPr>
      <xdr:spPr>
        <a:xfrm>
          <a:off x="12848139" y="39759508"/>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99454</xdr:colOff>
      <xdr:row>79</xdr:row>
      <xdr:rowOff>14859</xdr:rowOff>
    </xdr:from>
    <xdr:to>
      <xdr:col>11</xdr:col>
      <xdr:colOff>946121</xdr:colOff>
      <xdr:row>79</xdr:row>
      <xdr:rowOff>279442</xdr:rowOff>
    </xdr:to>
    <xdr:sp macro="[0]!ZWSAttendanceF80" textlink="">
      <xdr:nvSpPr>
        <xdr:cNvPr id="398" name="TextBox 397"/>
        <xdr:cNvSpPr txBox="1"/>
      </xdr:nvSpPr>
      <xdr:spPr>
        <a:xfrm>
          <a:off x="7941704" y="2569002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50769</xdr:colOff>
      <xdr:row>80</xdr:row>
      <xdr:rowOff>19093</xdr:rowOff>
    </xdr:from>
    <xdr:to>
      <xdr:col>11</xdr:col>
      <xdr:colOff>897436</xdr:colOff>
      <xdr:row>80</xdr:row>
      <xdr:rowOff>283676</xdr:rowOff>
    </xdr:to>
    <xdr:sp macro="[0]!ZWSAttendanceF81" textlink="">
      <xdr:nvSpPr>
        <xdr:cNvPr id="399" name="TextBox 398"/>
        <xdr:cNvSpPr txBox="1"/>
      </xdr:nvSpPr>
      <xdr:spPr>
        <a:xfrm>
          <a:off x="7893019" y="2601176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76167</xdr:colOff>
      <xdr:row>81</xdr:row>
      <xdr:rowOff>23327</xdr:rowOff>
    </xdr:from>
    <xdr:to>
      <xdr:col>11</xdr:col>
      <xdr:colOff>922834</xdr:colOff>
      <xdr:row>81</xdr:row>
      <xdr:rowOff>287910</xdr:rowOff>
    </xdr:to>
    <xdr:sp macro="[0]!ZWSAttendanceF82" textlink="">
      <xdr:nvSpPr>
        <xdr:cNvPr id="400" name="TextBox 399"/>
        <xdr:cNvSpPr txBox="1"/>
      </xdr:nvSpPr>
      <xdr:spPr>
        <a:xfrm>
          <a:off x="7918417" y="26333494"/>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101565</xdr:colOff>
      <xdr:row>82</xdr:row>
      <xdr:rowOff>27561</xdr:rowOff>
    </xdr:from>
    <xdr:to>
      <xdr:col>11</xdr:col>
      <xdr:colOff>948232</xdr:colOff>
      <xdr:row>82</xdr:row>
      <xdr:rowOff>292144</xdr:rowOff>
    </xdr:to>
    <xdr:sp macro="[0]!ZWSAttendanceF83" textlink="">
      <xdr:nvSpPr>
        <xdr:cNvPr id="401" name="TextBox 400"/>
        <xdr:cNvSpPr txBox="1"/>
      </xdr:nvSpPr>
      <xdr:spPr>
        <a:xfrm>
          <a:off x="7943815" y="26655228"/>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126963</xdr:colOff>
      <xdr:row>83</xdr:row>
      <xdr:rowOff>31795</xdr:rowOff>
    </xdr:from>
    <xdr:to>
      <xdr:col>11</xdr:col>
      <xdr:colOff>973630</xdr:colOff>
      <xdr:row>83</xdr:row>
      <xdr:rowOff>296378</xdr:rowOff>
    </xdr:to>
    <xdr:sp macro="[0]!ZWSAttendanceF84" textlink="">
      <xdr:nvSpPr>
        <xdr:cNvPr id="402" name="TextBox 401"/>
        <xdr:cNvSpPr txBox="1"/>
      </xdr:nvSpPr>
      <xdr:spPr>
        <a:xfrm>
          <a:off x="7969213" y="26976962"/>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152361</xdr:colOff>
      <xdr:row>84</xdr:row>
      <xdr:rowOff>36029</xdr:rowOff>
    </xdr:from>
    <xdr:to>
      <xdr:col>11</xdr:col>
      <xdr:colOff>999028</xdr:colOff>
      <xdr:row>84</xdr:row>
      <xdr:rowOff>300612</xdr:rowOff>
    </xdr:to>
    <xdr:sp macro="[0]!ZWSAttendanceF85" textlink="">
      <xdr:nvSpPr>
        <xdr:cNvPr id="403" name="TextBox 402"/>
        <xdr:cNvSpPr txBox="1"/>
      </xdr:nvSpPr>
      <xdr:spPr>
        <a:xfrm>
          <a:off x="7994611" y="2729869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71925</xdr:colOff>
      <xdr:row>85</xdr:row>
      <xdr:rowOff>19096</xdr:rowOff>
    </xdr:from>
    <xdr:to>
      <xdr:col>11</xdr:col>
      <xdr:colOff>918592</xdr:colOff>
      <xdr:row>85</xdr:row>
      <xdr:rowOff>283679</xdr:rowOff>
    </xdr:to>
    <xdr:sp macro="[0]!ZWSAttendanceF86" textlink="">
      <xdr:nvSpPr>
        <xdr:cNvPr id="404" name="TextBox 403"/>
        <xdr:cNvSpPr txBox="1"/>
      </xdr:nvSpPr>
      <xdr:spPr>
        <a:xfrm>
          <a:off x="7914175" y="27599263"/>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76155</xdr:colOff>
      <xdr:row>86</xdr:row>
      <xdr:rowOff>33913</xdr:rowOff>
    </xdr:from>
    <xdr:to>
      <xdr:col>11</xdr:col>
      <xdr:colOff>922822</xdr:colOff>
      <xdr:row>86</xdr:row>
      <xdr:rowOff>298496</xdr:rowOff>
    </xdr:to>
    <xdr:sp macro="[0]!ZWSAttendanceF87" textlink="">
      <xdr:nvSpPr>
        <xdr:cNvPr id="405" name="TextBox 404"/>
        <xdr:cNvSpPr txBox="1"/>
      </xdr:nvSpPr>
      <xdr:spPr>
        <a:xfrm>
          <a:off x="7918405" y="2793158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80385</xdr:colOff>
      <xdr:row>87</xdr:row>
      <xdr:rowOff>27563</xdr:rowOff>
    </xdr:from>
    <xdr:to>
      <xdr:col>11</xdr:col>
      <xdr:colOff>927052</xdr:colOff>
      <xdr:row>87</xdr:row>
      <xdr:rowOff>292146</xdr:rowOff>
    </xdr:to>
    <xdr:sp macro="[0]!ZWSAttendanceF88" textlink="">
      <xdr:nvSpPr>
        <xdr:cNvPr id="406" name="TextBox 405"/>
        <xdr:cNvSpPr txBox="1"/>
      </xdr:nvSpPr>
      <xdr:spPr>
        <a:xfrm>
          <a:off x="7922635" y="2824273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69802</xdr:colOff>
      <xdr:row>88</xdr:row>
      <xdr:rowOff>16980</xdr:rowOff>
    </xdr:from>
    <xdr:to>
      <xdr:col>11</xdr:col>
      <xdr:colOff>916469</xdr:colOff>
      <xdr:row>88</xdr:row>
      <xdr:rowOff>281563</xdr:rowOff>
    </xdr:to>
    <xdr:sp macro="[0]!ZWSAttendanceF89" textlink="">
      <xdr:nvSpPr>
        <xdr:cNvPr id="407" name="TextBox 406"/>
        <xdr:cNvSpPr txBox="1"/>
      </xdr:nvSpPr>
      <xdr:spPr>
        <a:xfrm>
          <a:off x="7912052" y="2854964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63452</xdr:colOff>
      <xdr:row>90</xdr:row>
      <xdr:rowOff>21213</xdr:rowOff>
    </xdr:from>
    <xdr:to>
      <xdr:col>11</xdr:col>
      <xdr:colOff>910119</xdr:colOff>
      <xdr:row>90</xdr:row>
      <xdr:rowOff>285796</xdr:rowOff>
    </xdr:to>
    <xdr:sp macro="[0]!ZWSAttendanceF91" textlink="">
      <xdr:nvSpPr>
        <xdr:cNvPr id="408" name="TextBox 407"/>
        <xdr:cNvSpPr txBox="1"/>
      </xdr:nvSpPr>
      <xdr:spPr>
        <a:xfrm>
          <a:off x="7905702" y="2918888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57102</xdr:colOff>
      <xdr:row>89</xdr:row>
      <xdr:rowOff>36030</xdr:rowOff>
    </xdr:from>
    <xdr:to>
      <xdr:col>11</xdr:col>
      <xdr:colOff>903769</xdr:colOff>
      <xdr:row>89</xdr:row>
      <xdr:rowOff>300613</xdr:rowOff>
    </xdr:to>
    <xdr:sp macro="[0]!ZWSAttendanceF90" textlink="">
      <xdr:nvSpPr>
        <xdr:cNvPr id="409" name="TextBox 408"/>
        <xdr:cNvSpPr txBox="1"/>
      </xdr:nvSpPr>
      <xdr:spPr>
        <a:xfrm>
          <a:off x="7899352" y="2888619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78269</xdr:colOff>
      <xdr:row>91</xdr:row>
      <xdr:rowOff>36030</xdr:rowOff>
    </xdr:from>
    <xdr:to>
      <xdr:col>11</xdr:col>
      <xdr:colOff>924936</xdr:colOff>
      <xdr:row>91</xdr:row>
      <xdr:rowOff>300613</xdr:rowOff>
    </xdr:to>
    <xdr:sp macro="[0]!ZWSAttendanceF92" textlink="">
      <xdr:nvSpPr>
        <xdr:cNvPr id="410" name="TextBox 409"/>
        <xdr:cNvSpPr txBox="1"/>
      </xdr:nvSpPr>
      <xdr:spPr>
        <a:xfrm>
          <a:off x="7920519" y="2952119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93086</xdr:colOff>
      <xdr:row>92</xdr:row>
      <xdr:rowOff>50847</xdr:rowOff>
    </xdr:from>
    <xdr:to>
      <xdr:col>11</xdr:col>
      <xdr:colOff>939753</xdr:colOff>
      <xdr:row>92</xdr:row>
      <xdr:rowOff>315430</xdr:rowOff>
    </xdr:to>
    <xdr:sp macro="[0]!ZWSAttendanceF93" textlink="">
      <xdr:nvSpPr>
        <xdr:cNvPr id="411" name="TextBox 410"/>
        <xdr:cNvSpPr txBox="1"/>
      </xdr:nvSpPr>
      <xdr:spPr>
        <a:xfrm>
          <a:off x="7935336" y="29853514"/>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76153</xdr:colOff>
      <xdr:row>93</xdr:row>
      <xdr:rowOff>23330</xdr:rowOff>
    </xdr:from>
    <xdr:to>
      <xdr:col>11</xdr:col>
      <xdr:colOff>922820</xdr:colOff>
      <xdr:row>93</xdr:row>
      <xdr:rowOff>287913</xdr:rowOff>
    </xdr:to>
    <xdr:sp macro="[0]!ZWSAttendanceF94" textlink="">
      <xdr:nvSpPr>
        <xdr:cNvPr id="412" name="TextBox 411"/>
        <xdr:cNvSpPr txBox="1"/>
      </xdr:nvSpPr>
      <xdr:spPr>
        <a:xfrm>
          <a:off x="7918403" y="30143497"/>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90970</xdr:colOff>
      <xdr:row>94</xdr:row>
      <xdr:rowOff>27563</xdr:rowOff>
    </xdr:from>
    <xdr:to>
      <xdr:col>11</xdr:col>
      <xdr:colOff>937637</xdr:colOff>
      <xdr:row>94</xdr:row>
      <xdr:rowOff>292146</xdr:rowOff>
    </xdr:to>
    <xdr:sp macro="[0]!ZWSAttendanceF95" textlink="">
      <xdr:nvSpPr>
        <xdr:cNvPr id="413" name="TextBox 412"/>
        <xdr:cNvSpPr txBox="1"/>
      </xdr:nvSpPr>
      <xdr:spPr>
        <a:xfrm>
          <a:off x="7933220" y="30465230"/>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105787</xdr:colOff>
      <xdr:row>95</xdr:row>
      <xdr:rowOff>31796</xdr:rowOff>
    </xdr:from>
    <xdr:to>
      <xdr:col>11</xdr:col>
      <xdr:colOff>952454</xdr:colOff>
      <xdr:row>95</xdr:row>
      <xdr:rowOff>296379</xdr:rowOff>
    </xdr:to>
    <xdr:sp macro="[0]!ZWSAttendanceF96" textlink="">
      <xdr:nvSpPr>
        <xdr:cNvPr id="414" name="TextBox 413"/>
        <xdr:cNvSpPr txBox="1"/>
      </xdr:nvSpPr>
      <xdr:spPr>
        <a:xfrm>
          <a:off x="7948037" y="30786963"/>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120604</xdr:colOff>
      <xdr:row>96</xdr:row>
      <xdr:rowOff>36029</xdr:rowOff>
    </xdr:from>
    <xdr:to>
      <xdr:col>11</xdr:col>
      <xdr:colOff>967271</xdr:colOff>
      <xdr:row>96</xdr:row>
      <xdr:rowOff>300612</xdr:rowOff>
    </xdr:to>
    <xdr:sp macro="[0]!ZWSAttendanceF97" textlink="">
      <xdr:nvSpPr>
        <xdr:cNvPr id="415" name="TextBox 414"/>
        <xdr:cNvSpPr txBox="1"/>
      </xdr:nvSpPr>
      <xdr:spPr>
        <a:xfrm>
          <a:off x="7962854" y="3110869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135421</xdr:colOff>
      <xdr:row>97</xdr:row>
      <xdr:rowOff>40262</xdr:rowOff>
    </xdr:from>
    <xdr:to>
      <xdr:col>11</xdr:col>
      <xdr:colOff>982088</xdr:colOff>
      <xdr:row>97</xdr:row>
      <xdr:rowOff>304845</xdr:rowOff>
    </xdr:to>
    <xdr:sp macro="[0]!ZWSAttendanceF98" textlink="">
      <xdr:nvSpPr>
        <xdr:cNvPr id="416" name="TextBox 415"/>
        <xdr:cNvSpPr txBox="1"/>
      </xdr:nvSpPr>
      <xdr:spPr>
        <a:xfrm>
          <a:off x="7977671" y="3143042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54988</xdr:colOff>
      <xdr:row>98</xdr:row>
      <xdr:rowOff>23328</xdr:rowOff>
    </xdr:from>
    <xdr:to>
      <xdr:col>11</xdr:col>
      <xdr:colOff>901655</xdr:colOff>
      <xdr:row>98</xdr:row>
      <xdr:rowOff>287911</xdr:rowOff>
    </xdr:to>
    <xdr:sp macro="[0]!ZWSAttendanceF99" textlink="">
      <xdr:nvSpPr>
        <xdr:cNvPr id="417" name="TextBox 416"/>
        <xdr:cNvSpPr txBox="1"/>
      </xdr:nvSpPr>
      <xdr:spPr>
        <a:xfrm>
          <a:off x="7897238" y="31730995"/>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80388</xdr:colOff>
      <xdr:row>99</xdr:row>
      <xdr:rowOff>27561</xdr:rowOff>
    </xdr:from>
    <xdr:to>
      <xdr:col>11</xdr:col>
      <xdr:colOff>927055</xdr:colOff>
      <xdr:row>99</xdr:row>
      <xdr:rowOff>292144</xdr:rowOff>
    </xdr:to>
    <xdr:sp macro="[0]!ZWSAttendanceF100" textlink="">
      <xdr:nvSpPr>
        <xdr:cNvPr id="418" name="TextBox 417"/>
        <xdr:cNvSpPr txBox="1"/>
      </xdr:nvSpPr>
      <xdr:spPr>
        <a:xfrm>
          <a:off x="7922638" y="32052728"/>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90971</xdr:colOff>
      <xdr:row>100</xdr:row>
      <xdr:rowOff>27561</xdr:rowOff>
    </xdr:from>
    <xdr:to>
      <xdr:col>11</xdr:col>
      <xdr:colOff>937638</xdr:colOff>
      <xdr:row>100</xdr:row>
      <xdr:rowOff>292144</xdr:rowOff>
    </xdr:to>
    <xdr:sp macro="[0]!ZWSAttendanceF101" textlink="">
      <xdr:nvSpPr>
        <xdr:cNvPr id="419" name="TextBox 418"/>
        <xdr:cNvSpPr txBox="1"/>
      </xdr:nvSpPr>
      <xdr:spPr>
        <a:xfrm>
          <a:off x="7933221" y="32370228"/>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74038</xdr:colOff>
      <xdr:row>101</xdr:row>
      <xdr:rowOff>31794</xdr:rowOff>
    </xdr:from>
    <xdr:to>
      <xdr:col>11</xdr:col>
      <xdr:colOff>920705</xdr:colOff>
      <xdr:row>101</xdr:row>
      <xdr:rowOff>296377</xdr:rowOff>
    </xdr:to>
    <xdr:sp macro="[0]!ZWSAttendanceF102" textlink="">
      <xdr:nvSpPr>
        <xdr:cNvPr id="420" name="TextBox 419"/>
        <xdr:cNvSpPr txBox="1"/>
      </xdr:nvSpPr>
      <xdr:spPr>
        <a:xfrm>
          <a:off x="7916288" y="32691961"/>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57105</xdr:colOff>
      <xdr:row>102</xdr:row>
      <xdr:rowOff>36027</xdr:rowOff>
    </xdr:from>
    <xdr:to>
      <xdr:col>11</xdr:col>
      <xdr:colOff>903772</xdr:colOff>
      <xdr:row>102</xdr:row>
      <xdr:rowOff>381000</xdr:rowOff>
    </xdr:to>
    <xdr:sp macro="[0]!ZWSAttendanceF103" textlink="">
      <xdr:nvSpPr>
        <xdr:cNvPr id="421" name="TextBox 420"/>
        <xdr:cNvSpPr txBox="1"/>
      </xdr:nvSpPr>
      <xdr:spPr>
        <a:xfrm>
          <a:off x="9493205" y="40561727"/>
          <a:ext cx="846667" cy="344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103</xdr:row>
      <xdr:rowOff>40260</xdr:rowOff>
    </xdr:from>
    <xdr:to>
      <xdr:col>11</xdr:col>
      <xdr:colOff>886839</xdr:colOff>
      <xdr:row>103</xdr:row>
      <xdr:rowOff>368300</xdr:rowOff>
    </xdr:to>
    <xdr:sp macro="[0]!ZWSAttendanceF104" textlink="">
      <xdr:nvSpPr>
        <xdr:cNvPr id="422" name="TextBox 421"/>
        <xdr:cNvSpPr txBox="1"/>
      </xdr:nvSpPr>
      <xdr:spPr>
        <a:xfrm>
          <a:off x="9400072" y="40959660"/>
          <a:ext cx="846667"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178</xdr:col>
      <xdr:colOff>27739</xdr:colOff>
      <xdr:row>0</xdr:row>
      <xdr:rowOff>29635</xdr:rowOff>
    </xdr:from>
    <xdr:to>
      <xdr:col>178</xdr:col>
      <xdr:colOff>415666</xdr:colOff>
      <xdr:row>0</xdr:row>
      <xdr:rowOff>347135</xdr:rowOff>
    </xdr:to>
    <xdr:sp macro="[0]!saveandclose1" textlink="">
      <xdr:nvSpPr>
        <xdr:cNvPr id="7" name="TextBox 6"/>
        <xdr:cNvSpPr txBox="1"/>
      </xdr:nvSpPr>
      <xdr:spPr>
        <a:xfrm>
          <a:off x="20272694" y="29635"/>
          <a:ext cx="387927" cy="31750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37160" rtlCol="0" anchor="t"/>
        <a:lstStyle/>
        <a:p>
          <a:r>
            <a:rPr lang="en-US" sz="1600" b="1" i="0" baseline="0">
              <a:solidFill>
                <a:srgbClr val="FF0000"/>
              </a:solidFill>
            </a:rPr>
            <a:t>X</a:t>
          </a:r>
        </a:p>
      </xdr:txBody>
    </xdr:sp>
    <xdr:clientData/>
  </xdr:twoCellAnchor>
  <xdr:twoCellAnchor>
    <xdr:from>
      <xdr:col>178</xdr:col>
      <xdr:colOff>10584</xdr:colOff>
      <xdr:row>1</xdr:row>
      <xdr:rowOff>21167</xdr:rowOff>
    </xdr:from>
    <xdr:to>
      <xdr:col>180</xdr:col>
      <xdr:colOff>169333</xdr:colOff>
      <xdr:row>1</xdr:row>
      <xdr:rowOff>296333</xdr:rowOff>
    </xdr:to>
    <xdr:sp macro="[0]!ZRefreshScreen" textlink="">
      <xdr:nvSpPr>
        <xdr:cNvPr id="3" name="TextBox 2"/>
        <xdr:cNvSpPr txBox="1"/>
      </xdr:nvSpPr>
      <xdr:spPr>
        <a:xfrm>
          <a:off x="12393084" y="402167"/>
          <a:ext cx="1703916" cy="275166"/>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baseline="0">
              <a:solidFill>
                <a:srgbClr val="FF0000"/>
              </a:solidFill>
            </a:rPr>
            <a:t>F9 to Refresh Screen</a:t>
          </a:r>
        </a:p>
      </xdr:txBody>
    </xdr:sp>
    <xdr:clientData/>
  </xdr:twoCellAnchor>
  <xdr:twoCellAnchor>
    <xdr:from>
      <xdr:col>179</xdr:col>
      <xdr:colOff>63499</xdr:colOff>
      <xdr:row>2</xdr:row>
      <xdr:rowOff>10583</xdr:rowOff>
    </xdr:from>
    <xdr:to>
      <xdr:col>181</xdr:col>
      <xdr:colOff>253999</xdr:colOff>
      <xdr:row>3</xdr:row>
      <xdr:rowOff>0</xdr:rowOff>
    </xdr:to>
    <xdr:sp macro="[0]!ZfindRow" textlink="">
      <xdr:nvSpPr>
        <xdr:cNvPr id="12" name="TextBox 11"/>
        <xdr:cNvSpPr txBox="1"/>
      </xdr:nvSpPr>
      <xdr:spPr>
        <a:xfrm>
          <a:off x="13303249" y="1280583"/>
          <a:ext cx="1566333" cy="264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aseline="0">
            <a:solidFill>
              <a:srgbClr val="FF0000"/>
            </a:solidFill>
          </a:endParaRPr>
        </a:p>
      </xdr:txBody>
    </xdr:sp>
    <xdr:clientData/>
  </xdr:twoCellAnchor>
  <xdr:twoCellAnchor>
    <xdr:from>
      <xdr:col>11</xdr:col>
      <xdr:colOff>88892</xdr:colOff>
      <xdr:row>35</xdr:row>
      <xdr:rowOff>4249</xdr:rowOff>
    </xdr:from>
    <xdr:to>
      <xdr:col>11</xdr:col>
      <xdr:colOff>935559</xdr:colOff>
      <xdr:row>35</xdr:row>
      <xdr:rowOff>268832</xdr:rowOff>
    </xdr:to>
    <xdr:sp macro="[0]!ZWSAttendanceF36" textlink="">
      <xdr:nvSpPr>
        <xdr:cNvPr id="425" name="TextBox 424"/>
        <xdr:cNvSpPr txBox="1"/>
      </xdr:nvSpPr>
      <xdr:spPr>
        <a:xfrm>
          <a:off x="7931142" y="1139191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36</xdr:row>
      <xdr:rowOff>4249</xdr:rowOff>
    </xdr:from>
    <xdr:to>
      <xdr:col>11</xdr:col>
      <xdr:colOff>935559</xdr:colOff>
      <xdr:row>36</xdr:row>
      <xdr:rowOff>268832</xdr:rowOff>
    </xdr:to>
    <xdr:sp macro="[0]!ZWSAttendanceF37" textlink="">
      <xdr:nvSpPr>
        <xdr:cNvPr id="428" name="TextBox 427"/>
        <xdr:cNvSpPr txBox="1"/>
      </xdr:nvSpPr>
      <xdr:spPr>
        <a:xfrm>
          <a:off x="7931142" y="1139191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37</xdr:row>
      <xdr:rowOff>143949</xdr:rowOff>
    </xdr:from>
    <xdr:to>
      <xdr:col>11</xdr:col>
      <xdr:colOff>935559</xdr:colOff>
      <xdr:row>37</xdr:row>
      <xdr:rowOff>408532</xdr:rowOff>
    </xdr:to>
    <xdr:sp macro="[0]!ZWSAttendanceF38" textlink="">
      <xdr:nvSpPr>
        <xdr:cNvPr id="431" name="TextBox 430"/>
        <xdr:cNvSpPr txBox="1"/>
      </xdr:nvSpPr>
      <xdr:spPr>
        <a:xfrm>
          <a:off x="12852392" y="189653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38</xdr:row>
      <xdr:rowOff>169349</xdr:rowOff>
    </xdr:from>
    <xdr:to>
      <xdr:col>11</xdr:col>
      <xdr:colOff>935559</xdr:colOff>
      <xdr:row>38</xdr:row>
      <xdr:rowOff>433932</xdr:rowOff>
    </xdr:to>
    <xdr:sp macro="[0]!ZWSAttendanceF39" textlink="">
      <xdr:nvSpPr>
        <xdr:cNvPr id="434" name="TextBox 433"/>
        <xdr:cNvSpPr txBox="1"/>
      </xdr:nvSpPr>
      <xdr:spPr>
        <a:xfrm>
          <a:off x="12852392" y="194987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39</xdr:row>
      <xdr:rowOff>131249</xdr:rowOff>
    </xdr:from>
    <xdr:to>
      <xdr:col>11</xdr:col>
      <xdr:colOff>935559</xdr:colOff>
      <xdr:row>39</xdr:row>
      <xdr:rowOff>395832</xdr:rowOff>
    </xdr:to>
    <xdr:sp macro="[0]!ZWSAttendanceF40" textlink="">
      <xdr:nvSpPr>
        <xdr:cNvPr id="437" name="TextBox 436"/>
        <xdr:cNvSpPr txBox="1"/>
      </xdr:nvSpPr>
      <xdr:spPr>
        <a:xfrm>
          <a:off x="12852392" y="199686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40</xdr:row>
      <xdr:rowOff>143949</xdr:rowOff>
    </xdr:from>
    <xdr:to>
      <xdr:col>11</xdr:col>
      <xdr:colOff>935559</xdr:colOff>
      <xdr:row>40</xdr:row>
      <xdr:rowOff>408532</xdr:rowOff>
    </xdr:to>
    <xdr:sp macro="[0]!ZWSAttendanceF41" textlink="">
      <xdr:nvSpPr>
        <xdr:cNvPr id="440" name="TextBox 439"/>
        <xdr:cNvSpPr txBox="1"/>
      </xdr:nvSpPr>
      <xdr:spPr>
        <a:xfrm>
          <a:off x="12852392" y="204893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41</xdr:row>
      <xdr:rowOff>156649</xdr:rowOff>
    </xdr:from>
    <xdr:to>
      <xdr:col>11</xdr:col>
      <xdr:colOff>935559</xdr:colOff>
      <xdr:row>41</xdr:row>
      <xdr:rowOff>421232</xdr:rowOff>
    </xdr:to>
    <xdr:sp macro="[0]!ZWSAttendanceF42" textlink="">
      <xdr:nvSpPr>
        <xdr:cNvPr id="443" name="TextBox 442"/>
        <xdr:cNvSpPr txBox="1"/>
      </xdr:nvSpPr>
      <xdr:spPr>
        <a:xfrm>
          <a:off x="12852392" y="210100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42</xdr:row>
      <xdr:rowOff>131249</xdr:rowOff>
    </xdr:from>
    <xdr:to>
      <xdr:col>11</xdr:col>
      <xdr:colOff>935559</xdr:colOff>
      <xdr:row>42</xdr:row>
      <xdr:rowOff>395832</xdr:rowOff>
    </xdr:to>
    <xdr:sp macro="[0]!ZWSAttendanceF43" textlink="">
      <xdr:nvSpPr>
        <xdr:cNvPr id="446" name="TextBox 445"/>
        <xdr:cNvSpPr txBox="1"/>
      </xdr:nvSpPr>
      <xdr:spPr>
        <a:xfrm>
          <a:off x="12852392" y="214926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43</xdr:row>
      <xdr:rowOff>4249</xdr:rowOff>
    </xdr:from>
    <xdr:to>
      <xdr:col>11</xdr:col>
      <xdr:colOff>935559</xdr:colOff>
      <xdr:row>43</xdr:row>
      <xdr:rowOff>268832</xdr:rowOff>
    </xdr:to>
    <xdr:sp macro="[0]!ZWSAttendanceF44" textlink="">
      <xdr:nvSpPr>
        <xdr:cNvPr id="449" name="TextBox 448"/>
        <xdr:cNvSpPr txBox="1"/>
      </xdr:nvSpPr>
      <xdr:spPr>
        <a:xfrm>
          <a:off x="7931142" y="1139191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9</xdr:col>
      <xdr:colOff>89950</xdr:colOff>
      <xdr:row>44</xdr:row>
      <xdr:rowOff>17989</xdr:rowOff>
    </xdr:from>
    <xdr:to>
      <xdr:col>9</xdr:col>
      <xdr:colOff>1600200</xdr:colOff>
      <xdr:row>44</xdr:row>
      <xdr:rowOff>457200</xdr:rowOff>
    </xdr:to>
    <xdr:sp macro="[0]!ZYesNoJ45" textlink="">
      <xdr:nvSpPr>
        <xdr:cNvPr id="451" name="TextBox 450"/>
        <xdr:cNvSpPr txBox="1"/>
      </xdr:nvSpPr>
      <xdr:spPr>
        <a:xfrm>
          <a:off x="13775470" y="22542709"/>
          <a:ext cx="1510250" cy="439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44</xdr:row>
      <xdr:rowOff>4249</xdr:rowOff>
    </xdr:from>
    <xdr:to>
      <xdr:col>11</xdr:col>
      <xdr:colOff>935559</xdr:colOff>
      <xdr:row>44</xdr:row>
      <xdr:rowOff>268832</xdr:rowOff>
    </xdr:to>
    <xdr:sp macro="[0]!ZWSAttendanceF45" textlink="">
      <xdr:nvSpPr>
        <xdr:cNvPr id="452" name="TextBox 451"/>
        <xdr:cNvSpPr txBox="1"/>
      </xdr:nvSpPr>
      <xdr:spPr>
        <a:xfrm>
          <a:off x="7931142" y="11391916"/>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45</xdr:row>
      <xdr:rowOff>131249</xdr:rowOff>
    </xdr:from>
    <xdr:to>
      <xdr:col>11</xdr:col>
      <xdr:colOff>935559</xdr:colOff>
      <xdr:row>45</xdr:row>
      <xdr:rowOff>395832</xdr:rowOff>
    </xdr:to>
    <xdr:sp macro="[0]!ZWSAttendanceF46" textlink="">
      <xdr:nvSpPr>
        <xdr:cNvPr id="455" name="TextBox 454"/>
        <xdr:cNvSpPr txBox="1"/>
      </xdr:nvSpPr>
      <xdr:spPr>
        <a:xfrm>
          <a:off x="12852392" y="230166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88892</xdr:colOff>
      <xdr:row>46</xdr:row>
      <xdr:rowOff>118549</xdr:rowOff>
    </xdr:from>
    <xdr:to>
      <xdr:col>11</xdr:col>
      <xdr:colOff>935559</xdr:colOff>
      <xdr:row>46</xdr:row>
      <xdr:rowOff>383132</xdr:rowOff>
    </xdr:to>
    <xdr:sp macro="[0]!ZWSAttendanceF47" textlink="">
      <xdr:nvSpPr>
        <xdr:cNvPr id="458" name="TextBox 457"/>
        <xdr:cNvSpPr txBox="1"/>
      </xdr:nvSpPr>
      <xdr:spPr>
        <a:xfrm>
          <a:off x="12852392" y="23511949"/>
          <a:ext cx="846667" cy="26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104</xdr:row>
      <xdr:rowOff>40260</xdr:rowOff>
    </xdr:from>
    <xdr:to>
      <xdr:col>11</xdr:col>
      <xdr:colOff>965200</xdr:colOff>
      <xdr:row>104</xdr:row>
      <xdr:rowOff>368300</xdr:rowOff>
    </xdr:to>
    <xdr:sp macro="[0]!ZWSAttendanceF105" textlink="">
      <xdr:nvSpPr>
        <xdr:cNvPr id="429" name="TextBox 428"/>
        <xdr:cNvSpPr txBox="1"/>
      </xdr:nvSpPr>
      <xdr:spPr>
        <a:xfrm>
          <a:off x="9476272" y="413533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105</xdr:row>
      <xdr:rowOff>40260</xdr:rowOff>
    </xdr:from>
    <xdr:to>
      <xdr:col>11</xdr:col>
      <xdr:colOff>965200</xdr:colOff>
      <xdr:row>105</xdr:row>
      <xdr:rowOff>368300</xdr:rowOff>
    </xdr:to>
    <xdr:sp macro="[0]!ZWSAttendanceF106" textlink="">
      <xdr:nvSpPr>
        <xdr:cNvPr id="430" name="TextBox 429"/>
        <xdr:cNvSpPr txBox="1"/>
      </xdr:nvSpPr>
      <xdr:spPr>
        <a:xfrm>
          <a:off x="9476272" y="417470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106</xdr:row>
      <xdr:rowOff>40260</xdr:rowOff>
    </xdr:from>
    <xdr:to>
      <xdr:col>11</xdr:col>
      <xdr:colOff>965200</xdr:colOff>
      <xdr:row>106</xdr:row>
      <xdr:rowOff>368300</xdr:rowOff>
    </xdr:to>
    <xdr:sp macro="[0]!ZWSAttendanceF107" textlink="">
      <xdr:nvSpPr>
        <xdr:cNvPr id="432" name="TextBox 431"/>
        <xdr:cNvSpPr txBox="1"/>
      </xdr:nvSpPr>
      <xdr:spPr>
        <a:xfrm>
          <a:off x="9476272" y="421407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107</xdr:row>
      <xdr:rowOff>40260</xdr:rowOff>
    </xdr:from>
    <xdr:to>
      <xdr:col>11</xdr:col>
      <xdr:colOff>965200</xdr:colOff>
      <xdr:row>107</xdr:row>
      <xdr:rowOff>368300</xdr:rowOff>
    </xdr:to>
    <xdr:sp macro="[0]!ZWSAttendanceF108" textlink="">
      <xdr:nvSpPr>
        <xdr:cNvPr id="433" name="TextBox 432"/>
        <xdr:cNvSpPr txBox="1"/>
      </xdr:nvSpPr>
      <xdr:spPr>
        <a:xfrm>
          <a:off x="9476272" y="425344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108</xdr:row>
      <xdr:rowOff>40260</xdr:rowOff>
    </xdr:from>
    <xdr:to>
      <xdr:col>11</xdr:col>
      <xdr:colOff>965200</xdr:colOff>
      <xdr:row>108</xdr:row>
      <xdr:rowOff>368300</xdr:rowOff>
    </xdr:to>
    <xdr:sp macro="[0]!ZWSAttendanceF109" textlink="">
      <xdr:nvSpPr>
        <xdr:cNvPr id="435" name="TextBox 434"/>
        <xdr:cNvSpPr txBox="1"/>
      </xdr:nvSpPr>
      <xdr:spPr>
        <a:xfrm>
          <a:off x="9476272" y="429281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109</xdr:row>
      <xdr:rowOff>40260</xdr:rowOff>
    </xdr:from>
    <xdr:to>
      <xdr:col>11</xdr:col>
      <xdr:colOff>965200</xdr:colOff>
      <xdr:row>109</xdr:row>
      <xdr:rowOff>368300</xdr:rowOff>
    </xdr:to>
    <xdr:sp macro="[0]!ZWSAttendanceF110" textlink="">
      <xdr:nvSpPr>
        <xdr:cNvPr id="436" name="TextBox 435"/>
        <xdr:cNvSpPr txBox="1"/>
      </xdr:nvSpPr>
      <xdr:spPr>
        <a:xfrm>
          <a:off x="9476272" y="433218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110</xdr:row>
      <xdr:rowOff>40260</xdr:rowOff>
    </xdr:from>
    <xdr:to>
      <xdr:col>11</xdr:col>
      <xdr:colOff>965200</xdr:colOff>
      <xdr:row>110</xdr:row>
      <xdr:rowOff>368300</xdr:rowOff>
    </xdr:to>
    <xdr:sp macro="[0]!ZWSAttendanceF111" textlink="">
      <xdr:nvSpPr>
        <xdr:cNvPr id="438" name="TextBox 437"/>
        <xdr:cNvSpPr txBox="1"/>
      </xdr:nvSpPr>
      <xdr:spPr>
        <a:xfrm>
          <a:off x="9476272" y="437155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111</xdr:row>
      <xdr:rowOff>40260</xdr:rowOff>
    </xdr:from>
    <xdr:to>
      <xdr:col>11</xdr:col>
      <xdr:colOff>965200</xdr:colOff>
      <xdr:row>111</xdr:row>
      <xdr:rowOff>368300</xdr:rowOff>
    </xdr:to>
    <xdr:sp macro="[0]!ZWSAttendanceF112" textlink="">
      <xdr:nvSpPr>
        <xdr:cNvPr id="439" name="TextBox 438"/>
        <xdr:cNvSpPr txBox="1"/>
      </xdr:nvSpPr>
      <xdr:spPr>
        <a:xfrm>
          <a:off x="9476272" y="441092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52872</xdr:colOff>
      <xdr:row>112</xdr:row>
      <xdr:rowOff>52960</xdr:rowOff>
    </xdr:from>
    <xdr:to>
      <xdr:col>11</xdr:col>
      <xdr:colOff>977900</xdr:colOff>
      <xdr:row>112</xdr:row>
      <xdr:rowOff>381000</xdr:rowOff>
    </xdr:to>
    <xdr:sp macro="[0]!ZWSAttendanceF113" textlink="">
      <xdr:nvSpPr>
        <xdr:cNvPr id="441" name="TextBox 440"/>
        <xdr:cNvSpPr txBox="1"/>
      </xdr:nvSpPr>
      <xdr:spPr>
        <a:xfrm>
          <a:off x="9488972" y="445156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65572</xdr:colOff>
      <xdr:row>113</xdr:row>
      <xdr:rowOff>40260</xdr:rowOff>
    </xdr:from>
    <xdr:to>
      <xdr:col>11</xdr:col>
      <xdr:colOff>990600</xdr:colOff>
      <xdr:row>113</xdr:row>
      <xdr:rowOff>368300</xdr:rowOff>
    </xdr:to>
    <xdr:sp macro="[0]!ZWSAttendanceF114" textlink="">
      <xdr:nvSpPr>
        <xdr:cNvPr id="442" name="TextBox 441"/>
        <xdr:cNvSpPr txBox="1"/>
      </xdr:nvSpPr>
      <xdr:spPr>
        <a:xfrm>
          <a:off x="9501672" y="448966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78272</xdr:colOff>
      <xdr:row>114</xdr:row>
      <xdr:rowOff>27560</xdr:rowOff>
    </xdr:from>
    <xdr:to>
      <xdr:col>11</xdr:col>
      <xdr:colOff>1003300</xdr:colOff>
      <xdr:row>114</xdr:row>
      <xdr:rowOff>355600</xdr:rowOff>
    </xdr:to>
    <xdr:sp macro="[0]!ZWSAttendanceF115" textlink="">
      <xdr:nvSpPr>
        <xdr:cNvPr id="444" name="TextBox 443"/>
        <xdr:cNvSpPr txBox="1"/>
      </xdr:nvSpPr>
      <xdr:spPr>
        <a:xfrm>
          <a:off x="9514372" y="452776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115</xdr:row>
      <xdr:rowOff>40260</xdr:rowOff>
    </xdr:from>
    <xdr:to>
      <xdr:col>11</xdr:col>
      <xdr:colOff>965200</xdr:colOff>
      <xdr:row>115</xdr:row>
      <xdr:rowOff>368300</xdr:rowOff>
    </xdr:to>
    <xdr:sp macro="[0]!ZWSAttendanceF116" textlink="">
      <xdr:nvSpPr>
        <xdr:cNvPr id="445" name="TextBox 444"/>
        <xdr:cNvSpPr txBox="1"/>
      </xdr:nvSpPr>
      <xdr:spPr>
        <a:xfrm>
          <a:off x="9476272" y="456840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2072</xdr:colOff>
      <xdr:row>116</xdr:row>
      <xdr:rowOff>52960</xdr:rowOff>
    </xdr:from>
    <xdr:to>
      <xdr:col>11</xdr:col>
      <xdr:colOff>927100</xdr:colOff>
      <xdr:row>116</xdr:row>
      <xdr:rowOff>381000</xdr:rowOff>
    </xdr:to>
    <xdr:sp macro="[0]!ZWSAttendanceF117" textlink="">
      <xdr:nvSpPr>
        <xdr:cNvPr id="447" name="TextBox 446"/>
        <xdr:cNvSpPr txBox="1"/>
      </xdr:nvSpPr>
      <xdr:spPr>
        <a:xfrm>
          <a:off x="9438172" y="460904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117</xdr:row>
      <xdr:rowOff>65660</xdr:rowOff>
    </xdr:from>
    <xdr:to>
      <xdr:col>11</xdr:col>
      <xdr:colOff>965200</xdr:colOff>
      <xdr:row>118</xdr:row>
      <xdr:rowOff>0</xdr:rowOff>
    </xdr:to>
    <xdr:sp macro="[0]!ZWSAttendanceF118" textlink="">
      <xdr:nvSpPr>
        <xdr:cNvPr id="448" name="TextBox 447"/>
        <xdr:cNvSpPr txBox="1"/>
      </xdr:nvSpPr>
      <xdr:spPr>
        <a:xfrm>
          <a:off x="9476272" y="464968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78272</xdr:colOff>
      <xdr:row>118</xdr:row>
      <xdr:rowOff>78360</xdr:rowOff>
    </xdr:from>
    <xdr:to>
      <xdr:col>11</xdr:col>
      <xdr:colOff>1003300</xdr:colOff>
      <xdr:row>119</xdr:row>
      <xdr:rowOff>12700</xdr:rowOff>
    </xdr:to>
    <xdr:sp macro="[0]!ZWSAttendanceF119" textlink="">
      <xdr:nvSpPr>
        <xdr:cNvPr id="450" name="TextBox 449"/>
        <xdr:cNvSpPr txBox="1"/>
      </xdr:nvSpPr>
      <xdr:spPr>
        <a:xfrm>
          <a:off x="9514372" y="469032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27472</xdr:colOff>
      <xdr:row>119</xdr:row>
      <xdr:rowOff>52960</xdr:rowOff>
    </xdr:from>
    <xdr:to>
      <xdr:col>11</xdr:col>
      <xdr:colOff>952500</xdr:colOff>
      <xdr:row>119</xdr:row>
      <xdr:rowOff>381000</xdr:rowOff>
    </xdr:to>
    <xdr:sp macro="[0]!ZWSAttendanceF120" textlink="">
      <xdr:nvSpPr>
        <xdr:cNvPr id="453" name="TextBox 452"/>
        <xdr:cNvSpPr txBox="1"/>
      </xdr:nvSpPr>
      <xdr:spPr>
        <a:xfrm>
          <a:off x="9463572" y="472715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52872</xdr:colOff>
      <xdr:row>120</xdr:row>
      <xdr:rowOff>40260</xdr:rowOff>
    </xdr:from>
    <xdr:to>
      <xdr:col>11</xdr:col>
      <xdr:colOff>977900</xdr:colOff>
      <xdr:row>120</xdr:row>
      <xdr:rowOff>368300</xdr:rowOff>
    </xdr:to>
    <xdr:sp macro="[0]!ZWSAttendanceF121" textlink="">
      <xdr:nvSpPr>
        <xdr:cNvPr id="454" name="TextBox 453"/>
        <xdr:cNvSpPr txBox="1"/>
      </xdr:nvSpPr>
      <xdr:spPr>
        <a:xfrm>
          <a:off x="9488972" y="476525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52872</xdr:colOff>
      <xdr:row>121</xdr:row>
      <xdr:rowOff>27560</xdr:rowOff>
    </xdr:from>
    <xdr:to>
      <xdr:col>11</xdr:col>
      <xdr:colOff>977900</xdr:colOff>
      <xdr:row>121</xdr:row>
      <xdr:rowOff>355600</xdr:rowOff>
    </xdr:to>
    <xdr:sp macro="[0]!ZWSAttendanceF122" textlink="">
      <xdr:nvSpPr>
        <xdr:cNvPr id="456" name="TextBox 455"/>
        <xdr:cNvSpPr txBox="1"/>
      </xdr:nvSpPr>
      <xdr:spPr>
        <a:xfrm>
          <a:off x="9488972" y="48033560"/>
          <a:ext cx="925028" cy="328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52872</xdr:colOff>
      <xdr:row>122</xdr:row>
      <xdr:rowOff>14860</xdr:rowOff>
    </xdr:from>
    <xdr:to>
      <xdr:col>11</xdr:col>
      <xdr:colOff>977900</xdr:colOff>
      <xdr:row>122</xdr:row>
      <xdr:rowOff>368300</xdr:rowOff>
    </xdr:to>
    <xdr:sp macro="[0]!ZWSAttendanceF123" textlink="">
      <xdr:nvSpPr>
        <xdr:cNvPr id="457" name="TextBox 456"/>
        <xdr:cNvSpPr txBox="1"/>
      </xdr:nvSpPr>
      <xdr:spPr>
        <a:xfrm>
          <a:off x="9488972" y="48414560"/>
          <a:ext cx="925028" cy="353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11</xdr:col>
      <xdr:colOff>40172</xdr:colOff>
      <xdr:row>123</xdr:row>
      <xdr:rowOff>27560</xdr:rowOff>
    </xdr:from>
    <xdr:to>
      <xdr:col>11</xdr:col>
      <xdr:colOff>965200</xdr:colOff>
      <xdr:row>123</xdr:row>
      <xdr:rowOff>381000</xdr:rowOff>
    </xdr:to>
    <xdr:sp macro="[0]!ZWSAttendanceF124" textlink="">
      <xdr:nvSpPr>
        <xdr:cNvPr id="459" name="TextBox 458"/>
        <xdr:cNvSpPr txBox="1"/>
      </xdr:nvSpPr>
      <xdr:spPr>
        <a:xfrm>
          <a:off x="9844572" y="48820960"/>
          <a:ext cx="925028" cy="353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180</xdr:col>
      <xdr:colOff>266700</xdr:colOff>
      <xdr:row>4</xdr:row>
      <xdr:rowOff>476250</xdr:rowOff>
    </xdr:from>
    <xdr:to>
      <xdr:col>181</xdr:col>
      <xdr:colOff>209550</xdr:colOff>
      <xdr:row>5</xdr:row>
      <xdr:rowOff>342900</xdr:rowOff>
    </xdr:to>
    <xdr:sp macro="[0]!ZNext" textlink="">
      <xdr:nvSpPr>
        <xdr:cNvPr id="6" name="TextBox 5"/>
        <xdr:cNvSpPr txBox="1"/>
      </xdr:nvSpPr>
      <xdr:spPr>
        <a:xfrm>
          <a:off x="21107400" y="2895600"/>
          <a:ext cx="628650"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xdr:colOff>
      <xdr:row>0</xdr:row>
      <xdr:rowOff>19050</xdr:rowOff>
    </xdr:from>
    <xdr:to>
      <xdr:col>0</xdr:col>
      <xdr:colOff>2581275</xdr:colOff>
      <xdr:row>1</xdr:row>
      <xdr:rowOff>209550</xdr:rowOff>
    </xdr:to>
    <xdr:sp macro="[0]!ReleaseInsert" textlink="">
      <xdr:nvSpPr>
        <xdr:cNvPr id="2" name="TextBox 1"/>
        <xdr:cNvSpPr txBox="1"/>
      </xdr:nvSpPr>
      <xdr:spPr>
        <a:xfrm>
          <a:off x="28575" y="19050"/>
          <a:ext cx="2552700" cy="4572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45720" tIns="0" bIns="0" rtlCol="0" anchor="ctr" anchorCtr="0"/>
        <a:lstStyle/>
        <a:p>
          <a:r>
            <a:rPr lang="en-US" sz="1400" b="1" i="0" baseline="0">
              <a:solidFill>
                <a:srgbClr val="FF0000"/>
              </a:solidFill>
            </a:rPr>
            <a:t>Please Click here to Return to Main Menu</a:t>
          </a: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9525</xdr:rowOff>
    </xdr:from>
    <xdr:to>
      <xdr:col>2</xdr:col>
      <xdr:colOff>609600</xdr:colOff>
      <xdr:row>0</xdr:row>
      <xdr:rowOff>295275</xdr:rowOff>
    </xdr:to>
    <xdr:sp macro="" textlink="">
      <xdr:nvSpPr>
        <xdr:cNvPr id="2" name="TextBox 1">
          <a:hlinkClick xmlns:r="http://schemas.openxmlformats.org/officeDocument/2006/relationships" r:id="rId1"/>
        </xdr:cNvPr>
        <xdr:cNvSpPr txBox="1"/>
      </xdr:nvSpPr>
      <xdr:spPr>
        <a:xfrm>
          <a:off x="0" y="9525"/>
          <a:ext cx="1362075" cy="285750"/>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10" b="1" i="0" baseline="0">
              <a:solidFill>
                <a:srgbClr val="FF0000"/>
              </a:solidFill>
              <a:latin typeface="Calibri" pitchFamily="34" charset="0"/>
            </a:rPr>
            <a:t>Return to Menu</a:t>
          </a:r>
        </a:p>
      </xdr:txBody>
    </xdr:sp>
    <xdr:clientData/>
  </xdr:twoCellAnchor>
  <xdr:twoCellAnchor>
    <xdr:from>
      <xdr:col>13</xdr:col>
      <xdr:colOff>257175</xdr:colOff>
      <xdr:row>0</xdr:row>
      <xdr:rowOff>47625</xdr:rowOff>
    </xdr:from>
    <xdr:to>
      <xdr:col>13</xdr:col>
      <xdr:colOff>542925</xdr:colOff>
      <xdr:row>0</xdr:row>
      <xdr:rowOff>304800</xdr:rowOff>
    </xdr:to>
    <xdr:sp macro="[0]!saveandclose" textlink="">
      <xdr:nvSpPr>
        <xdr:cNvPr id="3" name="TextBox 2"/>
        <xdr:cNvSpPr txBox="1"/>
      </xdr:nvSpPr>
      <xdr:spPr>
        <a:xfrm>
          <a:off x="8553450" y="47625"/>
          <a:ext cx="285750" cy="2571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aseline="0">
              <a:solidFill>
                <a:schemeClr val="tx2"/>
              </a:solidFill>
              <a:latin typeface="Calibri" pitchFamily="34" charset="0"/>
            </a:rPr>
            <a:t>X</a:t>
          </a:r>
        </a:p>
      </xdr:txBody>
    </xdr:sp>
    <xdr:clientData/>
  </xdr:twoCellAnchor>
  <xdr:twoCellAnchor>
    <xdr:from>
      <xdr:col>26</xdr:col>
      <xdr:colOff>2038351</xdr:colOff>
      <xdr:row>23</xdr:row>
      <xdr:rowOff>152399</xdr:rowOff>
    </xdr:from>
    <xdr:to>
      <xdr:col>26</xdr:col>
      <xdr:colOff>3181350</xdr:colOff>
      <xdr:row>26</xdr:row>
      <xdr:rowOff>38099</xdr:rowOff>
    </xdr:to>
    <xdr:graphicFrame macro="">
      <xdr:nvGraphicFramePr>
        <xdr:cNvPr id="22" name="Diagram 2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25</xdr:col>
      <xdr:colOff>0</xdr:colOff>
      <xdr:row>0</xdr:row>
      <xdr:rowOff>19050</xdr:rowOff>
    </xdr:from>
    <xdr:to>
      <xdr:col>26</xdr:col>
      <xdr:colOff>0</xdr:colOff>
      <xdr:row>1</xdr:row>
      <xdr:rowOff>38100</xdr:rowOff>
    </xdr:to>
    <xdr:sp macro="" textlink="">
      <xdr:nvSpPr>
        <xdr:cNvPr id="11" name="TextBox 10">
          <a:hlinkClick xmlns:r="http://schemas.openxmlformats.org/officeDocument/2006/relationships" r:id="rId7"/>
        </xdr:cNvPr>
        <xdr:cNvSpPr txBox="1"/>
      </xdr:nvSpPr>
      <xdr:spPr>
        <a:xfrm>
          <a:off x="23507700" y="19050"/>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638175</xdr:colOff>
      <xdr:row>15</xdr:row>
      <xdr:rowOff>304800</xdr:rowOff>
    </xdr:from>
    <xdr:to>
      <xdr:col>25</xdr:col>
      <xdr:colOff>381000</xdr:colOff>
      <xdr:row>17</xdr:row>
      <xdr:rowOff>9525</xdr:rowOff>
    </xdr:to>
    <xdr:sp macro="" textlink="">
      <xdr:nvSpPr>
        <xdr:cNvPr id="12" name="TextBox 11">
          <a:hlinkClick xmlns:r="http://schemas.openxmlformats.org/officeDocument/2006/relationships" r:id="rId7"/>
        </xdr:cNvPr>
        <xdr:cNvSpPr txBox="1"/>
      </xdr:nvSpPr>
      <xdr:spPr>
        <a:xfrm>
          <a:off x="23460075" y="501967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657225</xdr:colOff>
      <xdr:row>44</xdr:row>
      <xdr:rowOff>133350</xdr:rowOff>
    </xdr:from>
    <xdr:to>
      <xdr:col>25</xdr:col>
      <xdr:colOff>400050</xdr:colOff>
      <xdr:row>45</xdr:row>
      <xdr:rowOff>152400</xdr:rowOff>
    </xdr:to>
    <xdr:sp macro="" textlink="">
      <xdr:nvSpPr>
        <xdr:cNvPr id="15" name="TextBox 14">
          <a:hlinkClick xmlns:r="http://schemas.openxmlformats.org/officeDocument/2006/relationships" r:id="rId7"/>
        </xdr:cNvPr>
        <xdr:cNvSpPr txBox="1"/>
      </xdr:nvSpPr>
      <xdr:spPr>
        <a:xfrm>
          <a:off x="16497300" y="1302067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647700</xdr:colOff>
      <xdr:row>71</xdr:row>
      <xdr:rowOff>9525</xdr:rowOff>
    </xdr:from>
    <xdr:to>
      <xdr:col>25</xdr:col>
      <xdr:colOff>390525</xdr:colOff>
      <xdr:row>72</xdr:row>
      <xdr:rowOff>28575</xdr:rowOff>
    </xdr:to>
    <xdr:sp macro="" textlink="">
      <xdr:nvSpPr>
        <xdr:cNvPr id="16" name="TextBox 15">
          <a:hlinkClick xmlns:r="http://schemas.openxmlformats.org/officeDocument/2006/relationships" r:id="rId7"/>
        </xdr:cNvPr>
        <xdr:cNvSpPr txBox="1"/>
      </xdr:nvSpPr>
      <xdr:spPr>
        <a:xfrm>
          <a:off x="23469600" y="22326600"/>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638175</xdr:colOff>
      <xdr:row>50</xdr:row>
      <xdr:rowOff>28575</xdr:rowOff>
    </xdr:from>
    <xdr:to>
      <xdr:col>25</xdr:col>
      <xdr:colOff>381000</xdr:colOff>
      <xdr:row>51</xdr:row>
      <xdr:rowOff>47625</xdr:rowOff>
    </xdr:to>
    <xdr:sp macro="" textlink="">
      <xdr:nvSpPr>
        <xdr:cNvPr id="17" name="TextBox 16">
          <a:hlinkClick xmlns:r="http://schemas.openxmlformats.org/officeDocument/2006/relationships" r:id="rId7"/>
        </xdr:cNvPr>
        <xdr:cNvSpPr txBox="1"/>
      </xdr:nvSpPr>
      <xdr:spPr>
        <a:xfrm>
          <a:off x="23460075" y="157448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647700</xdr:colOff>
      <xdr:row>83</xdr:row>
      <xdr:rowOff>85725</xdr:rowOff>
    </xdr:from>
    <xdr:to>
      <xdr:col>25</xdr:col>
      <xdr:colOff>390525</xdr:colOff>
      <xdr:row>84</xdr:row>
      <xdr:rowOff>104775</xdr:rowOff>
    </xdr:to>
    <xdr:sp macro="" textlink="">
      <xdr:nvSpPr>
        <xdr:cNvPr id="18" name="TextBox 17">
          <a:hlinkClick xmlns:r="http://schemas.openxmlformats.org/officeDocument/2006/relationships" r:id="rId7"/>
        </xdr:cNvPr>
        <xdr:cNvSpPr txBox="1"/>
      </xdr:nvSpPr>
      <xdr:spPr>
        <a:xfrm>
          <a:off x="16487775" y="252317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25</xdr:col>
      <xdr:colOff>0</xdr:colOff>
      <xdr:row>86</xdr:row>
      <xdr:rowOff>9525</xdr:rowOff>
    </xdr:from>
    <xdr:to>
      <xdr:col>26</xdr:col>
      <xdr:colOff>0</xdr:colOff>
      <xdr:row>87</xdr:row>
      <xdr:rowOff>28575</xdr:rowOff>
    </xdr:to>
    <xdr:sp macro="" textlink="">
      <xdr:nvSpPr>
        <xdr:cNvPr id="20" name="TextBox 19">
          <a:hlinkClick xmlns:r="http://schemas.openxmlformats.org/officeDocument/2006/relationships" r:id="rId7"/>
        </xdr:cNvPr>
        <xdr:cNvSpPr txBox="1"/>
      </xdr:nvSpPr>
      <xdr:spPr>
        <a:xfrm>
          <a:off x="23507700" y="2704147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657225</xdr:colOff>
      <xdr:row>92</xdr:row>
      <xdr:rowOff>123825</xdr:rowOff>
    </xdr:from>
    <xdr:to>
      <xdr:col>25</xdr:col>
      <xdr:colOff>400050</xdr:colOff>
      <xdr:row>93</xdr:row>
      <xdr:rowOff>142875</xdr:rowOff>
    </xdr:to>
    <xdr:sp macro="" textlink="">
      <xdr:nvSpPr>
        <xdr:cNvPr id="21" name="TextBox 20">
          <a:hlinkClick xmlns:r="http://schemas.openxmlformats.org/officeDocument/2006/relationships" r:id="rId7"/>
        </xdr:cNvPr>
        <xdr:cNvSpPr txBox="1"/>
      </xdr:nvSpPr>
      <xdr:spPr>
        <a:xfrm>
          <a:off x="16497300" y="28098750"/>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666750</xdr:colOff>
      <xdr:row>94</xdr:row>
      <xdr:rowOff>266700</xdr:rowOff>
    </xdr:from>
    <xdr:to>
      <xdr:col>25</xdr:col>
      <xdr:colOff>409575</xdr:colOff>
      <xdr:row>95</xdr:row>
      <xdr:rowOff>285750</xdr:rowOff>
    </xdr:to>
    <xdr:sp macro="" textlink="">
      <xdr:nvSpPr>
        <xdr:cNvPr id="23" name="TextBox 22">
          <a:hlinkClick xmlns:r="http://schemas.openxmlformats.org/officeDocument/2006/relationships" r:id="rId7"/>
        </xdr:cNvPr>
        <xdr:cNvSpPr txBox="1"/>
      </xdr:nvSpPr>
      <xdr:spPr>
        <a:xfrm>
          <a:off x="23488650" y="29813250"/>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657225</xdr:colOff>
      <xdr:row>113</xdr:row>
      <xdr:rowOff>219075</xdr:rowOff>
    </xdr:from>
    <xdr:to>
      <xdr:col>25</xdr:col>
      <xdr:colOff>400050</xdr:colOff>
      <xdr:row>114</xdr:row>
      <xdr:rowOff>238125</xdr:rowOff>
    </xdr:to>
    <xdr:sp macro="" textlink="">
      <xdr:nvSpPr>
        <xdr:cNvPr id="24" name="TextBox 23">
          <a:hlinkClick xmlns:r="http://schemas.openxmlformats.org/officeDocument/2006/relationships" r:id="rId7"/>
        </xdr:cNvPr>
        <xdr:cNvSpPr txBox="1"/>
      </xdr:nvSpPr>
      <xdr:spPr>
        <a:xfrm>
          <a:off x="16497300" y="347948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657225</xdr:colOff>
      <xdr:row>103</xdr:row>
      <xdr:rowOff>219075</xdr:rowOff>
    </xdr:from>
    <xdr:to>
      <xdr:col>25</xdr:col>
      <xdr:colOff>400050</xdr:colOff>
      <xdr:row>104</xdr:row>
      <xdr:rowOff>238125</xdr:rowOff>
    </xdr:to>
    <xdr:sp macro="" textlink="">
      <xdr:nvSpPr>
        <xdr:cNvPr id="25" name="TextBox 24">
          <a:hlinkClick xmlns:r="http://schemas.openxmlformats.org/officeDocument/2006/relationships" r:id="rId7"/>
        </xdr:cNvPr>
        <xdr:cNvSpPr txBox="1"/>
      </xdr:nvSpPr>
      <xdr:spPr>
        <a:xfrm>
          <a:off x="16497300" y="3165157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638175</xdr:colOff>
      <xdr:row>53</xdr:row>
      <xdr:rowOff>0</xdr:rowOff>
    </xdr:from>
    <xdr:to>
      <xdr:col>25</xdr:col>
      <xdr:colOff>381000</xdr:colOff>
      <xdr:row>54</xdr:row>
      <xdr:rowOff>19050</xdr:rowOff>
    </xdr:to>
    <xdr:sp macro="" textlink="">
      <xdr:nvSpPr>
        <xdr:cNvPr id="26" name="TextBox 25">
          <a:hlinkClick xmlns:r="http://schemas.openxmlformats.org/officeDocument/2006/relationships" r:id="rId7"/>
        </xdr:cNvPr>
        <xdr:cNvSpPr txBox="1"/>
      </xdr:nvSpPr>
      <xdr:spPr>
        <a:xfrm>
          <a:off x="23460075" y="166592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9</xdr:col>
      <xdr:colOff>190500</xdr:colOff>
      <xdr:row>0</xdr:row>
      <xdr:rowOff>19050</xdr:rowOff>
    </xdr:from>
    <xdr:to>
      <xdr:col>12</xdr:col>
      <xdr:colOff>171450</xdr:colOff>
      <xdr:row>0</xdr:row>
      <xdr:rowOff>295275</xdr:rowOff>
    </xdr:to>
    <xdr:sp macro="[0]!zPrintDocumentation" textlink="">
      <xdr:nvSpPr>
        <xdr:cNvPr id="27" name="TextBox 26"/>
        <xdr:cNvSpPr txBox="1"/>
      </xdr:nvSpPr>
      <xdr:spPr>
        <a:xfrm>
          <a:off x="5743575" y="19050"/>
          <a:ext cx="2038350" cy="276225"/>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i="0" baseline="0">
              <a:solidFill>
                <a:srgbClr val="FF0000"/>
              </a:solidFill>
            </a:rPr>
            <a:t>Print Documentation Manual</a:t>
          </a:r>
        </a:p>
      </xdr:txBody>
    </xdr:sp>
    <xdr:clientData/>
  </xdr:twoCellAnchor>
  <xdr:twoCellAnchor>
    <xdr:from>
      <xdr:col>24</xdr:col>
      <xdr:colOff>638175</xdr:colOff>
      <xdr:row>21</xdr:row>
      <xdr:rowOff>304800</xdr:rowOff>
    </xdr:from>
    <xdr:to>
      <xdr:col>25</xdr:col>
      <xdr:colOff>381000</xdr:colOff>
      <xdr:row>23</xdr:row>
      <xdr:rowOff>9525</xdr:rowOff>
    </xdr:to>
    <xdr:sp macro="" textlink="">
      <xdr:nvSpPr>
        <xdr:cNvPr id="28" name="TextBox 27">
          <a:hlinkClick xmlns:r="http://schemas.openxmlformats.org/officeDocument/2006/relationships" r:id="rId7"/>
        </xdr:cNvPr>
        <xdr:cNvSpPr txBox="1"/>
      </xdr:nvSpPr>
      <xdr:spPr>
        <a:xfrm>
          <a:off x="16478250" y="69056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628650</xdr:colOff>
      <xdr:row>122</xdr:row>
      <xdr:rowOff>295275</xdr:rowOff>
    </xdr:from>
    <xdr:to>
      <xdr:col>25</xdr:col>
      <xdr:colOff>371475</xdr:colOff>
      <xdr:row>124</xdr:row>
      <xdr:rowOff>0</xdr:rowOff>
    </xdr:to>
    <xdr:sp macro="" textlink="">
      <xdr:nvSpPr>
        <xdr:cNvPr id="29" name="TextBox 28">
          <a:hlinkClick xmlns:r="http://schemas.openxmlformats.org/officeDocument/2006/relationships" r:id="rId7"/>
        </xdr:cNvPr>
        <xdr:cNvSpPr txBox="1"/>
      </xdr:nvSpPr>
      <xdr:spPr>
        <a:xfrm>
          <a:off x="23450550" y="386429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647700</xdr:colOff>
      <xdr:row>184</xdr:row>
      <xdr:rowOff>9525</xdr:rowOff>
    </xdr:from>
    <xdr:to>
      <xdr:col>25</xdr:col>
      <xdr:colOff>390525</xdr:colOff>
      <xdr:row>185</xdr:row>
      <xdr:rowOff>28575</xdr:rowOff>
    </xdr:to>
    <xdr:sp macro="" textlink="">
      <xdr:nvSpPr>
        <xdr:cNvPr id="30" name="TextBox 29">
          <a:hlinkClick xmlns:r="http://schemas.openxmlformats.org/officeDocument/2006/relationships" r:id="rId7"/>
        </xdr:cNvPr>
        <xdr:cNvSpPr txBox="1"/>
      </xdr:nvSpPr>
      <xdr:spPr>
        <a:xfrm>
          <a:off x="16487775" y="540734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25</xdr:col>
      <xdr:colOff>0</xdr:colOff>
      <xdr:row>163</xdr:row>
      <xdr:rowOff>285750</xdr:rowOff>
    </xdr:from>
    <xdr:to>
      <xdr:col>26</xdr:col>
      <xdr:colOff>0</xdr:colOff>
      <xdr:row>164</xdr:row>
      <xdr:rowOff>304800</xdr:rowOff>
    </xdr:to>
    <xdr:sp macro="" textlink="">
      <xdr:nvSpPr>
        <xdr:cNvPr id="31" name="TextBox 30">
          <a:hlinkClick xmlns:r="http://schemas.openxmlformats.org/officeDocument/2006/relationships" r:id="rId7"/>
        </xdr:cNvPr>
        <xdr:cNvSpPr txBox="1"/>
      </xdr:nvSpPr>
      <xdr:spPr>
        <a:xfrm>
          <a:off x="23507700" y="48691800"/>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619125</xdr:colOff>
      <xdr:row>134</xdr:row>
      <xdr:rowOff>257175</xdr:rowOff>
    </xdr:from>
    <xdr:to>
      <xdr:col>25</xdr:col>
      <xdr:colOff>361950</xdr:colOff>
      <xdr:row>135</xdr:row>
      <xdr:rowOff>276225</xdr:rowOff>
    </xdr:to>
    <xdr:sp macro="" textlink="">
      <xdr:nvSpPr>
        <xdr:cNvPr id="32" name="TextBox 31">
          <a:hlinkClick xmlns:r="http://schemas.openxmlformats.org/officeDocument/2006/relationships" r:id="rId7"/>
        </xdr:cNvPr>
        <xdr:cNvSpPr txBox="1"/>
      </xdr:nvSpPr>
      <xdr:spPr>
        <a:xfrm>
          <a:off x="23441025" y="423767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24</xdr:col>
      <xdr:colOff>647700</xdr:colOff>
      <xdr:row>129</xdr:row>
      <xdr:rowOff>285750</xdr:rowOff>
    </xdr:from>
    <xdr:to>
      <xdr:col>25</xdr:col>
      <xdr:colOff>390525</xdr:colOff>
      <xdr:row>130</xdr:row>
      <xdr:rowOff>304800</xdr:rowOff>
    </xdr:to>
    <xdr:sp macro="" textlink="">
      <xdr:nvSpPr>
        <xdr:cNvPr id="33" name="TextBox 32">
          <a:hlinkClick xmlns:r="http://schemas.openxmlformats.org/officeDocument/2006/relationships" r:id="rId7"/>
        </xdr:cNvPr>
        <xdr:cNvSpPr txBox="1"/>
      </xdr:nvSpPr>
      <xdr:spPr>
        <a:xfrm>
          <a:off x="23469600" y="4083367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twoCellAnchor>
    <xdr:from>
      <xdr:col>27</xdr:col>
      <xdr:colOff>2495550</xdr:colOff>
      <xdr:row>21</xdr:row>
      <xdr:rowOff>285750</xdr:rowOff>
    </xdr:from>
    <xdr:to>
      <xdr:col>27</xdr:col>
      <xdr:colOff>4029075</xdr:colOff>
      <xdr:row>23</xdr:row>
      <xdr:rowOff>228600</xdr:rowOff>
    </xdr:to>
    <xdr:sp macro="" textlink="">
      <xdr:nvSpPr>
        <xdr:cNvPr id="38" name="TextBox 37"/>
        <xdr:cNvSpPr txBox="1"/>
      </xdr:nvSpPr>
      <xdr:spPr>
        <a:xfrm>
          <a:off x="26860500" y="6886575"/>
          <a:ext cx="153352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                ACT I </a:t>
          </a:r>
        </a:p>
        <a:p>
          <a:r>
            <a:rPr lang="en-US" sz="1100"/>
            <a:t>         Process</a:t>
          </a:r>
          <a:r>
            <a:rPr lang="en-US" sz="1100" baseline="0"/>
            <a:t> ICE Files</a:t>
          </a:r>
          <a:endParaRPr lang="en-US" sz="1100"/>
        </a:p>
      </xdr:txBody>
    </xdr:sp>
    <xdr:clientData/>
  </xdr:twoCellAnchor>
  <xdr:twoCellAnchor>
    <xdr:from>
      <xdr:col>27</xdr:col>
      <xdr:colOff>6648450</xdr:colOff>
      <xdr:row>21</xdr:row>
      <xdr:rowOff>133350</xdr:rowOff>
    </xdr:from>
    <xdr:to>
      <xdr:col>27</xdr:col>
      <xdr:colOff>7620000</xdr:colOff>
      <xdr:row>24</xdr:row>
      <xdr:rowOff>123825</xdr:rowOff>
    </xdr:to>
    <xdr:sp macro="" textlink="">
      <xdr:nvSpPr>
        <xdr:cNvPr id="41" name="Flowchart: Magnetic Disk 40"/>
        <xdr:cNvSpPr/>
      </xdr:nvSpPr>
      <xdr:spPr>
        <a:xfrm>
          <a:off x="31013400" y="6734175"/>
          <a:ext cx="971550" cy="93345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 DETAINEE BACKLOGS</a:t>
          </a:r>
          <a:endParaRPr lang="en-US" sz="1100"/>
        </a:p>
      </xdr:txBody>
    </xdr:sp>
    <xdr:clientData/>
  </xdr:twoCellAnchor>
  <xdr:twoCellAnchor>
    <xdr:from>
      <xdr:col>27</xdr:col>
      <xdr:colOff>2514600</xdr:colOff>
      <xdr:row>27</xdr:row>
      <xdr:rowOff>304799</xdr:rowOff>
    </xdr:from>
    <xdr:to>
      <xdr:col>27</xdr:col>
      <xdr:colOff>4048125</xdr:colOff>
      <xdr:row>30</xdr:row>
      <xdr:rowOff>133350</xdr:rowOff>
    </xdr:to>
    <xdr:sp macro="" textlink="">
      <xdr:nvSpPr>
        <xdr:cNvPr id="42" name="TextBox 41"/>
        <xdr:cNvSpPr txBox="1"/>
      </xdr:nvSpPr>
      <xdr:spPr>
        <a:xfrm>
          <a:off x="26879550" y="8791574"/>
          <a:ext cx="1533525" cy="771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                ACT II</a:t>
          </a:r>
        </a:p>
        <a:p>
          <a:r>
            <a:rPr lang="en-US" sz="1100"/>
            <a:t>          Post</a:t>
          </a:r>
          <a:r>
            <a:rPr lang="en-US" sz="1100" baseline="0"/>
            <a:t> General Orientation </a:t>
          </a:r>
          <a:r>
            <a:rPr lang="en-US" sz="1100"/>
            <a:t>Processing</a:t>
          </a:r>
        </a:p>
      </xdr:txBody>
    </xdr:sp>
    <xdr:clientData/>
  </xdr:twoCellAnchor>
  <xdr:twoCellAnchor>
    <xdr:from>
      <xdr:col>27</xdr:col>
      <xdr:colOff>6638925</xdr:colOff>
      <xdr:row>26</xdr:row>
      <xdr:rowOff>133350</xdr:rowOff>
    </xdr:from>
    <xdr:to>
      <xdr:col>27</xdr:col>
      <xdr:colOff>7610475</xdr:colOff>
      <xdr:row>29</xdr:row>
      <xdr:rowOff>123825</xdr:rowOff>
    </xdr:to>
    <xdr:sp macro="" textlink="">
      <xdr:nvSpPr>
        <xdr:cNvPr id="43" name="Flowchart: Magnetic Disk 42"/>
        <xdr:cNvSpPr/>
      </xdr:nvSpPr>
      <xdr:spPr>
        <a:xfrm>
          <a:off x="31003875" y="8305800"/>
          <a:ext cx="971550" cy="93345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WORKSHOP SESSIONS</a:t>
          </a:r>
          <a:endParaRPr lang="en-US" sz="1100"/>
        </a:p>
      </xdr:txBody>
    </xdr:sp>
    <xdr:clientData/>
  </xdr:twoCellAnchor>
  <xdr:twoCellAnchor>
    <xdr:from>
      <xdr:col>27</xdr:col>
      <xdr:colOff>2486025</xdr:colOff>
      <xdr:row>33</xdr:row>
      <xdr:rowOff>228600</xdr:rowOff>
    </xdr:from>
    <xdr:to>
      <xdr:col>27</xdr:col>
      <xdr:colOff>4019550</xdr:colOff>
      <xdr:row>35</xdr:row>
      <xdr:rowOff>247650</xdr:rowOff>
    </xdr:to>
    <xdr:sp macro="" textlink="">
      <xdr:nvSpPr>
        <xdr:cNvPr id="44" name="TextBox 43"/>
        <xdr:cNvSpPr txBox="1"/>
      </xdr:nvSpPr>
      <xdr:spPr>
        <a:xfrm>
          <a:off x="26850975" y="9658350"/>
          <a:ext cx="15335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                ACT III</a:t>
          </a:r>
        </a:p>
        <a:p>
          <a:r>
            <a:rPr lang="en-US" sz="1100"/>
            <a:t>            WORKSOP</a:t>
          </a:r>
          <a:r>
            <a:rPr lang="en-US" sz="1100" baseline="0"/>
            <a:t>           </a:t>
          </a:r>
        </a:p>
        <a:p>
          <a:r>
            <a:rPr lang="en-US" sz="1100" baseline="0"/>
            <a:t>         Management</a:t>
          </a:r>
          <a:endParaRPr lang="en-US" sz="1100"/>
        </a:p>
      </xdr:txBody>
    </xdr:sp>
    <xdr:clientData/>
  </xdr:twoCellAnchor>
  <xdr:twoCellAnchor>
    <xdr:from>
      <xdr:col>27</xdr:col>
      <xdr:colOff>2533650</xdr:colOff>
      <xdr:row>37</xdr:row>
      <xdr:rowOff>57150</xdr:rowOff>
    </xdr:from>
    <xdr:to>
      <xdr:col>27</xdr:col>
      <xdr:colOff>4067175</xdr:colOff>
      <xdr:row>39</xdr:row>
      <xdr:rowOff>114300</xdr:rowOff>
    </xdr:to>
    <xdr:sp macro="" textlink="">
      <xdr:nvSpPr>
        <xdr:cNvPr id="46" name="TextBox 45"/>
        <xdr:cNvSpPr txBox="1"/>
      </xdr:nvSpPr>
      <xdr:spPr>
        <a:xfrm>
          <a:off x="26898600" y="11687175"/>
          <a:ext cx="1533525"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                ACT IV</a:t>
          </a:r>
        </a:p>
        <a:p>
          <a:r>
            <a:rPr lang="en-US" sz="1100"/>
            <a:t>            DETAINEE</a:t>
          </a:r>
          <a:r>
            <a:rPr lang="en-US" sz="1100" baseline="0"/>
            <a:t>           </a:t>
          </a:r>
        </a:p>
        <a:p>
          <a:r>
            <a:rPr lang="en-US" sz="1100" baseline="0"/>
            <a:t>                History</a:t>
          </a:r>
          <a:endParaRPr lang="en-US" sz="1100"/>
        </a:p>
      </xdr:txBody>
    </xdr:sp>
    <xdr:clientData/>
  </xdr:twoCellAnchor>
  <xdr:twoCellAnchor>
    <xdr:from>
      <xdr:col>26</xdr:col>
      <xdr:colOff>342898</xdr:colOff>
      <xdr:row>34</xdr:row>
      <xdr:rowOff>238125</xdr:rowOff>
    </xdr:from>
    <xdr:to>
      <xdr:col>27</xdr:col>
      <xdr:colOff>1457324</xdr:colOff>
      <xdr:row>42</xdr:row>
      <xdr:rowOff>142875</xdr:rowOff>
    </xdr:to>
    <xdr:sp macro="" textlink="">
      <xdr:nvSpPr>
        <xdr:cNvPr id="47" name="Flowchart: Magnetic Disk 46"/>
        <xdr:cNvSpPr/>
      </xdr:nvSpPr>
      <xdr:spPr>
        <a:xfrm>
          <a:off x="24279223" y="10925175"/>
          <a:ext cx="1543051" cy="241935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PERPETUAL VERA DATABASE</a:t>
          </a:r>
          <a:endParaRPr lang="en-US" sz="1100"/>
        </a:p>
      </xdr:txBody>
    </xdr:sp>
    <xdr:clientData/>
  </xdr:twoCellAnchor>
  <xdr:twoCellAnchor>
    <xdr:from>
      <xdr:col>27</xdr:col>
      <xdr:colOff>6696075</xdr:colOff>
      <xdr:row>34</xdr:row>
      <xdr:rowOff>171450</xdr:rowOff>
    </xdr:from>
    <xdr:to>
      <xdr:col>28</xdr:col>
      <xdr:colOff>342899</xdr:colOff>
      <xdr:row>42</xdr:row>
      <xdr:rowOff>171450</xdr:rowOff>
    </xdr:to>
    <xdr:sp macro="" textlink="">
      <xdr:nvSpPr>
        <xdr:cNvPr id="49" name="Flowchart: Magnetic Disk 48"/>
        <xdr:cNvSpPr/>
      </xdr:nvSpPr>
      <xdr:spPr>
        <a:xfrm>
          <a:off x="31061025" y="10858500"/>
          <a:ext cx="1552574" cy="251460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LOP DETAINEE DATABASE FOR CATHOLIC CHARITIES IMMIGRATION SERVICES - 90 days</a:t>
          </a:r>
          <a:endParaRPr lang="en-US" sz="1100"/>
        </a:p>
      </xdr:txBody>
    </xdr:sp>
    <xdr:clientData/>
  </xdr:twoCellAnchor>
  <xdr:twoCellAnchor>
    <xdr:from>
      <xdr:col>27</xdr:col>
      <xdr:colOff>2514600</xdr:colOff>
      <xdr:row>43</xdr:row>
      <xdr:rowOff>219075</xdr:rowOff>
    </xdr:from>
    <xdr:to>
      <xdr:col>27</xdr:col>
      <xdr:colOff>4048125</xdr:colOff>
      <xdr:row>45</xdr:row>
      <xdr:rowOff>276225</xdr:rowOff>
    </xdr:to>
    <xdr:sp macro="" textlink="">
      <xdr:nvSpPr>
        <xdr:cNvPr id="50" name="TextBox 49"/>
        <xdr:cNvSpPr txBox="1"/>
      </xdr:nvSpPr>
      <xdr:spPr>
        <a:xfrm>
          <a:off x="26879550" y="13735050"/>
          <a:ext cx="1533525"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               DOJ</a:t>
          </a:r>
        </a:p>
        <a:p>
          <a:r>
            <a:rPr lang="en-US" sz="1100"/>
            <a:t>              VERA</a:t>
          </a:r>
          <a:r>
            <a:rPr lang="en-US" sz="1100" baseline="0"/>
            <a:t>           </a:t>
          </a:r>
        </a:p>
        <a:p>
          <a:r>
            <a:rPr lang="en-US" sz="1100" baseline="0"/>
            <a:t>          INSTITUTE</a:t>
          </a:r>
          <a:endParaRPr lang="en-US" sz="1100"/>
        </a:p>
      </xdr:txBody>
    </xdr:sp>
    <xdr:clientData/>
  </xdr:twoCellAnchor>
  <xdr:twoCellAnchor>
    <xdr:from>
      <xdr:col>27</xdr:col>
      <xdr:colOff>1219200</xdr:colOff>
      <xdr:row>41</xdr:row>
      <xdr:rowOff>47625</xdr:rowOff>
    </xdr:from>
    <xdr:to>
      <xdr:col>27</xdr:col>
      <xdr:colOff>2514600</xdr:colOff>
      <xdr:row>44</xdr:row>
      <xdr:rowOff>247650</xdr:rowOff>
    </xdr:to>
    <xdr:cxnSp macro="">
      <xdr:nvCxnSpPr>
        <xdr:cNvPr id="61" name="Straight Arrow Connector 60"/>
        <xdr:cNvCxnSpPr>
          <a:endCxn id="50" idx="1"/>
        </xdr:cNvCxnSpPr>
      </xdr:nvCxnSpPr>
      <xdr:spPr>
        <a:xfrm>
          <a:off x="25584150" y="12934950"/>
          <a:ext cx="1295400"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3171824</xdr:colOff>
      <xdr:row>21</xdr:row>
      <xdr:rowOff>76200</xdr:rowOff>
    </xdr:from>
    <xdr:to>
      <xdr:col>27</xdr:col>
      <xdr:colOff>3352799</xdr:colOff>
      <xdr:row>21</xdr:row>
      <xdr:rowOff>257175</xdr:rowOff>
    </xdr:to>
    <xdr:sp macro="" textlink="">
      <xdr:nvSpPr>
        <xdr:cNvPr id="62" name="Down Arrow 61"/>
        <xdr:cNvSpPr/>
      </xdr:nvSpPr>
      <xdr:spPr>
        <a:xfrm>
          <a:off x="27536774" y="6677025"/>
          <a:ext cx="180975" cy="1809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3181349</xdr:colOff>
      <xdr:row>30</xdr:row>
      <xdr:rowOff>180976</xdr:rowOff>
    </xdr:from>
    <xdr:to>
      <xdr:col>27</xdr:col>
      <xdr:colOff>3371850</xdr:colOff>
      <xdr:row>33</xdr:row>
      <xdr:rowOff>209551</xdr:rowOff>
    </xdr:to>
    <xdr:sp macro="" textlink="">
      <xdr:nvSpPr>
        <xdr:cNvPr id="63" name="Down Arrow 62"/>
        <xdr:cNvSpPr/>
      </xdr:nvSpPr>
      <xdr:spPr>
        <a:xfrm>
          <a:off x="27546299" y="9610726"/>
          <a:ext cx="190501" cy="9715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1933575</xdr:colOff>
      <xdr:row>23</xdr:row>
      <xdr:rowOff>266700</xdr:rowOff>
    </xdr:from>
    <xdr:to>
      <xdr:col>27</xdr:col>
      <xdr:colOff>3138488</xdr:colOff>
      <xdr:row>25</xdr:row>
      <xdr:rowOff>19050</xdr:rowOff>
    </xdr:to>
    <xdr:cxnSp macro="">
      <xdr:nvCxnSpPr>
        <xdr:cNvPr id="67" name="Straight Arrow Connector 66"/>
        <xdr:cNvCxnSpPr/>
      </xdr:nvCxnSpPr>
      <xdr:spPr>
        <a:xfrm flipH="1">
          <a:off x="26298525" y="7496175"/>
          <a:ext cx="1204913" cy="381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3162299</xdr:colOff>
      <xdr:row>23</xdr:row>
      <xdr:rowOff>247650</xdr:rowOff>
    </xdr:from>
    <xdr:to>
      <xdr:col>27</xdr:col>
      <xdr:colOff>3381375</xdr:colOff>
      <xdr:row>27</xdr:row>
      <xdr:rowOff>276225</xdr:rowOff>
    </xdr:to>
    <xdr:sp macro="" textlink="">
      <xdr:nvSpPr>
        <xdr:cNvPr id="71" name="Down Arrow 70"/>
        <xdr:cNvSpPr/>
      </xdr:nvSpPr>
      <xdr:spPr>
        <a:xfrm>
          <a:off x="27527249" y="7477125"/>
          <a:ext cx="219076" cy="12858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4057650</xdr:colOff>
      <xdr:row>23</xdr:row>
      <xdr:rowOff>0</xdr:rowOff>
    </xdr:from>
    <xdr:to>
      <xdr:col>27</xdr:col>
      <xdr:colOff>6638925</xdr:colOff>
      <xdr:row>23</xdr:row>
      <xdr:rowOff>76200</xdr:rowOff>
    </xdr:to>
    <xdr:sp macro="" textlink="">
      <xdr:nvSpPr>
        <xdr:cNvPr id="72" name="Left-Right Arrow 71"/>
        <xdr:cNvSpPr/>
      </xdr:nvSpPr>
      <xdr:spPr>
        <a:xfrm>
          <a:off x="28422600" y="7229475"/>
          <a:ext cx="2581275" cy="76200"/>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4067175</xdr:colOff>
      <xdr:row>28</xdr:row>
      <xdr:rowOff>152400</xdr:rowOff>
    </xdr:from>
    <xdr:to>
      <xdr:col>27</xdr:col>
      <xdr:colOff>6648450</xdr:colOff>
      <xdr:row>28</xdr:row>
      <xdr:rowOff>200024</xdr:rowOff>
    </xdr:to>
    <xdr:sp macro="" textlink="">
      <xdr:nvSpPr>
        <xdr:cNvPr id="73" name="Left-Right Arrow 72"/>
        <xdr:cNvSpPr/>
      </xdr:nvSpPr>
      <xdr:spPr>
        <a:xfrm>
          <a:off x="28432125" y="8953500"/>
          <a:ext cx="2581275" cy="47624"/>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4371975</xdr:colOff>
      <xdr:row>36</xdr:row>
      <xdr:rowOff>209549</xdr:rowOff>
    </xdr:from>
    <xdr:to>
      <xdr:col>27</xdr:col>
      <xdr:colOff>5429250</xdr:colOff>
      <xdr:row>39</xdr:row>
      <xdr:rowOff>19050</xdr:rowOff>
    </xdr:to>
    <xdr:sp macro="" textlink="">
      <xdr:nvSpPr>
        <xdr:cNvPr id="81" name="Flowchart: Document 80"/>
        <xdr:cNvSpPr/>
      </xdr:nvSpPr>
      <xdr:spPr>
        <a:xfrm>
          <a:off x="28736925" y="11525249"/>
          <a:ext cx="1057275" cy="752476"/>
        </a:xfrm>
        <a:prstGeom prst="flowChart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Workshop</a:t>
          </a:r>
          <a:r>
            <a:rPr lang="en-US" sz="1100" baseline="0"/>
            <a:t> Lists for Detention Centers</a:t>
          </a:r>
          <a:endParaRPr lang="en-US" sz="1100"/>
        </a:p>
      </xdr:txBody>
    </xdr:sp>
    <xdr:clientData/>
  </xdr:twoCellAnchor>
  <xdr:twoCellAnchor>
    <xdr:from>
      <xdr:col>27</xdr:col>
      <xdr:colOff>4076700</xdr:colOff>
      <xdr:row>25</xdr:row>
      <xdr:rowOff>9523</xdr:rowOff>
    </xdr:from>
    <xdr:to>
      <xdr:col>27</xdr:col>
      <xdr:colOff>5191125</xdr:colOff>
      <xdr:row>27</xdr:row>
      <xdr:rowOff>180975</xdr:rowOff>
    </xdr:to>
    <xdr:sp macro="" textlink="">
      <xdr:nvSpPr>
        <xdr:cNvPr id="83" name="Flowchart: Document 82"/>
        <xdr:cNvSpPr/>
      </xdr:nvSpPr>
      <xdr:spPr>
        <a:xfrm>
          <a:off x="28441650" y="7867648"/>
          <a:ext cx="1114425" cy="800102"/>
        </a:xfrm>
        <a:prstGeom prst="flowChart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G/O Lists for Stewart </a:t>
          </a:r>
          <a:r>
            <a:rPr lang="en-US" sz="1100" baseline="0"/>
            <a:t> Detention Ctr </a:t>
          </a:r>
          <a:endParaRPr lang="en-US" sz="1100"/>
        </a:p>
      </xdr:txBody>
    </xdr:sp>
    <xdr:clientData/>
  </xdr:twoCellAnchor>
  <xdr:twoCellAnchor>
    <xdr:from>
      <xdr:col>27</xdr:col>
      <xdr:colOff>3271837</xdr:colOff>
      <xdr:row>23</xdr:row>
      <xdr:rowOff>247650</xdr:rowOff>
    </xdr:from>
    <xdr:to>
      <xdr:col>27</xdr:col>
      <xdr:colOff>4633913</xdr:colOff>
      <xdr:row>25</xdr:row>
      <xdr:rowOff>9523</xdr:rowOff>
    </xdr:to>
    <xdr:cxnSp macro="">
      <xdr:nvCxnSpPr>
        <xdr:cNvPr id="88" name="Straight Arrow Connector 87"/>
        <xdr:cNvCxnSpPr>
          <a:stCxn id="71" idx="0"/>
          <a:endCxn id="83" idx="0"/>
        </xdr:cNvCxnSpPr>
      </xdr:nvCxnSpPr>
      <xdr:spPr>
        <a:xfrm>
          <a:off x="27636787" y="7477125"/>
          <a:ext cx="1362076" cy="39052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1438275</xdr:colOff>
      <xdr:row>25</xdr:row>
      <xdr:rowOff>28575</xdr:rowOff>
    </xdr:from>
    <xdr:to>
      <xdr:col>27</xdr:col>
      <xdr:colOff>2495550</xdr:colOff>
      <xdr:row>27</xdr:row>
      <xdr:rowOff>171450</xdr:rowOff>
    </xdr:to>
    <xdr:sp macro="" textlink="">
      <xdr:nvSpPr>
        <xdr:cNvPr id="90" name="Flowchart: Document 89"/>
        <xdr:cNvSpPr/>
      </xdr:nvSpPr>
      <xdr:spPr>
        <a:xfrm>
          <a:off x="25803225" y="7886700"/>
          <a:ext cx="1057275" cy="771525"/>
        </a:xfrm>
        <a:prstGeom prst="flowChart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G/O Lists for North Georgia </a:t>
          </a:r>
          <a:r>
            <a:rPr lang="en-US" sz="1100" baseline="0"/>
            <a:t>Detention  Ctr</a:t>
          </a:r>
          <a:endParaRPr lang="en-US" sz="1100"/>
        </a:p>
      </xdr:txBody>
    </xdr:sp>
    <xdr:clientData/>
  </xdr:twoCellAnchor>
  <xdr:twoCellAnchor>
    <xdr:from>
      <xdr:col>27</xdr:col>
      <xdr:colOff>4019550</xdr:colOff>
      <xdr:row>34</xdr:row>
      <xdr:rowOff>238125</xdr:rowOff>
    </xdr:from>
    <xdr:to>
      <xdr:col>27</xdr:col>
      <xdr:colOff>6534150</xdr:colOff>
      <xdr:row>37</xdr:row>
      <xdr:rowOff>38100</xdr:rowOff>
    </xdr:to>
    <xdr:cxnSp macro="">
      <xdr:nvCxnSpPr>
        <xdr:cNvPr id="104" name="Straight Arrow Connector 103"/>
        <xdr:cNvCxnSpPr>
          <a:stCxn id="44" idx="3"/>
        </xdr:cNvCxnSpPr>
      </xdr:nvCxnSpPr>
      <xdr:spPr>
        <a:xfrm>
          <a:off x="28384500" y="10925175"/>
          <a:ext cx="2514600" cy="74295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4048125</xdr:colOff>
      <xdr:row>29</xdr:row>
      <xdr:rowOff>61912</xdr:rowOff>
    </xdr:from>
    <xdr:to>
      <xdr:col>27</xdr:col>
      <xdr:colOff>6581775</xdr:colOff>
      <xdr:row>36</xdr:row>
      <xdr:rowOff>28575</xdr:rowOff>
    </xdr:to>
    <xdr:cxnSp macro="">
      <xdr:nvCxnSpPr>
        <xdr:cNvPr id="106" name="Straight Arrow Connector 105"/>
        <xdr:cNvCxnSpPr>
          <a:stCxn id="42" idx="3"/>
        </xdr:cNvCxnSpPr>
      </xdr:nvCxnSpPr>
      <xdr:spPr>
        <a:xfrm>
          <a:off x="28413075" y="9177337"/>
          <a:ext cx="2533650" cy="2166938"/>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457200</xdr:colOff>
      <xdr:row>28</xdr:row>
      <xdr:rowOff>190500</xdr:rowOff>
    </xdr:from>
    <xdr:to>
      <xdr:col>27</xdr:col>
      <xdr:colOff>502919</xdr:colOff>
      <xdr:row>34</xdr:row>
      <xdr:rowOff>200025</xdr:rowOff>
    </xdr:to>
    <xdr:sp macro="" textlink="">
      <xdr:nvSpPr>
        <xdr:cNvPr id="110" name="Down Arrow 109"/>
        <xdr:cNvSpPr/>
      </xdr:nvSpPr>
      <xdr:spPr>
        <a:xfrm>
          <a:off x="24822150" y="8991600"/>
          <a:ext cx="45719" cy="18954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640081</xdr:colOff>
      <xdr:row>33</xdr:row>
      <xdr:rowOff>295275</xdr:rowOff>
    </xdr:from>
    <xdr:to>
      <xdr:col>27</xdr:col>
      <xdr:colOff>685800</xdr:colOff>
      <xdr:row>34</xdr:row>
      <xdr:rowOff>200025</xdr:rowOff>
    </xdr:to>
    <xdr:sp macro="" textlink="">
      <xdr:nvSpPr>
        <xdr:cNvPr id="112" name="Down Arrow 111"/>
        <xdr:cNvSpPr/>
      </xdr:nvSpPr>
      <xdr:spPr>
        <a:xfrm>
          <a:off x="25005031" y="10668000"/>
          <a:ext cx="45719" cy="2190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4038600</xdr:colOff>
      <xdr:row>33</xdr:row>
      <xdr:rowOff>257175</xdr:rowOff>
    </xdr:from>
    <xdr:to>
      <xdr:col>27</xdr:col>
      <xdr:colOff>7153275</xdr:colOff>
      <xdr:row>33</xdr:row>
      <xdr:rowOff>302894</xdr:rowOff>
    </xdr:to>
    <xdr:sp macro="" textlink="">
      <xdr:nvSpPr>
        <xdr:cNvPr id="113" name="Left-Right Arrow 112"/>
        <xdr:cNvSpPr/>
      </xdr:nvSpPr>
      <xdr:spPr>
        <a:xfrm>
          <a:off x="28403550" y="10629900"/>
          <a:ext cx="3114675" cy="45719"/>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7096125</xdr:colOff>
      <xdr:row>29</xdr:row>
      <xdr:rowOff>152400</xdr:rowOff>
    </xdr:from>
    <xdr:to>
      <xdr:col>27</xdr:col>
      <xdr:colOff>7143750</xdr:colOff>
      <xdr:row>33</xdr:row>
      <xdr:rowOff>276225</xdr:rowOff>
    </xdr:to>
    <xdr:sp macro="" textlink="">
      <xdr:nvSpPr>
        <xdr:cNvPr id="114" name="Down Arrow 113"/>
        <xdr:cNvSpPr/>
      </xdr:nvSpPr>
      <xdr:spPr>
        <a:xfrm>
          <a:off x="31461075" y="9267825"/>
          <a:ext cx="47625" cy="13811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5495925</xdr:colOff>
      <xdr:row>29</xdr:row>
      <xdr:rowOff>104775</xdr:rowOff>
    </xdr:from>
    <xdr:to>
      <xdr:col>27</xdr:col>
      <xdr:colOff>6448425</xdr:colOff>
      <xdr:row>32</xdr:row>
      <xdr:rowOff>57150</xdr:rowOff>
    </xdr:to>
    <xdr:sp macro="" textlink="">
      <xdr:nvSpPr>
        <xdr:cNvPr id="58" name="Flowchart: Magnetic Disk 57"/>
        <xdr:cNvSpPr/>
      </xdr:nvSpPr>
      <xdr:spPr>
        <a:xfrm>
          <a:off x="29860875" y="9220200"/>
          <a:ext cx="952500" cy="89535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CIMA (Pro Bono)</a:t>
          </a:r>
          <a:endParaRPr lang="en-US" sz="1100"/>
        </a:p>
      </xdr:txBody>
    </xdr:sp>
    <xdr:clientData/>
  </xdr:twoCellAnchor>
  <xdr:twoCellAnchor>
    <xdr:from>
      <xdr:col>27</xdr:col>
      <xdr:colOff>4057650</xdr:colOff>
      <xdr:row>28</xdr:row>
      <xdr:rowOff>238125</xdr:rowOff>
    </xdr:from>
    <xdr:to>
      <xdr:col>27</xdr:col>
      <xdr:colOff>5486400</xdr:colOff>
      <xdr:row>30</xdr:row>
      <xdr:rowOff>66675</xdr:rowOff>
    </xdr:to>
    <xdr:cxnSp macro="">
      <xdr:nvCxnSpPr>
        <xdr:cNvPr id="66" name="Straight Arrow Connector 65"/>
        <xdr:cNvCxnSpPr/>
      </xdr:nvCxnSpPr>
      <xdr:spPr>
        <a:xfrm>
          <a:off x="28422600" y="9039225"/>
          <a:ext cx="1428750" cy="4572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3810000</xdr:colOff>
      <xdr:row>26</xdr:row>
      <xdr:rowOff>95249</xdr:rowOff>
    </xdr:from>
    <xdr:to>
      <xdr:col>27</xdr:col>
      <xdr:colOff>4076700</xdr:colOff>
      <xdr:row>28</xdr:row>
      <xdr:rowOff>0</xdr:rowOff>
    </xdr:to>
    <xdr:cxnSp macro="">
      <xdr:nvCxnSpPr>
        <xdr:cNvPr id="65" name="Straight Arrow Connector 64"/>
        <xdr:cNvCxnSpPr>
          <a:stCxn id="83" idx="1"/>
        </xdr:cNvCxnSpPr>
      </xdr:nvCxnSpPr>
      <xdr:spPr>
        <a:xfrm flipH="1">
          <a:off x="28174950" y="8267699"/>
          <a:ext cx="266700" cy="53340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2495550</xdr:colOff>
      <xdr:row>26</xdr:row>
      <xdr:rowOff>100013</xdr:rowOff>
    </xdr:from>
    <xdr:to>
      <xdr:col>27</xdr:col>
      <xdr:colOff>2752725</xdr:colOff>
      <xdr:row>27</xdr:row>
      <xdr:rowOff>285750</xdr:rowOff>
    </xdr:to>
    <xdr:cxnSp macro="">
      <xdr:nvCxnSpPr>
        <xdr:cNvPr id="69" name="Straight Arrow Connector 68"/>
        <xdr:cNvCxnSpPr>
          <a:stCxn id="90" idx="3"/>
        </xdr:cNvCxnSpPr>
      </xdr:nvCxnSpPr>
      <xdr:spPr>
        <a:xfrm>
          <a:off x="26860500" y="8272463"/>
          <a:ext cx="257175" cy="5000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504825</xdr:colOff>
      <xdr:row>28</xdr:row>
      <xdr:rowOff>123825</xdr:rowOff>
    </xdr:from>
    <xdr:to>
      <xdr:col>27</xdr:col>
      <xdr:colOff>2505075</xdr:colOff>
      <xdr:row>28</xdr:row>
      <xdr:rowOff>171450</xdr:rowOff>
    </xdr:to>
    <xdr:sp macro="" textlink="">
      <xdr:nvSpPr>
        <xdr:cNvPr id="75" name="Left Arrow 74"/>
        <xdr:cNvSpPr/>
      </xdr:nvSpPr>
      <xdr:spPr>
        <a:xfrm>
          <a:off x="24869775" y="8924925"/>
          <a:ext cx="2000250" cy="476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704850</xdr:colOff>
      <xdr:row>33</xdr:row>
      <xdr:rowOff>247650</xdr:rowOff>
    </xdr:from>
    <xdr:to>
      <xdr:col>27</xdr:col>
      <xdr:colOff>2466975</xdr:colOff>
      <xdr:row>33</xdr:row>
      <xdr:rowOff>293369</xdr:rowOff>
    </xdr:to>
    <xdr:sp macro="" textlink="">
      <xdr:nvSpPr>
        <xdr:cNvPr id="77" name="Left Arrow 76"/>
        <xdr:cNvSpPr/>
      </xdr:nvSpPr>
      <xdr:spPr>
        <a:xfrm>
          <a:off x="25069800" y="10620375"/>
          <a:ext cx="1762125" cy="457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27</xdr:col>
      <xdr:colOff>3609975</xdr:colOff>
      <xdr:row>35</xdr:row>
      <xdr:rowOff>238125</xdr:rowOff>
    </xdr:from>
    <xdr:to>
      <xdr:col>27</xdr:col>
      <xdr:colOff>4333875</xdr:colOff>
      <xdr:row>37</xdr:row>
      <xdr:rowOff>47625</xdr:rowOff>
    </xdr:to>
    <xdr:cxnSp macro="">
      <xdr:nvCxnSpPr>
        <xdr:cNvPr id="78" name="Straight Arrow Connector 77"/>
        <xdr:cNvCxnSpPr/>
      </xdr:nvCxnSpPr>
      <xdr:spPr>
        <a:xfrm>
          <a:off x="27974925" y="11239500"/>
          <a:ext cx="723900" cy="43815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2524125</xdr:colOff>
      <xdr:row>40</xdr:row>
      <xdr:rowOff>133350</xdr:rowOff>
    </xdr:from>
    <xdr:to>
      <xdr:col>27</xdr:col>
      <xdr:colOff>4057650</xdr:colOff>
      <xdr:row>42</xdr:row>
      <xdr:rowOff>133350</xdr:rowOff>
    </xdr:to>
    <xdr:sp macro="" textlink="">
      <xdr:nvSpPr>
        <xdr:cNvPr id="87" name="TextBox 86"/>
        <xdr:cNvSpPr txBox="1"/>
      </xdr:nvSpPr>
      <xdr:spPr>
        <a:xfrm>
          <a:off x="26889075" y="12706350"/>
          <a:ext cx="1533525"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                ACT V</a:t>
          </a:r>
        </a:p>
        <a:p>
          <a:r>
            <a:rPr lang="en-US" sz="1100"/>
            <a:t>         APP STATISTICS</a:t>
          </a:r>
        </a:p>
      </xdr:txBody>
    </xdr:sp>
    <xdr:clientData/>
  </xdr:twoCellAnchor>
  <xdr:twoCellAnchor>
    <xdr:from>
      <xdr:col>27</xdr:col>
      <xdr:colOff>2705100</xdr:colOff>
      <xdr:row>18</xdr:row>
      <xdr:rowOff>209548</xdr:rowOff>
    </xdr:from>
    <xdr:to>
      <xdr:col>27</xdr:col>
      <xdr:colOff>3819525</xdr:colOff>
      <xdr:row>21</xdr:row>
      <xdr:rowOff>66675</xdr:rowOff>
    </xdr:to>
    <xdr:sp macro="" textlink="">
      <xdr:nvSpPr>
        <xdr:cNvPr id="93" name="Flowchart: Document 92"/>
        <xdr:cNvSpPr/>
      </xdr:nvSpPr>
      <xdr:spPr>
        <a:xfrm>
          <a:off x="27070050" y="5867398"/>
          <a:ext cx="1114425" cy="800102"/>
        </a:xfrm>
        <a:prstGeom prst="flowChart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en-US" sz="1100">
              <a:solidFill>
                <a:schemeClr val="lt1"/>
              </a:solidFill>
              <a:latin typeface="+mn-lt"/>
              <a:ea typeface="+mn-ea"/>
              <a:cs typeface="+mn-cs"/>
            </a:rPr>
            <a:t>Detainee</a:t>
          </a:r>
          <a:r>
            <a:rPr lang="en-US" sz="1100" baseline="0">
              <a:solidFill>
                <a:schemeClr val="lt1"/>
              </a:solidFill>
              <a:latin typeface="+mn-lt"/>
              <a:ea typeface="+mn-ea"/>
              <a:cs typeface="+mn-cs"/>
            </a:rPr>
            <a:t> Lists from  ICE</a:t>
          </a:r>
          <a:endParaRPr lang="en-US" sz="1100">
            <a:solidFill>
              <a:schemeClr val="lt1"/>
            </a:solidFill>
            <a:latin typeface="+mn-lt"/>
            <a:ea typeface="+mn-ea"/>
            <a:cs typeface="+mn-cs"/>
          </a:endParaRPr>
        </a:p>
      </xdr:txBody>
    </xdr:sp>
    <xdr:clientData/>
  </xdr:twoCellAnchor>
  <xdr:twoCellAnchor>
    <xdr:from>
      <xdr:col>1</xdr:col>
      <xdr:colOff>638175</xdr:colOff>
      <xdr:row>2</xdr:row>
      <xdr:rowOff>104775</xdr:rowOff>
    </xdr:from>
    <xdr:to>
      <xdr:col>4</xdr:col>
      <xdr:colOff>200025</xdr:colOff>
      <xdr:row>3</xdr:row>
      <xdr:rowOff>9525</xdr:rowOff>
    </xdr:to>
    <xdr:sp macro="" textlink="">
      <xdr:nvSpPr>
        <xdr:cNvPr id="59" name="TextBox 58">
          <a:hlinkClick xmlns:r="http://schemas.openxmlformats.org/officeDocument/2006/relationships" r:id="rId8"/>
        </xdr:cNvPr>
        <xdr:cNvSpPr txBox="1"/>
      </xdr:nvSpPr>
      <xdr:spPr>
        <a:xfrm>
          <a:off x="704850" y="733425"/>
          <a:ext cx="16192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xdr:col>
      <xdr:colOff>638175</xdr:colOff>
      <xdr:row>3</xdr:row>
      <xdr:rowOff>114300</xdr:rowOff>
    </xdr:from>
    <xdr:to>
      <xdr:col>4</xdr:col>
      <xdr:colOff>200025</xdr:colOff>
      <xdr:row>4</xdr:row>
      <xdr:rowOff>19050</xdr:rowOff>
    </xdr:to>
    <xdr:sp macro="" textlink="">
      <xdr:nvSpPr>
        <xdr:cNvPr id="60" name="TextBox 59">
          <a:hlinkClick xmlns:r="http://schemas.openxmlformats.org/officeDocument/2006/relationships" r:id="rId9"/>
        </xdr:cNvPr>
        <xdr:cNvSpPr txBox="1"/>
      </xdr:nvSpPr>
      <xdr:spPr>
        <a:xfrm>
          <a:off x="704850" y="1057275"/>
          <a:ext cx="16192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3</xdr:col>
      <xdr:colOff>28575</xdr:colOff>
      <xdr:row>4</xdr:row>
      <xdr:rowOff>85725</xdr:rowOff>
    </xdr:from>
    <xdr:to>
      <xdr:col>6</xdr:col>
      <xdr:colOff>142875</xdr:colOff>
      <xdr:row>5</xdr:row>
      <xdr:rowOff>28575</xdr:rowOff>
    </xdr:to>
    <xdr:sp macro="" textlink="">
      <xdr:nvSpPr>
        <xdr:cNvPr id="64" name="TextBox 63">
          <a:hlinkClick xmlns:r="http://schemas.openxmlformats.org/officeDocument/2006/relationships" r:id="rId10"/>
        </xdr:cNvPr>
        <xdr:cNvSpPr txBox="1"/>
      </xdr:nvSpPr>
      <xdr:spPr>
        <a:xfrm>
          <a:off x="1466850" y="1343025"/>
          <a:ext cx="21717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2</xdr:col>
      <xdr:colOff>638174</xdr:colOff>
      <xdr:row>5</xdr:row>
      <xdr:rowOff>95250</xdr:rowOff>
    </xdr:from>
    <xdr:to>
      <xdr:col>7</xdr:col>
      <xdr:colOff>476249</xdr:colOff>
      <xdr:row>6</xdr:row>
      <xdr:rowOff>57150</xdr:rowOff>
    </xdr:to>
    <xdr:sp macro="" textlink="">
      <xdr:nvSpPr>
        <xdr:cNvPr id="68" name="TextBox 67">
          <a:hlinkClick xmlns:r="http://schemas.openxmlformats.org/officeDocument/2006/relationships" r:id="rId11"/>
        </xdr:cNvPr>
        <xdr:cNvSpPr txBox="1"/>
      </xdr:nvSpPr>
      <xdr:spPr>
        <a:xfrm>
          <a:off x="1390649" y="1666875"/>
          <a:ext cx="3267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xdr:col>
      <xdr:colOff>647700</xdr:colOff>
      <xdr:row>7</xdr:row>
      <xdr:rowOff>85725</xdr:rowOff>
    </xdr:from>
    <xdr:to>
      <xdr:col>10</xdr:col>
      <xdr:colOff>514350</xdr:colOff>
      <xdr:row>9</xdr:row>
      <xdr:rowOff>28574</xdr:rowOff>
    </xdr:to>
    <xdr:sp macro="" textlink="">
      <xdr:nvSpPr>
        <xdr:cNvPr id="70" name="TextBox 69">
          <a:hlinkClick xmlns:r="http://schemas.openxmlformats.org/officeDocument/2006/relationships" r:id="rId12"/>
        </xdr:cNvPr>
        <xdr:cNvSpPr txBox="1"/>
      </xdr:nvSpPr>
      <xdr:spPr>
        <a:xfrm>
          <a:off x="714375" y="2286000"/>
          <a:ext cx="6038850" cy="57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xdr:col>
      <xdr:colOff>657225</xdr:colOff>
      <xdr:row>9</xdr:row>
      <xdr:rowOff>114300</xdr:rowOff>
    </xdr:from>
    <xdr:to>
      <xdr:col>4</xdr:col>
      <xdr:colOff>219075</xdr:colOff>
      <xdr:row>10</xdr:row>
      <xdr:rowOff>19050</xdr:rowOff>
    </xdr:to>
    <xdr:sp macro="" textlink="">
      <xdr:nvSpPr>
        <xdr:cNvPr id="74" name="TextBox 73">
          <a:hlinkClick xmlns:r="http://schemas.openxmlformats.org/officeDocument/2006/relationships" r:id="rId13"/>
        </xdr:cNvPr>
        <xdr:cNvSpPr txBox="1"/>
      </xdr:nvSpPr>
      <xdr:spPr>
        <a:xfrm>
          <a:off x="723900" y="2943225"/>
          <a:ext cx="16192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xdr:col>
      <xdr:colOff>609599</xdr:colOff>
      <xdr:row>10</xdr:row>
      <xdr:rowOff>142875</xdr:rowOff>
    </xdr:from>
    <xdr:to>
      <xdr:col>10</xdr:col>
      <xdr:colOff>504824</xdr:colOff>
      <xdr:row>11</xdr:row>
      <xdr:rowOff>28576</xdr:rowOff>
    </xdr:to>
    <xdr:sp macro="" textlink="">
      <xdr:nvSpPr>
        <xdr:cNvPr id="76" name="TextBox 75">
          <a:hlinkClick xmlns:r="http://schemas.openxmlformats.org/officeDocument/2006/relationships" r:id="rId14"/>
        </xdr:cNvPr>
        <xdr:cNvSpPr txBox="1"/>
      </xdr:nvSpPr>
      <xdr:spPr>
        <a:xfrm>
          <a:off x="676274" y="3286125"/>
          <a:ext cx="60674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xdr:col>
      <xdr:colOff>552449</xdr:colOff>
      <xdr:row>14</xdr:row>
      <xdr:rowOff>123825</xdr:rowOff>
    </xdr:from>
    <xdr:to>
      <xdr:col>10</xdr:col>
      <xdr:colOff>447674</xdr:colOff>
      <xdr:row>15</xdr:row>
      <xdr:rowOff>9526</xdr:rowOff>
    </xdr:to>
    <xdr:sp macro="" textlink="">
      <xdr:nvSpPr>
        <xdr:cNvPr id="79" name="TextBox 78">
          <a:hlinkClick xmlns:r="http://schemas.openxmlformats.org/officeDocument/2006/relationships" r:id="rId15"/>
        </xdr:cNvPr>
        <xdr:cNvSpPr txBox="1"/>
      </xdr:nvSpPr>
      <xdr:spPr>
        <a:xfrm>
          <a:off x="619124" y="4524375"/>
          <a:ext cx="60674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2</xdr:col>
      <xdr:colOff>647700</xdr:colOff>
      <xdr:row>11</xdr:row>
      <xdr:rowOff>104775</xdr:rowOff>
    </xdr:from>
    <xdr:to>
      <xdr:col>5</xdr:col>
      <xdr:colOff>209550</xdr:colOff>
      <xdr:row>12</xdr:row>
      <xdr:rowOff>9525</xdr:rowOff>
    </xdr:to>
    <xdr:sp macro="" textlink="">
      <xdr:nvSpPr>
        <xdr:cNvPr id="80" name="TextBox 79">
          <a:hlinkClick xmlns:r="http://schemas.openxmlformats.org/officeDocument/2006/relationships" r:id="rId16"/>
        </xdr:cNvPr>
        <xdr:cNvSpPr txBox="1"/>
      </xdr:nvSpPr>
      <xdr:spPr>
        <a:xfrm>
          <a:off x="1400175" y="3562350"/>
          <a:ext cx="16192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2</xdr:col>
      <xdr:colOff>666749</xdr:colOff>
      <xdr:row>12</xdr:row>
      <xdr:rowOff>95250</xdr:rowOff>
    </xdr:from>
    <xdr:to>
      <xdr:col>6</xdr:col>
      <xdr:colOff>28574</xdr:colOff>
      <xdr:row>12</xdr:row>
      <xdr:rowOff>295275</xdr:rowOff>
    </xdr:to>
    <xdr:sp macro="" textlink="">
      <xdr:nvSpPr>
        <xdr:cNvPr id="82" name="TextBox 81">
          <a:hlinkClick xmlns:r="http://schemas.openxmlformats.org/officeDocument/2006/relationships" r:id="rId17"/>
        </xdr:cNvPr>
        <xdr:cNvSpPr txBox="1"/>
      </xdr:nvSpPr>
      <xdr:spPr>
        <a:xfrm>
          <a:off x="1419224" y="3867150"/>
          <a:ext cx="21050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2</xdr:col>
      <xdr:colOff>647699</xdr:colOff>
      <xdr:row>13</xdr:row>
      <xdr:rowOff>133350</xdr:rowOff>
    </xdr:from>
    <xdr:to>
      <xdr:col>7</xdr:col>
      <xdr:colOff>533400</xdr:colOff>
      <xdr:row>14</xdr:row>
      <xdr:rowOff>66675</xdr:rowOff>
    </xdr:to>
    <xdr:sp macro="" textlink="">
      <xdr:nvSpPr>
        <xdr:cNvPr id="84" name="TextBox 83">
          <a:hlinkClick xmlns:r="http://schemas.openxmlformats.org/officeDocument/2006/relationships" r:id="rId18"/>
        </xdr:cNvPr>
        <xdr:cNvSpPr txBox="1"/>
      </xdr:nvSpPr>
      <xdr:spPr>
        <a:xfrm>
          <a:off x="1400174" y="4219575"/>
          <a:ext cx="33147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xdr:col>
      <xdr:colOff>638174</xdr:colOff>
      <xdr:row>15</xdr:row>
      <xdr:rowOff>142875</xdr:rowOff>
    </xdr:from>
    <xdr:to>
      <xdr:col>10</xdr:col>
      <xdr:colOff>533399</xdr:colOff>
      <xdr:row>16</xdr:row>
      <xdr:rowOff>28576</xdr:rowOff>
    </xdr:to>
    <xdr:sp macro="" textlink="">
      <xdr:nvSpPr>
        <xdr:cNvPr id="85" name="TextBox 84">
          <a:hlinkClick xmlns:r="http://schemas.openxmlformats.org/officeDocument/2006/relationships" r:id="rId19"/>
        </xdr:cNvPr>
        <xdr:cNvSpPr txBox="1"/>
      </xdr:nvSpPr>
      <xdr:spPr>
        <a:xfrm>
          <a:off x="704849" y="4857750"/>
          <a:ext cx="60674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1</xdr:col>
      <xdr:colOff>638174</xdr:colOff>
      <xdr:row>16</xdr:row>
      <xdr:rowOff>142875</xdr:rowOff>
    </xdr:from>
    <xdr:to>
      <xdr:col>10</xdr:col>
      <xdr:colOff>533399</xdr:colOff>
      <xdr:row>17</xdr:row>
      <xdr:rowOff>28576</xdr:rowOff>
    </xdr:to>
    <xdr:sp macro="" textlink="">
      <xdr:nvSpPr>
        <xdr:cNvPr id="86" name="TextBox 85">
          <a:hlinkClick xmlns:r="http://schemas.openxmlformats.org/officeDocument/2006/relationships" r:id="rId20"/>
        </xdr:cNvPr>
        <xdr:cNvSpPr txBox="1"/>
      </xdr:nvSpPr>
      <xdr:spPr>
        <a:xfrm>
          <a:off x="704849" y="5172075"/>
          <a:ext cx="60674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p>
      </xdr:txBody>
    </xdr:sp>
    <xdr:clientData/>
  </xdr:twoCellAnchor>
  <xdr:twoCellAnchor>
    <xdr:from>
      <xdr:col>29</xdr:col>
      <xdr:colOff>74545</xdr:colOff>
      <xdr:row>145</xdr:row>
      <xdr:rowOff>74543</xdr:rowOff>
    </xdr:from>
    <xdr:to>
      <xdr:col>33</xdr:col>
      <xdr:colOff>600075</xdr:colOff>
      <xdr:row>150</xdr:row>
      <xdr:rowOff>200025</xdr:rowOff>
    </xdr:to>
    <xdr:graphicFrame macro="">
      <xdr:nvGraphicFramePr>
        <xdr:cNvPr id="98" name="Chart 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27</xdr:col>
      <xdr:colOff>16566</xdr:colOff>
      <xdr:row>145</xdr:row>
      <xdr:rowOff>82827</xdr:rowOff>
    </xdr:from>
    <xdr:to>
      <xdr:col>28</xdr:col>
      <xdr:colOff>828261</xdr:colOff>
      <xdr:row>150</xdr:row>
      <xdr:rowOff>190500</xdr:rowOff>
    </xdr:to>
    <xdr:graphicFrame macro="">
      <xdr:nvGraphicFramePr>
        <xdr:cNvPr id="99" name="Chart 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27</xdr:col>
      <xdr:colOff>0</xdr:colOff>
      <xdr:row>153</xdr:row>
      <xdr:rowOff>16565</xdr:rowOff>
    </xdr:from>
    <xdr:to>
      <xdr:col>28</xdr:col>
      <xdr:colOff>828261</xdr:colOff>
      <xdr:row>158</xdr:row>
      <xdr:rowOff>149087</xdr:rowOff>
    </xdr:to>
    <xdr:graphicFrame macro="">
      <xdr:nvGraphicFramePr>
        <xdr:cNvPr id="100" name="Chart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29</xdr:col>
      <xdr:colOff>54665</xdr:colOff>
      <xdr:row>153</xdr:row>
      <xdr:rowOff>15324</xdr:rowOff>
    </xdr:from>
    <xdr:to>
      <xdr:col>33</xdr:col>
      <xdr:colOff>552450</xdr:colOff>
      <xdr:row>158</xdr:row>
      <xdr:rowOff>152401</xdr:rowOff>
    </xdr:to>
    <xdr:graphicFrame macro="">
      <xdr:nvGraphicFramePr>
        <xdr:cNvPr id="101" name="Chart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27</xdr:col>
      <xdr:colOff>0</xdr:colOff>
      <xdr:row>142</xdr:row>
      <xdr:rowOff>16567</xdr:rowOff>
    </xdr:from>
    <xdr:to>
      <xdr:col>29</xdr:col>
      <xdr:colOff>1333500</xdr:colOff>
      <xdr:row>143</xdr:row>
      <xdr:rowOff>24848</xdr:rowOff>
    </xdr:to>
    <xdr:sp macro="[0]!WorkshopHistory" textlink="">
      <xdr:nvSpPr>
        <xdr:cNvPr id="102" name="TextBox 101"/>
        <xdr:cNvSpPr txBox="1"/>
      </xdr:nvSpPr>
      <xdr:spPr>
        <a:xfrm>
          <a:off x="0" y="1578667"/>
          <a:ext cx="5353050" cy="208306"/>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25</xdr:col>
      <xdr:colOff>28575</xdr:colOff>
      <xdr:row>172</xdr:row>
      <xdr:rowOff>76200</xdr:rowOff>
    </xdr:from>
    <xdr:to>
      <xdr:col>26</xdr:col>
      <xdr:colOff>28575</xdr:colOff>
      <xdr:row>173</xdr:row>
      <xdr:rowOff>95250</xdr:rowOff>
    </xdr:to>
    <xdr:sp macro="" textlink="">
      <xdr:nvSpPr>
        <xdr:cNvPr id="89" name="TextBox 88">
          <a:hlinkClick xmlns:r="http://schemas.openxmlformats.org/officeDocument/2006/relationships" r:id="rId7"/>
        </xdr:cNvPr>
        <xdr:cNvSpPr txBox="1"/>
      </xdr:nvSpPr>
      <xdr:spPr>
        <a:xfrm>
          <a:off x="23536275" y="54225825"/>
          <a:ext cx="4286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20m%20leao/Documents/A-%20Current%20Files%20ICC/Excels/leao/LOP/Data/LOP%20-%20IO%20Session%20DB.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OP%20-%20Mai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VERA/LOP%20Automation%20-%20IT/LOP/Data/LOP%20-%20New%20DB.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ourc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ymbols"/>
      <sheetName val="From ICE"/>
      <sheetName val="Intake Sheet"/>
      <sheetName val="FromOrient"/>
      <sheetName val="Stats"/>
      <sheetName val="DetHist"/>
      <sheetName val="IO Intake"/>
      <sheetName val="IO Intakeold"/>
      <sheetName val="Workshops"/>
      <sheetName val="NextWS"/>
      <sheetName val="PastWS"/>
      <sheetName val="PastWS1"/>
      <sheetName val="WkArea"/>
      <sheetName val="LOPPartSes"/>
      <sheetName val="VeraRec"/>
      <sheetName val="ToDetCtr"/>
      <sheetName val="ToDetCtr2"/>
      <sheetName val="ToDetCtr3"/>
      <sheetName val="ToDetCtr4"/>
      <sheetName val="Backlog"/>
      <sheetName val="ClientSearch"/>
      <sheetName val="NameSearch"/>
      <sheetName val="Dialogues"/>
      <sheetName val="Help"/>
      <sheetName val="Releases"/>
      <sheetName val="LOP - Main"/>
    </sheetNames>
    <definedNames>
      <definedName name="saveandclose"/>
      <definedName name="zIOfromWS06"/>
      <definedName name="zIOfromWS11"/>
      <definedName name="zIOfromWS12"/>
      <definedName name="zIOfromWS13"/>
      <definedName name="zIOfromWS21"/>
      <definedName name="zIOfromWS22"/>
      <definedName name="zIOfromWS23"/>
      <definedName name="zIOfromWS24"/>
      <definedName name="zIOfromWS25"/>
      <definedName name="zIOfromWS26"/>
      <definedName name="zIOfromWS27"/>
      <definedName name="zIOfromWS28"/>
      <definedName name="zIOfromWS29"/>
      <definedName name="zIOfromWS30"/>
      <definedName name="zIOfromWS31"/>
      <definedName name="zIOfromWS32"/>
      <definedName name="zIOfromWS33"/>
      <definedName name="zIOfromWS34"/>
      <definedName name="zIOfromWS35"/>
      <definedName name="zIOfromWS36"/>
      <definedName name="zIOfromWS37"/>
      <definedName name="zIOfromWS38"/>
      <definedName name="zIOfromWS39"/>
      <definedName name="zIOfromWS40"/>
      <definedName name="zIOfromWS41"/>
      <definedName name="zIOfromWS42"/>
      <definedName name="zIOfromWS43"/>
      <definedName name="zIOfromWS44"/>
      <definedName name="zIOfromWS45"/>
      <definedName name="zIOfromWS46"/>
      <definedName name="zIOfromWS47"/>
      <definedName name="zIOfromWS48"/>
      <definedName name="zIOfromWS49"/>
      <definedName name="zIOfromWS50"/>
      <definedName name="zIOfromWS51"/>
      <definedName name="zIOfromWS52"/>
      <definedName name="zIOfromWS53"/>
      <definedName name="zIOfromWS54"/>
      <definedName name="zIOfromWS55"/>
      <definedName name="ZWSAttendanceF04"/>
      <definedName name="ZWSAttendanceF05"/>
      <definedName name="ZWSAttendanceF06"/>
      <definedName name="ZWSAttendanceF07"/>
      <definedName name="ZWSAttendanceF08"/>
      <definedName name="ZWSAttendanceF09"/>
      <definedName name="ZWSAttendanceF14"/>
      <definedName name="ZWSAttendanceF15"/>
      <definedName name="ZWSAttendanceF17"/>
      <definedName name="ZWSAttendanceF18"/>
      <definedName name="ZWSAttendanceF19"/>
      <definedName name="ZWSAttendanceF20"/>
      <definedName name="ZWSAttendanceF21"/>
      <definedName name="ZWSAttendanceF22"/>
      <definedName name="ZWSAttendanceF23"/>
      <definedName name="ZWSAttendanceF25"/>
      <definedName name="ZWSAttendanceF31"/>
      <definedName name="ZWSAttendanceF32"/>
      <definedName name="ZWSAttendanceF33"/>
      <definedName name="ZWSAttendanceF34"/>
      <definedName name="ZWSAttendanceF35"/>
      <definedName name="ZWSAttendanceF36"/>
      <definedName name="ZWSAttendanceF37"/>
      <definedName name="ZWSAttendanceF39"/>
      <definedName name="ZWSAttendanceF40"/>
      <definedName name="ZWSAttendanceF41"/>
      <definedName name="ZWSAttendanceF42"/>
      <definedName name="ZWSAttendanceF43"/>
      <definedName name="ZWSAttendanceF44"/>
      <definedName name="ZWSAttendanceF45"/>
      <definedName name="ZWSAttendanceF46"/>
      <definedName name="ZWSAttendanceF47"/>
      <definedName name="ZWSAttendanceF48"/>
      <definedName name="ZWSAttendanceF49"/>
    </defined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travel.state.gov/visa/temp/types/types_1265.html"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openxmlformats.org/officeDocument/2006/relationships/hyperlink" Target="mailto:benmleao@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howOutlineSymbols="0"/>
  </sheetPr>
  <dimension ref="A1:ZF305"/>
  <sheetViews>
    <sheetView showGridLines="0" showRowColHeaders="0" showZeros="0" tabSelected="1" showOutlineSymbols="0" defaultGridColor="0" colorId="10" zoomScale="70" zoomScaleNormal="70" workbookViewId="0">
      <selection activeCell="B1" sqref="B1"/>
    </sheetView>
  </sheetViews>
  <sheetFormatPr defaultRowHeight="15.75"/>
  <cols>
    <col min="1" max="1" width="9.75" bestFit="1" customWidth="1"/>
    <col min="4" max="4" width="50.625" customWidth="1"/>
    <col min="5" max="5" width="21.5" bestFit="1" customWidth="1"/>
    <col min="6" max="6" width="20.625" customWidth="1"/>
    <col min="25" max="26" width="9" style="11"/>
    <col min="30" max="30" width="10.625" customWidth="1"/>
    <col min="31" max="31" width="9" style="11"/>
    <col min="32" max="32" width="24.25" bestFit="1" customWidth="1"/>
    <col min="33" max="33" width="22.875" bestFit="1" customWidth="1"/>
    <col min="53" max="54" width="9" style="20"/>
    <col min="55" max="55" width="10.625" style="20" customWidth="1"/>
    <col min="56" max="56" width="50.625" style="20" customWidth="1"/>
    <col min="57" max="57" width="5.625" style="20" customWidth="1"/>
    <col min="58" max="58" width="24.25" style="20" bestFit="1" customWidth="1"/>
    <col min="59" max="59" width="27.125" style="20" bestFit="1" customWidth="1"/>
    <col min="60" max="60" width="9" style="20"/>
    <col min="79" max="80" width="9" style="25"/>
    <col min="81" max="81" width="10.625" style="25" customWidth="1"/>
    <col min="82" max="82" width="50.625" style="25" customWidth="1"/>
    <col min="83" max="83" width="9" style="25" customWidth="1"/>
    <col min="84" max="84" width="20.625" style="25" customWidth="1"/>
    <col min="85" max="85" width="22.875" style="25" bestFit="1" customWidth="1"/>
    <col min="86" max="86" width="9" style="25"/>
    <col min="104" max="104" width="8.875" customWidth="1"/>
    <col min="105" max="106" width="9" style="26"/>
    <col min="107" max="107" width="10.625" style="26" customWidth="1"/>
    <col min="108" max="108" width="50.625" style="26" customWidth="1"/>
    <col min="109" max="109" width="9" style="26"/>
    <col min="110" max="110" width="24.25" style="26" bestFit="1" customWidth="1"/>
    <col min="111" max="111" width="15.625" style="26" customWidth="1"/>
    <col min="112" max="112" width="14.625" style="26" bestFit="1" customWidth="1"/>
    <col min="113" max="113" width="10" bestFit="1" customWidth="1"/>
    <col min="114" max="114" width="14.5" bestFit="1" customWidth="1"/>
    <col min="115" max="115" width="12.375" bestFit="1" customWidth="1"/>
    <col min="131" max="132" width="9" style="32"/>
    <col min="133" max="133" width="10.625" style="32" customWidth="1"/>
    <col min="134" max="134" width="30.625" style="32" customWidth="1"/>
    <col min="135" max="135" width="9" style="32"/>
    <col min="136" max="136" width="24.25" style="32" bestFit="1" customWidth="1"/>
    <col min="137" max="137" width="26.125" style="32" customWidth="1"/>
    <col min="138" max="138" width="10.625" style="32" bestFit="1" customWidth="1"/>
    <col min="156" max="158" width="9" style="101"/>
    <col min="159" max="159" width="10.625" style="101" customWidth="1"/>
    <col min="160" max="160" width="50.625" style="101" customWidth="1"/>
    <col min="161" max="161" width="9" style="101"/>
    <col min="162" max="162" width="24.25" style="101" bestFit="1" customWidth="1"/>
    <col min="163" max="163" width="22.875" style="101" bestFit="1" customWidth="1"/>
    <col min="164" max="165" width="9" style="101"/>
    <col min="184" max="202" width="6.125" customWidth="1"/>
  </cols>
  <sheetData>
    <row r="1" spans="1:682" ht="39.950000000000003" customHeight="1" thickTop="1" thickBot="1">
      <c r="A1" s="869" t="str">
        <f>Releases!B2</f>
        <v>1.46</v>
      </c>
      <c r="B1" s="1008"/>
      <c r="C1" s="10" t="s">
        <v>0</v>
      </c>
      <c r="D1" s="36" t="s">
        <v>6</v>
      </c>
      <c r="E1" s="9"/>
      <c r="F1" s="249">
        <f ca="1">NOW()</f>
        <v>41372.836002546297</v>
      </c>
      <c r="G1" s="7"/>
      <c r="H1" s="8"/>
      <c r="I1" s="420"/>
      <c r="J1" s="421"/>
      <c r="K1" s="8"/>
      <c r="L1" s="8"/>
      <c r="M1" s="8"/>
      <c r="N1" s="530">
        <v>41045</v>
      </c>
      <c r="O1" s="8"/>
      <c r="P1" s="8"/>
      <c r="Q1" s="8"/>
      <c r="R1" s="8"/>
      <c r="S1" s="8"/>
      <c r="T1" s="8"/>
      <c r="U1" s="8"/>
      <c r="V1" s="8">
        <v>0</v>
      </c>
      <c r="W1" s="8"/>
      <c r="X1" s="8"/>
      <c r="Y1" s="8"/>
      <c r="Z1" s="8"/>
      <c r="AA1" s="868" t="s">
        <v>0</v>
      </c>
      <c r="AB1" s="14"/>
      <c r="AC1" s="14"/>
      <c r="AD1" s="216" t="s">
        <v>519</v>
      </c>
      <c r="AE1" s="14"/>
      <c r="AF1" s="867">
        <f ca="1">NOW()</f>
        <v>41372.836002546297</v>
      </c>
      <c r="AG1" s="14"/>
      <c r="AH1" s="14"/>
      <c r="AI1" s="12"/>
      <c r="AJ1" s="2"/>
      <c r="AK1" s="2"/>
      <c r="AL1" s="2"/>
      <c r="AM1" s="2"/>
      <c r="AN1" s="2"/>
      <c r="AO1" s="2"/>
      <c r="AP1" s="2"/>
      <c r="AQ1" s="2"/>
      <c r="AR1" s="2"/>
      <c r="AS1" s="2"/>
      <c r="AT1" s="2"/>
      <c r="AU1" s="2"/>
      <c r="AV1" s="2"/>
      <c r="AW1" s="2"/>
      <c r="AX1" s="2"/>
      <c r="AY1" s="2"/>
      <c r="AZ1" s="2"/>
      <c r="BA1" s="432"/>
      <c r="BB1" s="433"/>
      <c r="BC1" s="433"/>
      <c r="BD1" s="36" t="s">
        <v>6</v>
      </c>
      <c r="BE1" s="249"/>
      <c r="BF1" s="249">
        <f ca="1">NOW()</f>
        <v>41372.836002546297</v>
      </c>
      <c r="BG1" s="249"/>
      <c r="BH1" s="249"/>
      <c r="BI1" s="2"/>
      <c r="BJ1" s="2"/>
      <c r="BK1" s="2"/>
      <c r="BL1" s="2"/>
      <c r="BM1" s="2"/>
      <c r="BN1" s="2"/>
      <c r="BO1" s="2"/>
      <c r="BP1" s="2"/>
      <c r="BQ1" s="2"/>
      <c r="BR1" s="2"/>
      <c r="BS1" s="2"/>
      <c r="BT1" s="2"/>
      <c r="BU1" s="2"/>
      <c r="BV1" s="2"/>
      <c r="BW1" s="2"/>
      <c r="BX1" s="2"/>
      <c r="BY1" s="2"/>
      <c r="BZ1" s="2"/>
      <c r="CA1" s="9"/>
      <c r="CB1" s="10"/>
      <c r="CC1" s="10" t="s">
        <v>0</v>
      </c>
      <c r="CD1" s="36" t="s">
        <v>6</v>
      </c>
      <c r="CE1" s="9"/>
      <c r="CF1" s="249">
        <f ca="1">NOW()</f>
        <v>41372.836002546297</v>
      </c>
      <c r="CG1" s="9"/>
      <c r="CH1" s="9"/>
      <c r="CI1" s="2"/>
      <c r="CJ1" s="2"/>
      <c r="DA1" s="9"/>
      <c r="DB1" s="9"/>
      <c r="DC1" s="10"/>
      <c r="DD1" s="36" t="s">
        <v>6</v>
      </c>
      <c r="DE1" s="36"/>
      <c r="DF1" s="249">
        <f ca="1">NOW()</f>
        <v>41372.836002546297</v>
      </c>
      <c r="DG1" s="9"/>
      <c r="DH1" s="9"/>
      <c r="DI1" s="439"/>
      <c r="EA1" s="599"/>
      <c r="EB1" s="13"/>
      <c r="EC1" s="1151" t="s">
        <v>523</v>
      </c>
      <c r="ED1" s="1152"/>
      <c r="EE1" s="1152"/>
      <c r="EF1" s="1152"/>
      <c r="EG1" s="23">
        <f ca="1">NOW()</f>
        <v>41372.836002546297</v>
      </c>
      <c r="EH1" s="14"/>
      <c r="FA1" s="435"/>
      <c r="FB1" s="435"/>
      <c r="FC1" s="435"/>
      <c r="FD1" s="36" t="s">
        <v>6</v>
      </c>
      <c r="FE1" s="435"/>
      <c r="FF1" s="249">
        <f ca="1">NOW()</f>
        <v>41372.836002546297</v>
      </c>
      <c r="FG1" s="435"/>
      <c r="FH1" s="435"/>
      <c r="FI1" s="435"/>
      <c r="GA1" s="435"/>
      <c r="GB1" s="435"/>
      <c r="GC1" s="435"/>
      <c r="GD1" s="1158" t="s">
        <v>6</v>
      </c>
      <c r="GE1" s="1159"/>
      <c r="GF1" s="1159"/>
      <c r="GG1" s="1159"/>
      <c r="GH1" s="1159"/>
      <c r="GI1" s="1159"/>
      <c r="GJ1" s="1159"/>
      <c r="GK1" s="1159"/>
      <c r="GL1" s="1159"/>
      <c r="GM1" s="1159"/>
      <c r="GN1" s="435"/>
      <c r="GO1" s="1162">
        <f ca="1">NOW()</f>
        <v>41372.836002546297</v>
      </c>
      <c r="GP1" s="1159"/>
      <c r="GQ1" s="1159"/>
      <c r="GR1" s="1159"/>
      <c r="GS1" s="1159"/>
      <c r="GT1" s="435"/>
      <c r="GU1" s="435"/>
    </row>
    <row r="2" spans="1:682" ht="18" customHeight="1" thickTop="1" thickBot="1">
      <c r="A2" s="434"/>
      <c r="B2" s="1149" t="s">
        <v>3289</v>
      </c>
      <c r="C2" s="1150"/>
      <c r="D2" s="1150"/>
      <c r="E2" s="1150"/>
      <c r="F2" s="1150"/>
      <c r="G2" s="259"/>
      <c r="H2" s="259"/>
      <c r="I2" s="259"/>
      <c r="J2" s="8"/>
      <c r="K2" s="8"/>
      <c r="L2" s="8"/>
      <c r="M2" s="8"/>
      <c r="N2" s="8"/>
      <c r="O2" s="8"/>
      <c r="P2" s="8"/>
      <c r="Q2" s="8"/>
      <c r="R2" s="8"/>
      <c r="S2" s="8"/>
      <c r="T2" s="8"/>
      <c r="U2" s="8"/>
      <c r="V2" s="8"/>
      <c r="W2" s="8"/>
      <c r="X2" s="8"/>
      <c r="Y2" s="8"/>
      <c r="Z2" s="8"/>
      <c r="AA2" s="14"/>
      <c r="AB2" s="14"/>
      <c r="AC2" s="14"/>
      <c r="AD2" s="1153" t="s">
        <v>2642</v>
      </c>
      <c r="AE2" s="22"/>
      <c r="AF2" s="14"/>
      <c r="AG2" s="14"/>
      <c r="AH2" s="14"/>
      <c r="AI2" s="12"/>
      <c r="AJ2" s="2"/>
      <c r="AK2" s="2"/>
      <c r="AL2" s="2"/>
      <c r="AM2" s="2"/>
      <c r="AN2" s="2"/>
      <c r="AO2" s="2"/>
      <c r="AP2" s="2"/>
      <c r="AQ2" s="2"/>
      <c r="AR2" s="2"/>
      <c r="AS2" s="2"/>
      <c r="AT2" s="2"/>
      <c r="AU2" s="2"/>
      <c r="AV2" s="2"/>
      <c r="AW2" s="2"/>
      <c r="AX2" s="2"/>
      <c r="AY2" s="2"/>
      <c r="AZ2" s="2"/>
      <c r="BA2" s="433"/>
      <c r="BB2" s="1155" t="s">
        <v>172</v>
      </c>
      <c r="BC2" s="1157"/>
      <c r="BD2" s="1157"/>
      <c r="BE2" s="1157"/>
      <c r="BF2" s="1157"/>
      <c r="BG2" s="433"/>
      <c r="BH2" s="433"/>
      <c r="BI2" s="2"/>
      <c r="BJ2" s="2"/>
      <c r="BK2" s="2"/>
      <c r="BL2" s="2"/>
      <c r="BM2" s="2"/>
      <c r="BN2" s="2"/>
      <c r="BO2" s="2"/>
      <c r="BP2" s="2"/>
      <c r="BQ2" s="2"/>
      <c r="BR2" s="2"/>
      <c r="BS2" s="2"/>
      <c r="BT2" s="2"/>
      <c r="BU2" s="2"/>
      <c r="BV2" s="2"/>
      <c r="BW2" s="2"/>
      <c r="BX2" s="2"/>
      <c r="BY2" s="2"/>
      <c r="BZ2" s="2"/>
      <c r="CA2" s="9"/>
      <c r="CB2" s="1155" t="s">
        <v>172</v>
      </c>
      <c r="CC2" s="1157"/>
      <c r="CD2" s="1157"/>
      <c r="CE2" s="1157"/>
      <c r="CF2" s="1157"/>
      <c r="CG2" s="9"/>
      <c r="CH2" s="9"/>
      <c r="CI2" s="2"/>
      <c r="CJ2" s="2"/>
      <c r="DA2" s="438"/>
      <c r="DB2" s="1155" t="s">
        <v>172</v>
      </c>
      <c r="DC2" s="1156"/>
      <c r="DD2" s="1156"/>
      <c r="DE2" s="1156"/>
      <c r="DF2" s="1156"/>
      <c r="DG2" s="466" t="e">
        <f>#REF!</f>
        <v>#REF!</v>
      </c>
      <c r="DH2" s="438"/>
      <c r="DI2" s="439"/>
      <c r="EA2" s="14"/>
      <c r="EB2" s="14"/>
      <c r="EC2" s="1152"/>
      <c r="ED2" s="1152"/>
      <c r="EE2" s="1152"/>
      <c r="EF2" s="1152"/>
      <c r="EG2" s="14"/>
      <c r="EH2" s="14"/>
      <c r="FA2" s="434"/>
      <c r="FB2" s="1160" t="str">
        <f>B2</f>
        <v>Immigration Services - LOP - IO Sessions at Detention Center</v>
      </c>
      <c r="FC2" s="1161"/>
      <c r="FD2" s="1161"/>
      <c r="FE2" s="1161"/>
      <c r="FF2" s="1161"/>
      <c r="FG2" s="259"/>
      <c r="FH2" s="259"/>
      <c r="FI2" s="259"/>
      <c r="FJ2" s="372"/>
      <c r="GA2" s="435"/>
      <c r="GB2" s="1155" t="str">
        <f>B2</f>
        <v>Immigration Services - LOP - IO Sessions at Detention Center</v>
      </c>
      <c r="GC2" s="1157"/>
      <c r="GD2" s="1157"/>
      <c r="GE2" s="1157"/>
      <c r="GF2" s="1157"/>
      <c r="GG2" s="1156"/>
      <c r="GH2" s="1156"/>
      <c r="GI2" s="1156"/>
      <c r="GJ2" s="1156"/>
      <c r="GK2" s="1156"/>
      <c r="GL2" s="1156"/>
      <c r="GM2" s="1156"/>
      <c r="GN2" s="1156"/>
      <c r="GO2" s="1156"/>
      <c r="GP2" s="1156"/>
      <c r="GQ2" s="1156"/>
      <c r="GR2" s="435"/>
      <c r="GS2" s="435"/>
      <c r="GT2" s="435"/>
      <c r="GU2" s="435"/>
    </row>
    <row r="3" spans="1:682" ht="18.75" customHeight="1" thickTop="1" thickBot="1">
      <c r="A3" s="435" t="s">
        <v>175</v>
      </c>
      <c r="B3" s="1150"/>
      <c r="C3" s="1150"/>
      <c r="D3" s="1150"/>
      <c r="E3" s="1150"/>
      <c r="F3" s="1150"/>
      <c r="G3" s="259"/>
      <c r="H3" s="259"/>
      <c r="I3" s="259"/>
      <c r="J3" s="8"/>
      <c r="K3" s="8">
        <v>0</v>
      </c>
      <c r="L3" s="8"/>
      <c r="M3" s="8"/>
      <c r="N3" s="8"/>
      <c r="O3" s="8"/>
      <c r="P3" s="8"/>
      <c r="Q3" s="8"/>
      <c r="R3" s="8"/>
      <c r="S3" s="8"/>
      <c r="T3" s="8"/>
      <c r="U3" s="8"/>
      <c r="V3" s="8"/>
      <c r="W3" s="8"/>
      <c r="X3" s="8"/>
      <c r="Y3" s="8"/>
      <c r="Z3" s="8"/>
      <c r="AA3" s="14"/>
      <c r="AB3" s="14"/>
      <c r="AC3" s="14"/>
      <c r="AD3" s="1154"/>
      <c r="AE3" s="19"/>
      <c r="AF3" s="14"/>
      <c r="AG3" s="17"/>
      <c r="AH3" s="14"/>
      <c r="AI3" s="12"/>
      <c r="AJ3" s="2"/>
      <c r="AK3" s="2"/>
      <c r="AL3" s="2"/>
      <c r="AM3" s="2"/>
      <c r="AN3" s="2"/>
      <c r="AO3" s="2"/>
      <c r="AP3" s="2"/>
      <c r="AQ3" s="2"/>
      <c r="AR3" s="2"/>
      <c r="AS3" s="2"/>
      <c r="AT3" s="2"/>
      <c r="AU3" s="2"/>
      <c r="AV3" s="2"/>
      <c r="AW3" s="2"/>
      <c r="AX3" s="2"/>
      <c r="AY3" s="2"/>
      <c r="AZ3" s="2"/>
      <c r="BA3" s="433"/>
      <c r="BB3" s="1157"/>
      <c r="BC3" s="1157"/>
      <c r="BD3" s="1157"/>
      <c r="BE3" s="1157"/>
      <c r="BF3" s="1157"/>
      <c r="BG3" s="501"/>
      <c r="BH3" s="433"/>
      <c r="BI3" s="1"/>
      <c r="BJ3" s="2"/>
      <c r="BK3" s="2"/>
      <c r="BL3" s="2"/>
      <c r="BM3" s="2"/>
      <c r="BN3" s="2"/>
      <c r="BO3" s="2"/>
      <c r="BP3" s="2"/>
      <c r="BQ3" s="2"/>
      <c r="BR3" s="2"/>
      <c r="BS3" s="2"/>
      <c r="BT3" s="2"/>
      <c r="BU3" s="2"/>
      <c r="BV3" s="2"/>
      <c r="BW3" s="2"/>
      <c r="BX3" s="2"/>
      <c r="BY3" s="2"/>
      <c r="BZ3" s="2"/>
      <c r="CA3" s="9"/>
      <c r="CB3" s="1157"/>
      <c r="CC3" s="1157"/>
      <c r="CD3" s="1157"/>
      <c r="CE3" s="1157"/>
      <c r="CF3" s="1157"/>
      <c r="CG3" s="9"/>
      <c r="CH3" s="9"/>
      <c r="CI3" s="2"/>
      <c r="CJ3" s="2"/>
      <c r="DA3" s="438"/>
      <c r="DB3" s="1156"/>
      <c r="DC3" s="1156"/>
      <c r="DD3" s="1156"/>
      <c r="DE3" s="1156"/>
      <c r="DF3" s="1156"/>
      <c r="DG3" s="438"/>
      <c r="DH3" s="438"/>
      <c r="DI3" s="438"/>
      <c r="EA3" s="14"/>
      <c r="EB3" s="14"/>
      <c r="EC3" s="1152"/>
      <c r="ED3" s="1152"/>
      <c r="EE3" s="1152"/>
      <c r="EF3" s="1152"/>
      <c r="EG3" s="17"/>
      <c r="EH3" s="14"/>
      <c r="FA3" s="435"/>
      <c r="FB3" s="1161"/>
      <c r="FC3" s="1161"/>
      <c r="FD3" s="1161"/>
      <c r="FE3" s="1161"/>
      <c r="FF3" s="1161"/>
      <c r="FG3" s="259"/>
      <c r="FH3" s="259"/>
      <c r="FI3" s="259"/>
      <c r="FJ3" s="372"/>
      <c r="GA3" s="435"/>
      <c r="GB3" s="1157"/>
      <c r="GC3" s="1157"/>
      <c r="GD3" s="1157"/>
      <c r="GE3" s="1157"/>
      <c r="GF3" s="1157"/>
      <c r="GG3" s="1156"/>
      <c r="GH3" s="1156"/>
      <c r="GI3" s="1156"/>
      <c r="GJ3" s="1156"/>
      <c r="GK3" s="1156"/>
      <c r="GL3" s="1156"/>
      <c r="GM3" s="1156"/>
      <c r="GN3" s="1156"/>
      <c r="GO3" s="1156"/>
      <c r="GP3" s="1156"/>
      <c r="GQ3" s="1156"/>
      <c r="GR3" s="435"/>
      <c r="GS3" s="435"/>
      <c r="GT3" s="435"/>
      <c r="GU3" s="435"/>
    </row>
    <row r="4" spans="1:682" ht="21.75" thickTop="1">
      <c r="A4" s="453"/>
      <c r="B4" s="454"/>
      <c r="C4" s="455"/>
      <c r="D4" s="454"/>
      <c r="E4" s="456"/>
      <c r="F4" s="457"/>
      <c r="G4" s="458"/>
      <c r="H4" s="456"/>
      <c r="I4" s="459"/>
      <c r="J4" s="8"/>
      <c r="K4" s="8"/>
      <c r="L4" s="8"/>
      <c r="M4" s="8"/>
      <c r="N4" s="8"/>
      <c r="O4" s="8"/>
      <c r="P4" s="8"/>
      <c r="Q4" s="8"/>
      <c r="R4" s="8"/>
      <c r="S4" s="8"/>
      <c r="T4" s="8"/>
      <c r="U4" s="8"/>
      <c r="V4" s="8"/>
      <c r="W4" s="8"/>
      <c r="X4" s="8"/>
      <c r="Y4" s="8"/>
      <c r="Z4" s="8"/>
      <c r="AA4" s="14"/>
      <c r="AC4" s="506"/>
      <c r="AD4" s="507"/>
      <c r="AE4" s="507"/>
      <c r="AF4" s="508"/>
      <c r="AG4" s="14"/>
      <c r="AH4" s="14"/>
      <c r="AI4" s="12"/>
      <c r="AJ4" s="2"/>
      <c r="AK4" s="2"/>
      <c r="AL4" s="2"/>
      <c r="AM4" s="2"/>
      <c r="AN4" s="2"/>
      <c r="AO4" s="2"/>
      <c r="AP4" s="2"/>
      <c r="AQ4" s="2"/>
      <c r="AR4" s="2"/>
      <c r="AS4" s="2"/>
      <c r="AT4" s="2"/>
      <c r="AU4" s="2"/>
      <c r="AV4" s="2"/>
      <c r="AW4" s="2"/>
      <c r="AX4" s="2"/>
      <c r="AY4" s="2"/>
      <c r="AZ4" s="2"/>
      <c r="BA4" s="541"/>
      <c r="BB4" s="542"/>
      <c r="BC4" s="542"/>
      <c r="BD4" s="543">
        <f>$AF$6</f>
        <v>0</v>
      </c>
      <c r="BE4" s="544"/>
      <c r="BF4" s="545"/>
      <c r="BG4" s="546"/>
      <c r="BH4" s="542"/>
      <c r="BI4" s="549"/>
      <c r="BJ4" s="2"/>
      <c r="BK4" s="2"/>
      <c r="BL4" s="2"/>
      <c r="BM4" s="2"/>
      <c r="BN4" s="2"/>
      <c r="BO4" s="2"/>
      <c r="BP4" s="2"/>
      <c r="BQ4" s="2"/>
      <c r="BR4" s="2"/>
      <c r="BS4" s="2"/>
      <c r="BT4" s="2"/>
      <c r="BU4" s="2"/>
      <c r="BV4" s="2"/>
      <c r="BW4" s="2"/>
      <c r="BX4" s="2"/>
      <c r="BY4" s="2"/>
      <c r="BZ4" s="2"/>
      <c r="CA4" s="460"/>
      <c r="CB4" s="460"/>
      <c r="CC4" s="463" t="s">
        <v>2311</v>
      </c>
      <c r="CD4" s="460"/>
      <c r="CE4" s="462"/>
      <c r="CF4" s="460"/>
      <c r="CG4" s="460"/>
      <c r="CH4" s="460"/>
      <c r="CI4" s="2"/>
      <c r="CJ4" s="2"/>
      <c r="CZ4" s="248"/>
      <c r="DA4" s="460"/>
      <c r="DB4" s="460"/>
      <c r="DC4" s="464"/>
      <c r="DD4" s="461">
        <f>$AF$6</f>
        <v>0</v>
      </c>
      <c r="DE4" s="462"/>
      <c r="DF4" s="460"/>
      <c r="DG4" s="465" t="e">
        <f>IF(AF6="NGDC",CONCATENATE(B116,"\",DG5),CONCATENATE(B108,"\",DG5))</f>
        <v>#REF!</v>
      </c>
      <c r="DH4" s="460"/>
      <c r="DI4" s="456"/>
      <c r="EA4" s="14"/>
      <c r="EB4" s="14"/>
      <c r="EC4" s="14"/>
      <c r="ED4" s="14"/>
      <c r="EE4" s="19"/>
      <c r="EF4" s="14"/>
      <c r="EG4" s="14"/>
      <c r="EH4" s="14"/>
      <c r="FA4" s="460"/>
      <c r="FB4" s="460"/>
      <c r="FC4" s="460"/>
      <c r="FD4" s="461">
        <f>$AF$6</f>
        <v>0</v>
      </c>
      <c r="FE4" s="462"/>
      <c r="FF4" s="460"/>
      <c r="FG4" s="460"/>
      <c r="FH4" s="460"/>
      <c r="FI4" s="456"/>
      <c r="GA4" s="560"/>
      <c r="GB4" s="560"/>
      <c r="GC4" s="560"/>
      <c r="GD4" s="560"/>
      <c r="GE4" s="560"/>
      <c r="GF4" s="560"/>
      <c r="GG4" s="560"/>
      <c r="GH4" s="560"/>
      <c r="GI4" s="560"/>
      <c r="GJ4" s="560"/>
      <c r="GK4" s="560"/>
      <c r="GL4" s="560"/>
      <c r="GM4" s="560"/>
      <c r="GN4" s="560"/>
      <c r="GO4" s="560"/>
      <c r="GP4" s="560"/>
      <c r="GQ4" s="560"/>
      <c r="GR4" s="560"/>
      <c r="GS4" s="560"/>
      <c r="GT4" s="560"/>
      <c r="GU4" s="560"/>
    </row>
    <row r="5" spans="1:682" ht="30" customHeight="1" thickBot="1">
      <c r="A5" s="537" t="s">
        <v>2670</v>
      </c>
      <c r="B5" s="145"/>
      <c r="C5" s="221"/>
      <c r="D5" s="342"/>
      <c r="E5" s="221"/>
      <c r="F5" s="145"/>
      <c r="G5" s="145"/>
      <c r="H5" s="198"/>
      <c r="I5" s="351"/>
      <c r="J5" s="255" t="s">
        <v>533</v>
      </c>
      <c r="K5" s="256"/>
      <c r="L5" s="256"/>
      <c r="M5" s="256"/>
      <c r="N5" s="256"/>
      <c r="O5" s="257"/>
      <c r="P5" s="8"/>
      <c r="Q5" s="8"/>
      <c r="R5" s="8"/>
      <c r="S5" s="8"/>
      <c r="T5" s="8"/>
      <c r="U5" s="8"/>
      <c r="V5" s="8"/>
      <c r="W5" s="8"/>
      <c r="X5" s="8"/>
      <c r="Y5" s="8"/>
      <c r="Z5" s="8"/>
      <c r="AA5" s="599"/>
      <c r="AB5" s="96"/>
      <c r="AC5" s="95"/>
      <c r="AD5" s="599"/>
      <c r="AE5" s="96"/>
      <c r="AF5" s="95"/>
      <c r="AG5" s="14"/>
      <c r="AH5" s="14"/>
      <c r="AI5" s="12"/>
      <c r="AJ5" s="2"/>
      <c r="AK5" s="2"/>
      <c r="AL5" s="2"/>
      <c r="AM5" s="2"/>
      <c r="AN5" s="2"/>
      <c r="AO5" s="2"/>
      <c r="AP5" s="2"/>
      <c r="AQ5" s="2"/>
      <c r="AR5" s="2"/>
      <c r="AS5" s="2"/>
      <c r="AT5" s="2"/>
      <c r="AU5" s="2"/>
      <c r="AV5" s="2"/>
      <c r="AW5" s="2"/>
      <c r="AX5" s="2"/>
      <c r="AY5" s="2"/>
      <c r="AZ5" s="2"/>
      <c r="BA5" s="481" t="s">
        <v>2163</v>
      </c>
      <c r="BB5" s="436"/>
      <c r="BC5" s="436"/>
      <c r="BD5" s="142" t="s">
        <v>2616</v>
      </c>
      <c r="BE5" s="437"/>
      <c r="BF5" s="436"/>
      <c r="BG5" s="436"/>
      <c r="BH5" s="547"/>
      <c r="BI5" s="549"/>
      <c r="BJ5" s="2"/>
      <c r="BK5" s="2"/>
      <c r="BL5" s="2"/>
      <c r="BM5" s="2"/>
      <c r="BN5" s="2"/>
      <c r="BO5" s="2"/>
      <c r="BP5" s="2"/>
      <c r="BQ5" s="2"/>
      <c r="BR5" s="2"/>
      <c r="BS5" s="2"/>
      <c r="BT5" s="2"/>
      <c r="BU5" s="2"/>
      <c r="BV5" s="2"/>
      <c r="BW5" s="2"/>
      <c r="BX5" s="2"/>
      <c r="BY5" s="2"/>
      <c r="BZ5" s="2"/>
      <c r="CA5" s="14"/>
      <c r="CB5" s="14"/>
      <c r="CC5" s="14"/>
      <c r="CD5" s="14"/>
      <c r="CE5" s="19"/>
      <c r="CF5" s="14"/>
      <c r="CG5" s="14"/>
      <c r="CH5" s="14"/>
      <c r="CI5" s="2"/>
      <c r="CJ5" s="2"/>
      <c r="CZ5" s="251" t="e">
        <f>LEFT($DD7,FIND(".",$DD7,1)-1)</f>
        <v>#VALUE!</v>
      </c>
      <c r="DA5" s="481" t="s">
        <v>2161</v>
      </c>
      <c r="DB5" s="14"/>
      <c r="DC5" s="14"/>
      <c r="DD5" s="142" t="s">
        <v>2617</v>
      </c>
      <c r="DE5" s="19"/>
      <c r="DF5" s="14"/>
      <c r="DG5" s="250" t="e">
        <f>IF(CY6="NoIce",CONCATENATE(TEXT($DG$2,"mm-dd-yy"),"-From BLOG to DetCtr"),CONCATENATE(LEFT(TEXT($DG$2,"mm-dd-yy"),FIND(".",$DD$7,1)-1),"-From CCA to Det Ctr"))</f>
        <v>#REF!</v>
      </c>
      <c r="DH5" s="14"/>
      <c r="EA5" s="14"/>
      <c r="EB5" s="14"/>
      <c r="EC5" s="14"/>
      <c r="ED5" s="14"/>
      <c r="EE5" s="19"/>
      <c r="EF5" s="14"/>
      <c r="EG5" s="14"/>
      <c r="EH5" s="14"/>
      <c r="FA5" s="481" t="s">
        <v>2162</v>
      </c>
      <c r="FB5" s="14"/>
      <c r="FC5" s="14"/>
      <c r="FD5" s="884" t="s">
        <v>3221</v>
      </c>
      <c r="FE5" s="19"/>
      <c r="FF5" s="884" t="s">
        <v>3222</v>
      </c>
      <c r="FG5" s="24" t="e">
        <f>CONCATENATE(LEFT($FD$7,FIND("-F",$FD$7,1)-1),"-From CCA to Det Ctr")</f>
        <v>#VALUE!</v>
      </c>
      <c r="FH5" s="14"/>
      <c r="GA5" s="560"/>
      <c r="GB5" s="560"/>
      <c r="GC5" s="560"/>
      <c r="GD5" s="560"/>
      <c r="GE5" s="560"/>
      <c r="GF5" s="560"/>
      <c r="GG5" s="560"/>
      <c r="GH5" s="560"/>
      <c r="GI5" s="560"/>
      <c r="GJ5" s="560"/>
      <c r="GK5" s="560"/>
      <c r="GL5" s="560"/>
      <c r="GM5" s="560"/>
      <c r="GN5" s="560"/>
      <c r="GO5" s="560"/>
      <c r="GP5" s="560"/>
      <c r="GQ5" s="560"/>
      <c r="GR5" s="560"/>
      <c r="GS5" s="560"/>
      <c r="GT5" s="560"/>
      <c r="GU5" s="560"/>
    </row>
    <row r="6" spans="1:682" ht="21.75" customHeight="1" thickTop="1" thickBot="1">
      <c r="A6" s="145"/>
      <c r="B6" s="145"/>
      <c r="C6" s="470"/>
      <c r="D6" s="342"/>
      <c r="E6" s="470"/>
      <c r="F6" s="145"/>
      <c r="G6" s="145"/>
      <c r="H6" s="198"/>
      <c r="I6" s="351"/>
      <c r="J6" s="258" t="s">
        <v>536</v>
      </c>
      <c r="K6" s="259"/>
      <c r="L6" s="259"/>
      <c r="M6" s="259"/>
      <c r="N6" s="259"/>
      <c r="O6" s="260"/>
      <c r="P6" s="8"/>
      <c r="Q6" s="8"/>
      <c r="R6" s="8"/>
      <c r="S6" s="8"/>
      <c r="T6" s="8"/>
      <c r="U6" s="8"/>
      <c r="V6" s="8"/>
      <c r="W6" s="8"/>
      <c r="X6" s="8"/>
      <c r="Y6" s="8"/>
      <c r="Z6" s="8"/>
      <c r="AA6" s="599"/>
      <c r="AB6" s="96"/>
      <c r="AC6" s="95"/>
      <c r="AD6" s="599"/>
      <c r="AE6" s="96"/>
      <c r="AF6" s="861"/>
      <c r="AG6" s="14"/>
      <c r="AH6" s="14"/>
      <c r="AI6" s="12"/>
      <c r="AJ6" s="2"/>
      <c r="AK6" s="2"/>
      <c r="AL6" s="2"/>
      <c r="AM6" s="2"/>
      <c r="AN6" s="2"/>
      <c r="AO6" s="2"/>
      <c r="AP6" s="2"/>
      <c r="AQ6" s="2"/>
      <c r="AR6" s="2"/>
      <c r="AS6" s="2"/>
      <c r="AT6" s="2"/>
      <c r="AU6" s="2"/>
      <c r="AV6" s="2"/>
      <c r="AW6" s="2"/>
      <c r="AX6" s="2"/>
      <c r="AY6" s="2"/>
      <c r="AZ6" s="2"/>
      <c r="BA6" s="14"/>
      <c r="BB6" s="14"/>
      <c r="BC6" s="14"/>
      <c r="BD6" s="476"/>
      <c r="BE6" s="573"/>
      <c r="BF6" s="341"/>
      <c r="BG6" s="18"/>
      <c r="BH6" s="548"/>
      <c r="BI6" s="2"/>
      <c r="BJ6" s="2"/>
      <c r="BK6" s="2"/>
      <c r="BL6" s="2"/>
      <c r="BM6" s="2"/>
      <c r="BN6" s="2"/>
      <c r="BO6" s="2"/>
      <c r="BP6" s="2"/>
      <c r="BQ6" s="2"/>
      <c r="BR6" s="2"/>
      <c r="BS6" s="2"/>
      <c r="BT6" s="2"/>
      <c r="BU6" s="2"/>
      <c r="BV6" s="2"/>
      <c r="BW6" s="2"/>
      <c r="BX6" s="2"/>
      <c r="BY6" s="2"/>
      <c r="BZ6" s="2"/>
      <c r="CA6" s="14"/>
      <c r="CB6" s="14" t="s">
        <v>600</v>
      </c>
      <c r="CD6" s="14"/>
      <c r="CE6" s="19"/>
      <c r="CF6" s="14"/>
      <c r="CG6" s="18"/>
      <c r="CH6" s="14"/>
      <c r="CI6" s="2"/>
      <c r="CJ6" s="2"/>
      <c r="CY6" s="231" t="s">
        <v>3175</v>
      </c>
      <c r="CZ6" s="252" t="str">
        <f>CONCATENATE(DD9,DD7)</f>
        <v/>
      </c>
      <c r="DA6" s="445" t="s">
        <v>2618</v>
      </c>
      <c r="DB6" s="446"/>
      <c r="DC6" s="446"/>
      <c r="DD6" s="447"/>
      <c r="DE6" s="104"/>
      <c r="DF6" s="235"/>
      <c r="DG6" s="121"/>
      <c r="DH6" s="448"/>
      <c r="DI6" s="122"/>
      <c r="EA6" s="15"/>
      <c r="EB6" s="14"/>
      <c r="EC6" s="14"/>
      <c r="ED6" s="14"/>
      <c r="EE6" s="19"/>
      <c r="EF6" s="14"/>
      <c r="EG6" s="18"/>
      <c r="EH6" s="14"/>
      <c r="EZ6" s="105" t="str">
        <f>CONCATENATE(FD9,FD7)</f>
        <v/>
      </c>
      <c r="FA6" s="912" t="s">
        <v>3570</v>
      </c>
      <c r="FB6" s="104"/>
      <c r="FC6" s="104"/>
      <c r="FD6" s="894"/>
      <c r="FE6" s="104"/>
      <c r="FF6" s="104"/>
      <c r="FH6" s="14"/>
      <c r="GA6" s="560"/>
      <c r="GB6" s="560"/>
      <c r="GC6" s="560"/>
      <c r="GD6" s="560"/>
      <c r="GE6" s="560"/>
      <c r="GF6" s="560"/>
      <c r="GG6" s="560"/>
      <c r="GH6" s="560"/>
      <c r="GI6" s="560"/>
      <c r="GJ6" s="560"/>
      <c r="GK6" s="560"/>
      <c r="GL6" s="560"/>
      <c r="GM6" s="560"/>
      <c r="GN6" s="560"/>
      <c r="GO6" s="560"/>
      <c r="GP6" s="560"/>
      <c r="GQ6" s="560"/>
      <c r="GR6" s="560"/>
      <c r="GS6" s="560"/>
      <c r="GT6" s="560"/>
      <c r="GU6" s="560"/>
      <c r="ZF6" s="99"/>
    </row>
    <row r="7" spans="1:682" ht="24.95" customHeight="1" thickTop="1" thickBot="1">
      <c r="A7" s="472"/>
      <c r="B7" s="482"/>
      <c r="C7" s="484"/>
      <c r="D7" s="624" t="s">
        <v>2772</v>
      </c>
      <c r="E7" s="145"/>
      <c r="F7" s="145"/>
      <c r="G7" s="145"/>
      <c r="H7" s="198"/>
      <c r="I7" s="351"/>
      <c r="J7" s="258" t="s">
        <v>532</v>
      </c>
      <c r="K7" s="259"/>
      <c r="L7" s="259"/>
      <c r="M7" s="259"/>
      <c r="N7" s="259"/>
      <c r="O7" s="260"/>
      <c r="P7" s="8"/>
      <c r="Q7" s="8"/>
      <c r="R7" s="8"/>
      <c r="S7" s="8"/>
      <c r="T7" s="8"/>
      <c r="U7" s="8"/>
      <c r="V7" s="8"/>
      <c r="W7" s="8"/>
      <c r="X7" s="8"/>
      <c r="Y7" s="8"/>
      <c r="Z7" s="8"/>
      <c r="AA7" s="599"/>
      <c r="AB7" s="96"/>
      <c r="AC7" s="95"/>
      <c r="AD7" s="599"/>
      <c r="AE7" s="96"/>
      <c r="AF7" s="95"/>
      <c r="AG7" s="14"/>
      <c r="AH7" s="14"/>
      <c r="AI7" s="12"/>
      <c r="AJ7" s="2"/>
      <c r="AK7" s="2"/>
      <c r="AL7" s="2"/>
      <c r="AM7" s="2"/>
      <c r="AN7" s="2"/>
      <c r="AO7" s="2"/>
      <c r="AP7" s="2"/>
      <c r="AQ7" s="2"/>
      <c r="AR7" s="2"/>
      <c r="AS7" s="2"/>
      <c r="AT7" s="2"/>
      <c r="AU7" s="2"/>
      <c r="AV7" s="2"/>
      <c r="AW7" s="2"/>
      <c r="AX7" s="2"/>
      <c r="AY7" s="2"/>
      <c r="AZ7" s="2"/>
      <c r="BA7" s="16"/>
      <c r="BB7" s="21"/>
      <c r="BC7" s="413"/>
      <c r="BD7" s="475">
        <v>41633</v>
      </c>
      <c r="BF7" s="538"/>
      <c r="BG7" s="14"/>
      <c r="BH7" s="14"/>
      <c r="BI7" s="2"/>
      <c r="BJ7" s="2"/>
      <c r="BK7" s="2"/>
      <c r="BL7" s="2"/>
      <c r="BM7" s="2"/>
      <c r="BN7" s="2"/>
      <c r="BO7" s="2"/>
      <c r="BP7" s="2"/>
      <c r="BQ7" s="2"/>
      <c r="BR7" s="2"/>
      <c r="BS7" s="2"/>
      <c r="BT7" s="2"/>
      <c r="BU7" s="2"/>
      <c r="BV7" s="2"/>
      <c r="BW7" s="2"/>
      <c r="BX7" s="2"/>
      <c r="BY7" s="2"/>
      <c r="BZ7" s="2"/>
      <c r="CA7" s="15" t="s">
        <v>0</v>
      </c>
      <c r="CB7" s="94" t="s">
        <v>0</v>
      </c>
      <c r="CD7" s="94"/>
      <c r="CE7" s="102" t="s">
        <v>0</v>
      </c>
      <c r="CF7" s="14"/>
      <c r="CG7" s="18"/>
      <c r="CH7" s="14"/>
      <c r="CI7" s="2"/>
      <c r="CJ7" s="2"/>
      <c r="CZ7" s="251" t="s">
        <v>2697</v>
      </c>
      <c r="DA7" s="14" t="s">
        <v>520</v>
      </c>
      <c r="DB7" s="21"/>
      <c r="DC7" s="14"/>
      <c r="DD7" s="580"/>
      <c r="DE7" s="102" t="s">
        <v>0</v>
      </c>
      <c r="DF7" s="449"/>
      <c r="DG7" s="450"/>
      <c r="DH7" s="218"/>
      <c r="DI7" s="451"/>
      <c r="EA7" s="1166" t="s">
        <v>2692</v>
      </c>
      <c r="EB7" s="1167"/>
      <c r="EC7" s="1167"/>
      <c r="ED7" s="1167"/>
      <c r="EE7" s="1167"/>
      <c r="EF7" s="1167"/>
      <c r="EG7" s="1167"/>
      <c r="EH7" s="14"/>
      <c r="EZ7" s="822" t="s">
        <v>3569</v>
      </c>
      <c r="FA7" s="217" t="s">
        <v>3220</v>
      </c>
      <c r="FB7" s="21"/>
      <c r="FC7" s="14"/>
      <c r="FD7" s="892"/>
      <c r="FE7" s="102"/>
      <c r="FF7" s="880"/>
      <c r="FG7" s="881"/>
      <c r="FH7" s="882"/>
      <c r="FI7" s="822" t="str">
        <f>RIGHT(FD7,7)</f>
        <v/>
      </c>
      <c r="FJ7" s="822" t="str">
        <f>IF('IO Intro'!C4="HM",LEFT(FI7,2),LEFT(FI7,3))</f>
        <v/>
      </c>
      <c r="GA7" s="560"/>
      <c r="GB7" s="560"/>
      <c r="GC7" s="560"/>
      <c r="GD7" s="560"/>
      <c r="GE7" s="560"/>
      <c r="GF7" s="560"/>
      <c r="GG7" s="560"/>
      <c r="GH7" s="560"/>
      <c r="GI7" s="560"/>
      <c r="GJ7" s="560"/>
      <c r="GK7" s="560"/>
      <c r="GL7" s="560"/>
      <c r="GM7" s="560"/>
      <c r="GN7" s="560"/>
      <c r="GO7" s="560"/>
      <c r="GP7" s="560"/>
      <c r="GQ7" s="560"/>
      <c r="GR7" s="560"/>
      <c r="GS7" s="560"/>
      <c r="GT7" s="560"/>
      <c r="GU7" s="560"/>
    </row>
    <row r="8" spans="1:682" ht="24.95" customHeight="1" thickTop="1" thickBot="1">
      <c r="A8" s="355"/>
      <c r="B8" s="483"/>
      <c r="C8" s="485"/>
      <c r="D8" s="624"/>
      <c r="E8" s="145"/>
      <c r="F8" s="145"/>
      <c r="G8" s="145"/>
      <c r="H8" s="198"/>
      <c r="I8" s="351"/>
      <c r="J8" s="261"/>
      <c r="K8" s="259"/>
      <c r="L8" s="259"/>
      <c r="M8" s="259"/>
      <c r="N8" s="259"/>
      <c r="O8" s="260"/>
      <c r="P8" s="8"/>
      <c r="Q8" s="8"/>
      <c r="R8" s="8"/>
      <c r="S8" s="8"/>
      <c r="T8" s="8"/>
      <c r="U8" s="8"/>
      <c r="V8" s="8"/>
      <c r="W8" s="8"/>
      <c r="X8" s="8"/>
      <c r="Y8" s="8"/>
      <c r="Z8" s="8"/>
      <c r="AA8" s="599"/>
      <c r="AB8" s="96"/>
      <c r="AC8" s="95"/>
      <c r="AD8" s="599"/>
      <c r="AE8" s="96"/>
      <c r="AF8" s="95"/>
      <c r="AG8" s="14"/>
      <c r="AH8" s="14"/>
      <c r="AI8" s="12"/>
      <c r="AJ8" s="2"/>
      <c r="AK8" s="2"/>
      <c r="AL8" s="2"/>
      <c r="AM8" s="2"/>
      <c r="AN8" s="2"/>
      <c r="AO8" s="2"/>
      <c r="AP8" s="2"/>
      <c r="AQ8" s="2"/>
      <c r="AR8" s="2"/>
      <c r="AS8" s="2"/>
      <c r="AT8" s="2"/>
      <c r="AU8" s="2"/>
      <c r="AV8" s="2"/>
      <c r="AW8" s="2"/>
      <c r="AX8" s="2"/>
      <c r="AY8" s="2"/>
      <c r="AZ8" s="2"/>
      <c r="BA8" s="15"/>
      <c r="BB8" s="14"/>
      <c r="BC8" s="413"/>
      <c r="BD8" s="476"/>
      <c r="BE8" s="21" t="s">
        <v>0</v>
      </c>
      <c r="BF8" s="322"/>
      <c r="BG8" s="14"/>
      <c r="BH8" s="14"/>
      <c r="BI8" s="2"/>
      <c r="BJ8" s="2"/>
      <c r="BK8" s="2"/>
      <c r="BL8" s="2"/>
      <c r="BM8" s="2"/>
      <c r="BN8" s="2"/>
      <c r="BO8" s="2"/>
      <c r="BP8" s="2"/>
      <c r="BQ8" s="2"/>
      <c r="BR8" s="2"/>
      <c r="BS8" s="2"/>
      <c r="BT8" s="2"/>
      <c r="BU8" s="2"/>
      <c r="BV8" s="2"/>
      <c r="BW8" s="2"/>
      <c r="BX8" s="2"/>
      <c r="BY8" s="2"/>
      <c r="BZ8" s="2"/>
      <c r="CA8" s="15"/>
      <c r="CB8" s="22">
        <v>0</v>
      </c>
      <c r="CD8" s="22"/>
      <c r="CE8" s="14"/>
      <c r="CF8" s="14"/>
      <c r="CG8" s="14"/>
      <c r="CH8" s="14"/>
      <c r="CI8" s="2"/>
      <c r="CJ8" s="2"/>
      <c r="CZ8" s="248"/>
      <c r="DA8" s="21"/>
      <c r="DB8" s="14"/>
      <c r="DC8" s="14"/>
      <c r="DD8" s="591"/>
      <c r="DE8" s="21"/>
      <c r="DF8" s="452"/>
      <c r="DG8" s="109"/>
      <c r="DH8" s="109"/>
      <c r="DI8" s="343"/>
      <c r="EA8" s="15"/>
      <c r="EB8" s="14"/>
      <c r="EC8" s="597" t="s">
        <v>0</v>
      </c>
      <c r="ED8" s="22"/>
      <c r="EE8" s="14"/>
      <c r="EF8" s="14"/>
      <c r="EG8" s="14"/>
      <c r="EH8" s="14"/>
      <c r="EZ8" s="822" t="e">
        <f>(LEFT($FD$7,FIND("-F",$FD$7,1)-1))</f>
        <v>#VALUE!</v>
      </c>
      <c r="FA8" s="15"/>
      <c r="FB8" s="14"/>
      <c r="FC8" s="14"/>
      <c r="FD8" s="914"/>
      <c r="FE8" s="14"/>
      <c r="FF8" s="884" t="s">
        <v>3192</v>
      </c>
      <c r="FG8" s="859"/>
      <c r="FH8" s="859"/>
      <c r="GA8" s="560"/>
      <c r="GB8" s="560"/>
      <c r="GC8" s="560"/>
      <c r="GD8" s="560"/>
      <c r="GE8" s="560"/>
      <c r="GF8" s="560"/>
      <c r="GG8" s="560"/>
      <c r="GH8" s="560"/>
      <c r="GI8" s="560"/>
      <c r="GJ8" s="560"/>
      <c r="GK8" s="560"/>
      <c r="GL8" s="560"/>
      <c r="GM8" s="560"/>
      <c r="GN8" s="560"/>
      <c r="GO8" s="560"/>
      <c r="GP8" s="560"/>
      <c r="GQ8" s="560"/>
      <c r="GR8" s="560"/>
      <c r="GS8" s="560"/>
      <c r="GT8" s="560"/>
      <c r="GU8" s="560"/>
    </row>
    <row r="9" spans="1:682" ht="24.95" customHeight="1" thickTop="1" thickBot="1">
      <c r="D9" s="852" t="s">
        <v>2983</v>
      </c>
      <c r="E9" s="991" t="s">
        <v>604</v>
      </c>
      <c r="F9" s="145"/>
      <c r="G9" s="1163" t="str">
        <f>VLOOKUP($E$9,FromOrient!$Y$9:'FromOrient'!$Z$16,2)</f>
        <v>Ben M Leao</v>
      </c>
      <c r="H9" s="1164"/>
      <c r="I9" s="1165"/>
      <c r="J9" s="264" t="s">
        <v>535</v>
      </c>
      <c r="K9" s="259"/>
      <c r="L9" s="259"/>
      <c r="M9" s="259"/>
      <c r="N9" s="264" t="s">
        <v>534</v>
      </c>
      <c r="O9" s="260"/>
      <c r="P9" s="8"/>
      <c r="Q9" s="8"/>
      <c r="R9" s="8"/>
      <c r="S9" s="8"/>
      <c r="T9" s="8"/>
      <c r="U9" s="8"/>
      <c r="V9" s="8"/>
      <c r="W9" s="8"/>
      <c r="X9" s="8"/>
      <c r="Y9" s="8"/>
      <c r="Z9" s="8"/>
      <c r="AA9" s="599"/>
      <c r="AB9" s="96"/>
      <c r="AC9" s="95"/>
      <c r="AD9" s="599"/>
      <c r="AE9" s="96"/>
      <c r="AF9" s="95"/>
      <c r="AG9" s="14"/>
      <c r="AH9" s="14"/>
      <c r="AI9" s="12"/>
      <c r="AJ9" s="2"/>
      <c r="AK9" s="2"/>
      <c r="AL9" s="2"/>
      <c r="AM9" s="2"/>
      <c r="AN9" s="2"/>
      <c r="AO9" s="2"/>
      <c r="AP9" s="2"/>
      <c r="AQ9" s="2"/>
      <c r="AR9" s="2"/>
      <c r="AS9" s="2"/>
      <c r="AT9" s="2"/>
      <c r="AU9" s="2"/>
      <c r="AV9" s="2"/>
      <c r="AW9" s="2"/>
      <c r="AX9" s="2"/>
      <c r="AY9" s="2"/>
      <c r="AZ9" s="2"/>
      <c r="BB9" s="14"/>
      <c r="BC9" s="413"/>
      <c r="BD9" s="476"/>
      <c r="BE9" s="14"/>
      <c r="BF9" s="322"/>
      <c r="BG9" s="14"/>
      <c r="BH9" s="14"/>
      <c r="BI9" s="2"/>
      <c r="BJ9" s="2"/>
      <c r="BK9" s="2"/>
      <c r="BL9" s="2"/>
      <c r="BM9" s="2"/>
      <c r="BN9" s="2"/>
      <c r="BO9" s="2"/>
      <c r="BP9" s="2"/>
      <c r="BQ9" s="2"/>
      <c r="BR9" s="2"/>
      <c r="BS9" s="2"/>
      <c r="BT9" s="2"/>
      <c r="BU9" s="2"/>
      <c r="BV9" s="2"/>
      <c r="BW9" s="2"/>
      <c r="BX9" s="2"/>
      <c r="BY9" s="2"/>
      <c r="BZ9" s="2"/>
      <c r="CA9" s="13"/>
      <c r="CB9" s="14" t="s">
        <v>567</v>
      </c>
      <c r="CD9" s="14"/>
      <c r="CE9" s="14"/>
      <c r="CF9" s="14"/>
      <c r="CG9" s="14"/>
      <c r="CH9" s="14"/>
      <c r="CI9" s="2"/>
      <c r="CJ9" s="2"/>
      <c r="CZ9" s="248"/>
      <c r="DA9" s="422"/>
      <c r="DB9" s="14"/>
      <c r="DC9" s="14"/>
      <c r="DD9" s="587"/>
      <c r="DE9" s="14"/>
      <c r="DF9" s="21"/>
      <c r="DG9" s="14"/>
      <c r="DH9" s="14"/>
      <c r="EA9" s="217" t="s">
        <v>2693</v>
      </c>
      <c r="EB9" s="14"/>
      <c r="EC9" s="14"/>
      <c r="EE9" s="14"/>
      <c r="EF9" s="14"/>
      <c r="EG9" s="14"/>
      <c r="EH9" s="14"/>
      <c r="FA9" s="94"/>
      <c r="FB9" s="14"/>
      <c r="FC9" s="14"/>
      <c r="FD9" s="913"/>
      <c r="FE9" s="858"/>
      <c r="FF9" s="913" t="s">
        <v>3218</v>
      </c>
      <c r="FG9" s="858"/>
      <c r="FH9" s="14"/>
      <c r="GA9" s="560"/>
      <c r="GB9" s="560"/>
      <c r="GC9" s="560"/>
      <c r="GD9" s="560"/>
      <c r="GE9" s="560"/>
      <c r="GF9" s="560"/>
      <c r="GG9" s="560"/>
      <c r="GH9" s="560"/>
      <c r="GI9" s="560"/>
      <c r="GJ9" s="560"/>
      <c r="GK9" s="560"/>
      <c r="GL9" s="560"/>
      <c r="GM9" s="560"/>
      <c r="GN9" s="560"/>
      <c r="GO9" s="560"/>
      <c r="GP9" s="560"/>
      <c r="GQ9" s="560"/>
      <c r="GR9" s="560"/>
      <c r="GS9" s="560"/>
      <c r="GT9" s="560"/>
      <c r="GU9" s="560"/>
    </row>
    <row r="10" spans="1:682" s="560" customFormat="1" ht="24.95" customHeight="1" thickTop="1" thickBot="1">
      <c r="G10" s="145"/>
      <c r="H10" s="973"/>
      <c r="I10" s="974"/>
      <c r="J10" s="262"/>
      <c r="K10" s="262"/>
      <c r="L10" s="262"/>
      <c r="M10" s="262"/>
      <c r="N10" s="262"/>
      <c r="O10" s="263"/>
      <c r="P10" s="8"/>
      <c r="Q10" s="8"/>
      <c r="R10" s="8"/>
      <c r="S10" s="8"/>
      <c r="T10" s="8"/>
      <c r="U10" s="8"/>
      <c r="V10" s="8"/>
      <c r="W10" s="8"/>
      <c r="X10" s="8"/>
      <c r="Y10" s="8"/>
      <c r="Z10" s="8"/>
      <c r="AA10" s="599"/>
      <c r="AB10" s="96"/>
      <c r="AC10" s="95"/>
      <c r="AD10" s="599"/>
      <c r="AE10" s="96"/>
      <c r="AF10" s="95"/>
      <c r="AG10" s="14"/>
      <c r="AH10" s="14"/>
      <c r="AI10" s="12"/>
      <c r="AJ10" s="2"/>
      <c r="AK10" s="2"/>
      <c r="AL10" s="2"/>
      <c r="AM10" s="2"/>
      <c r="AN10" s="2"/>
      <c r="AO10" s="2"/>
      <c r="AP10" s="2"/>
      <c r="AQ10" s="2"/>
      <c r="AR10" s="2"/>
      <c r="AS10" s="2"/>
      <c r="AT10" s="2"/>
      <c r="AU10" s="2"/>
      <c r="AV10" s="2"/>
      <c r="AW10" s="2"/>
      <c r="AX10" s="2"/>
      <c r="AY10" s="2"/>
      <c r="AZ10" s="2"/>
      <c r="BA10" s="217"/>
      <c r="BB10" s="14"/>
      <c r="BC10" s="413"/>
      <c r="BD10" s="476"/>
      <c r="BE10" s="14"/>
      <c r="BF10" s="322"/>
      <c r="BG10" s="14"/>
      <c r="BH10" s="21"/>
      <c r="BI10" s="2"/>
      <c r="BJ10" s="2"/>
      <c r="BK10" s="2"/>
      <c r="BL10" s="2"/>
      <c r="BM10" s="2"/>
      <c r="BN10" s="2"/>
      <c r="BO10" s="2"/>
      <c r="BP10" s="2"/>
      <c r="BQ10" s="2"/>
      <c r="BR10" s="2"/>
      <c r="BS10" s="2"/>
      <c r="BT10" s="2"/>
      <c r="BU10" s="2"/>
      <c r="BV10" s="2"/>
      <c r="BW10" s="2"/>
      <c r="BX10" s="2"/>
      <c r="BY10" s="2"/>
      <c r="BZ10" s="2"/>
      <c r="CA10" s="15"/>
      <c r="CB10" s="94" t="s">
        <v>558</v>
      </c>
      <c r="CC10" s="25"/>
      <c r="CD10" s="94"/>
      <c r="CE10" s="14"/>
      <c r="CF10" s="14"/>
      <c r="CG10" s="14"/>
      <c r="CH10" s="14"/>
      <c r="CI10" s="2"/>
      <c r="CJ10" s="2"/>
      <c r="CK10"/>
      <c r="CL10"/>
      <c r="CM10"/>
      <c r="CN10"/>
      <c r="CO10"/>
      <c r="CP10"/>
      <c r="CQ10"/>
      <c r="CR10"/>
      <c r="CS10"/>
      <c r="CT10"/>
      <c r="CU10"/>
      <c r="CV10"/>
      <c r="CW10"/>
      <c r="CX10"/>
      <c r="CY10"/>
      <c r="CZ10"/>
      <c r="DA10" s="440"/>
      <c r="DB10" s="14"/>
      <c r="DC10" s="14"/>
      <c r="DD10" s="478"/>
      <c r="DE10" s="14"/>
      <c r="DF10" s="128" t="s">
        <v>173</v>
      </c>
      <c r="DG10" s="124"/>
      <c r="DH10" s="124"/>
      <c r="DI10" s="125"/>
      <c r="DJ10"/>
      <c r="DK10"/>
      <c r="DL10"/>
      <c r="DM10"/>
      <c r="DN10"/>
      <c r="DO10"/>
      <c r="DP10"/>
      <c r="DQ10"/>
      <c r="DR10"/>
      <c r="DS10"/>
      <c r="DT10"/>
      <c r="DU10"/>
      <c r="DV10"/>
      <c r="DW10"/>
      <c r="DX10"/>
      <c r="DY10"/>
      <c r="DZ10"/>
      <c r="EA10" s="217" t="s">
        <v>576</v>
      </c>
      <c r="EB10" s="32"/>
      <c r="EC10" s="32"/>
      <c r="ED10" s="234"/>
      <c r="EE10" s="286"/>
      <c r="EF10" s="234"/>
      <c r="EG10" s="598">
        <f ca="1">NOW()-85</f>
        <v>41287.836002546297</v>
      </c>
      <c r="EH10" s="32"/>
      <c r="EI10"/>
      <c r="EJ10"/>
      <c r="EK10"/>
      <c r="EL10"/>
      <c r="EM10"/>
      <c r="EN10"/>
      <c r="EO10"/>
      <c r="EP10"/>
      <c r="EQ10"/>
      <c r="ER10"/>
      <c r="ES10"/>
      <c r="ET10"/>
      <c r="EU10"/>
      <c r="EV10"/>
      <c r="EW10"/>
      <c r="EX10"/>
      <c r="EY10"/>
      <c r="EZ10" s="101"/>
      <c r="FA10" s="16"/>
      <c r="FB10" s="14"/>
      <c r="FC10" s="891"/>
      <c r="FD10" s="892"/>
      <c r="FE10" s="951"/>
      <c r="FF10" s="885" t="s">
        <v>3574</v>
      </c>
      <c r="FG10" s="886"/>
      <c r="FH10" s="14"/>
      <c r="FI10" s="101"/>
      <c r="FJ10"/>
      <c r="FK10"/>
      <c r="FL10"/>
      <c r="FM10"/>
      <c r="FN10"/>
      <c r="FO10"/>
      <c r="FP10"/>
      <c r="FQ10"/>
      <c r="FR10"/>
      <c r="FS10"/>
      <c r="FT10"/>
      <c r="FU10"/>
      <c r="FV10"/>
      <c r="FW10">
        <v>0</v>
      </c>
      <c r="FX10"/>
      <c r="FY10"/>
      <c r="FZ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row>
    <row r="11" spans="1:682" ht="24.95" customHeight="1" thickTop="1" thickBot="1">
      <c r="D11" s="853" t="s">
        <v>2981</v>
      </c>
      <c r="E11" s="909" t="s">
        <v>604</v>
      </c>
      <c r="F11" s="870" t="str">
        <f>IF(E9&lt;&gt;E11,"Invalid PW","High Caps?")</f>
        <v>High Caps?</v>
      </c>
      <c r="G11" s="145"/>
      <c r="H11" s="972"/>
      <c r="I11" s="972"/>
      <c r="J11" s="255"/>
      <c r="K11" s="8"/>
      <c r="L11" s="8"/>
      <c r="M11" s="8"/>
      <c r="N11" s="8"/>
      <c r="O11" s="8"/>
      <c r="P11" s="8"/>
      <c r="Q11" s="8"/>
      <c r="R11" s="8"/>
      <c r="S11" s="8"/>
      <c r="T11" s="8"/>
      <c r="U11" s="8"/>
      <c r="V11" s="8"/>
      <c r="W11" s="8"/>
      <c r="X11" s="8"/>
      <c r="Y11" s="8"/>
      <c r="Z11" s="8"/>
      <c r="AA11" s="599"/>
      <c r="AB11" s="96"/>
      <c r="AC11" s="95"/>
      <c r="AD11" s="599"/>
      <c r="AE11" s="96"/>
      <c r="AF11" s="95"/>
      <c r="AG11" s="14"/>
      <c r="AH11" s="14"/>
      <c r="AI11" s="12"/>
      <c r="AJ11" s="2"/>
      <c r="AK11" s="2"/>
      <c r="AL11" s="2"/>
      <c r="AM11" s="2"/>
      <c r="AN11" s="2"/>
      <c r="AO11" s="2"/>
      <c r="AP11" s="2"/>
      <c r="AQ11" s="2"/>
      <c r="AR11" s="2"/>
      <c r="AS11" s="2"/>
      <c r="AT11" s="2"/>
      <c r="AU11" s="2"/>
      <c r="AV11" s="2"/>
      <c r="AW11" s="2"/>
      <c r="AX11" s="2"/>
      <c r="AY11" s="2"/>
      <c r="AZ11" s="2"/>
      <c r="BA11" s="217" t="s">
        <v>509</v>
      </c>
      <c r="BB11" s="14"/>
      <c r="BC11" s="413"/>
      <c r="BD11" s="476"/>
      <c r="BE11" s="14"/>
      <c r="BF11" s="322"/>
      <c r="BG11" s="14"/>
      <c r="BH11" s="14"/>
      <c r="BI11" s="2"/>
      <c r="BJ11" s="2"/>
      <c r="BK11" s="2"/>
      <c r="BL11" s="2"/>
      <c r="BM11" s="2"/>
      <c r="BN11" s="2"/>
      <c r="BO11" s="2"/>
      <c r="BP11" s="2"/>
      <c r="BQ11" s="2"/>
      <c r="BR11" s="2"/>
      <c r="BS11" s="2"/>
      <c r="BT11" s="2"/>
      <c r="BU11" s="2"/>
      <c r="BV11" s="2"/>
      <c r="BW11" s="2"/>
      <c r="BX11" s="2"/>
      <c r="BY11" s="2"/>
      <c r="BZ11" s="2"/>
      <c r="CA11" s="14"/>
      <c r="CB11" s="14"/>
      <c r="CC11" s="14"/>
      <c r="CD11" s="14"/>
      <c r="CE11" s="14"/>
      <c r="CF11" s="14"/>
      <c r="CG11" s="14"/>
      <c r="CH11" s="14"/>
      <c r="CI11" s="2"/>
      <c r="CJ11" s="2"/>
      <c r="DA11" s="440"/>
      <c r="DB11" s="14"/>
      <c r="DC11" s="14"/>
      <c r="DD11" s="479"/>
      <c r="DE11" s="14"/>
      <c r="DF11" s="588" t="s">
        <v>166</v>
      </c>
      <c r="DG11" s="126"/>
      <c r="DH11" s="126"/>
      <c r="DI11" s="127"/>
      <c r="EA11" s="14"/>
      <c r="EB11" s="14"/>
      <c r="EC11" s="14"/>
      <c r="ED11" s="81"/>
      <c r="EE11" s="14"/>
      <c r="EF11" s="14"/>
      <c r="EG11" s="14"/>
      <c r="EH11" s="14"/>
      <c r="FA11" s="217"/>
      <c r="FB11" s="14"/>
      <c r="FC11" s="891"/>
      <c r="FD11" s="893"/>
      <c r="FE11" s="97"/>
      <c r="FF11" s="887" t="s">
        <v>3579</v>
      </c>
      <c r="FG11" s="888"/>
      <c r="FH11" s="14"/>
      <c r="GA11" s="560"/>
      <c r="GB11" s="560"/>
      <c r="GC11" s="560"/>
      <c r="GD11" s="560"/>
      <c r="GE11" s="560"/>
      <c r="GF11" s="560"/>
      <c r="GG11" s="560"/>
      <c r="GH11" s="560"/>
      <c r="GI11" s="560"/>
      <c r="GJ11" s="560"/>
      <c r="GK11" s="560"/>
      <c r="GL11" s="560"/>
      <c r="GM11" s="560"/>
      <c r="GN11" s="560"/>
      <c r="GO11" s="560"/>
      <c r="GP11" s="560"/>
      <c r="GQ11" s="560"/>
      <c r="GR11" s="560"/>
      <c r="GS11" s="560"/>
      <c r="GT11" s="560"/>
      <c r="GU11" s="560"/>
    </row>
    <row r="12" spans="1:682" ht="24.95" customHeight="1" thickTop="1" thickBot="1">
      <c r="E12" s="786"/>
      <c r="G12" s="145"/>
      <c r="H12" s="595"/>
      <c r="I12" s="351"/>
      <c r="J12" s="8"/>
      <c r="K12" s="8"/>
      <c r="L12" s="8"/>
      <c r="M12" s="8"/>
      <c r="N12" s="8"/>
      <c r="O12" s="8"/>
      <c r="P12" s="8"/>
      <c r="Q12" s="8"/>
      <c r="R12" s="8"/>
      <c r="S12" s="8"/>
      <c r="T12" s="8"/>
      <c r="U12" s="8"/>
      <c r="V12" s="8"/>
      <c r="W12" s="8"/>
      <c r="X12" s="8"/>
      <c r="Y12" s="8"/>
      <c r="Z12" s="8"/>
      <c r="AA12" s="599"/>
      <c r="AB12" s="96"/>
      <c r="AC12" s="95"/>
      <c r="AD12" s="599"/>
      <c r="AE12" s="96"/>
      <c r="AF12" s="95"/>
      <c r="AG12" s="14"/>
      <c r="AH12" s="14"/>
      <c r="AI12" s="12"/>
      <c r="AJ12" s="2"/>
      <c r="AK12" s="2"/>
      <c r="AL12" s="2"/>
      <c r="AM12" s="2"/>
      <c r="AN12" s="2"/>
      <c r="AO12" s="2"/>
      <c r="AP12" s="2"/>
      <c r="AQ12" s="2"/>
      <c r="AR12" s="2"/>
      <c r="AS12" s="2"/>
      <c r="AT12" s="2"/>
      <c r="AU12" s="2"/>
      <c r="AV12" s="2"/>
      <c r="AW12" s="2"/>
      <c r="AX12" s="2"/>
      <c r="AY12" s="2"/>
      <c r="AZ12" s="2"/>
      <c r="BA12" s="217" t="s">
        <v>557</v>
      </c>
      <c r="BB12" s="14"/>
      <c r="BC12" s="413"/>
      <c r="BD12" s="476"/>
      <c r="BE12" s="14"/>
      <c r="BF12" s="322"/>
      <c r="BG12" s="14"/>
      <c r="BH12" s="14"/>
      <c r="BI12" s="2"/>
      <c r="BJ12" s="2"/>
      <c r="BK12" s="2"/>
      <c r="BL12" s="2"/>
      <c r="BM12" s="2"/>
      <c r="BN12" s="2"/>
      <c r="BO12" s="2"/>
      <c r="BP12" s="2"/>
      <c r="BQ12" s="2"/>
      <c r="BR12" s="2"/>
      <c r="BS12" s="2"/>
      <c r="BT12" s="2"/>
      <c r="BU12" s="2"/>
      <c r="BV12" s="2"/>
      <c r="BW12" s="2"/>
      <c r="BX12" s="2"/>
      <c r="BY12" s="2"/>
      <c r="BZ12" s="2"/>
      <c r="CA12" s="14"/>
      <c r="CB12" s="265">
        <v>1</v>
      </c>
      <c r="CC12" s="266" t="s">
        <v>541</v>
      </c>
      <c r="CD12" s="267"/>
      <c r="CE12" s="267" t="s">
        <v>538</v>
      </c>
      <c r="CF12" s="268" t="s">
        <v>547</v>
      </c>
      <c r="CG12" s="278"/>
      <c r="CH12" s="269"/>
      <c r="CI12" s="2"/>
      <c r="CJ12" s="2"/>
      <c r="DA12" s="440"/>
      <c r="DB12" s="14"/>
      <c r="DC12" s="14"/>
      <c r="DD12" s="479"/>
      <c r="DE12" s="14"/>
      <c r="DF12" s="14"/>
      <c r="DG12" s="14"/>
      <c r="DH12" s="14"/>
      <c r="EA12" s="24" t="s">
        <v>578</v>
      </c>
      <c r="EB12" s="14"/>
      <c r="EC12" s="14"/>
      <c r="ED12" s="27"/>
      <c r="EE12" s="14"/>
      <c r="EF12" s="292"/>
      <c r="EH12" s="14"/>
      <c r="FA12" s="560"/>
      <c r="FB12" s="560"/>
      <c r="FC12" s="891"/>
      <c r="FD12" s="893"/>
      <c r="FE12" s="97"/>
      <c r="FF12" s="887"/>
      <c r="FG12" s="888"/>
      <c r="FH12" s="14"/>
      <c r="FI12" s="560"/>
      <c r="FJ12" s="560"/>
      <c r="GA12" s="560"/>
      <c r="GB12" s="560"/>
      <c r="GC12" s="560"/>
      <c r="GD12" s="560"/>
      <c r="GE12" s="560"/>
      <c r="GF12" s="560"/>
      <c r="GG12" s="560"/>
      <c r="GH12" s="560"/>
      <c r="GI12" s="560"/>
      <c r="GJ12" s="560"/>
      <c r="GK12" s="560"/>
      <c r="GL12" s="560"/>
      <c r="GM12" s="560"/>
      <c r="GN12" s="560"/>
      <c r="GO12" s="560"/>
      <c r="GP12" s="560"/>
      <c r="GQ12" s="560"/>
      <c r="GR12" s="560"/>
      <c r="GS12" s="560"/>
      <c r="GT12" s="560"/>
      <c r="GU12" s="560"/>
    </row>
    <row r="13" spans="1:682" ht="24.95" customHeight="1" thickTop="1" thickBot="1">
      <c r="G13" s="145"/>
      <c r="H13" s="198"/>
      <c r="I13" s="351"/>
      <c r="J13" s="8"/>
      <c r="K13" s="8"/>
      <c r="L13" s="8"/>
      <c r="M13" s="8"/>
      <c r="N13" s="8"/>
      <c r="O13" s="8"/>
      <c r="P13" s="8"/>
      <c r="Q13" s="8"/>
      <c r="R13" s="8"/>
      <c r="S13" s="8"/>
      <c r="T13" s="8"/>
      <c r="U13" s="8"/>
      <c r="V13" s="8"/>
      <c r="W13" s="8"/>
      <c r="X13" s="8"/>
      <c r="Y13" s="8"/>
      <c r="Z13" s="8"/>
      <c r="AA13" s="599"/>
      <c r="AB13" s="96"/>
      <c r="AC13" s="95"/>
      <c r="AD13" s="599"/>
      <c r="AE13" s="96"/>
      <c r="AF13" s="95"/>
      <c r="AG13" s="14"/>
      <c r="AH13" s="14"/>
      <c r="AI13" s="12"/>
      <c r="AJ13" s="2"/>
      <c r="AK13" s="2"/>
      <c r="AL13" s="2"/>
      <c r="AM13" s="2"/>
      <c r="AN13" s="2"/>
      <c r="AO13" s="2"/>
      <c r="AP13" s="2"/>
      <c r="AQ13" s="2"/>
      <c r="AR13" s="2"/>
      <c r="AS13" s="2"/>
      <c r="AT13" s="2"/>
      <c r="AU13" s="2"/>
      <c r="AV13" s="2"/>
      <c r="AW13" s="2"/>
      <c r="AX13" s="2"/>
      <c r="AY13" s="2"/>
      <c r="AZ13" s="2"/>
      <c r="BA13" s="217"/>
      <c r="BB13" s="14"/>
      <c r="BC13" s="413"/>
      <c r="BD13" s="476"/>
      <c r="BE13" s="14"/>
      <c r="BF13" s="322"/>
      <c r="BG13" s="14"/>
      <c r="BH13" s="14"/>
      <c r="BI13" s="2"/>
      <c r="BJ13" s="2"/>
      <c r="BK13" s="2"/>
      <c r="BL13" s="2"/>
      <c r="BM13" s="2"/>
      <c r="BN13" s="2"/>
      <c r="BO13" s="2"/>
      <c r="BP13" s="2"/>
      <c r="BQ13" s="2"/>
      <c r="BR13" s="2"/>
      <c r="BS13" s="2"/>
      <c r="BT13" s="2"/>
      <c r="BU13" s="2"/>
      <c r="BV13" s="2"/>
      <c r="BW13" s="2"/>
      <c r="BX13" s="2"/>
      <c r="BY13" s="2"/>
      <c r="BZ13" s="2"/>
      <c r="CA13" s="14"/>
      <c r="CB13" s="270">
        <v>2</v>
      </c>
      <c r="CC13" s="97" t="s">
        <v>541</v>
      </c>
      <c r="CD13" s="271"/>
      <c r="CE13" s="271" t="s">
        <v>539</v>
      </c>
      <c r="CF13" s="218" t="s">
        <v>548</v>
      </c>
      <c r="CG13" s="219"/>
      <c r="CH13" s="272"/>
      <c r="CI13" s="2"/>
      <c r="CJ13" s="2"/>
      <c r="DA13" s="440"/>
      <c r="DB13" s="14"/>
      <c r="DC13" s="14"/>
      <c r="DD13" s="479"/>
      <c r="DE13" s="14"/>
      <c r="DF13" s="223" t="s">
        <v>521</v>
      </c>
      <c r="DG13" s="224"/>
      <c r="DH13" s="224"/>
      <c r="DI13" s="225"/>
      <c r="EA13" s="14"/>
      <c r="EB13" s="14"/>
      <c r="EC13" s="14"/>
      <c r="ED13" s="27"/>
      <c r="EE13" s="14"/>
      <c r="EF13" s="14"/>
      <c r="EG13" s="289" t="s">
        <v>577</v>
      </c>
      <c r="EH13" s="21"/>
      <c r="FA13" s="560"/>
      <c r="FB13" s="560"/>
      <c r="FC13" s="891"/>
      <c r="FD13" s="893"/>
      <c r="FE13" s="97"/>
      <c r="FF13" s="887"/>
      <c r="FG13" s="888"/>
      <c r="FH13" s="14"/>
      <c r="FI13" s="560"/>
      <c r="FJ13" s="560"/>
      <c r="GA13" s="560"/>
      <c r="GB13" s="560"/>
      <c r="GC13" s="560"/>
      <c r="GD13" s="560"/>
      <c r="GE13" s="560"/>
      <c r="GF13" s="560"/>
      <c r="GG13" s="560"/>
      <c r="GH13" s="560"/>
      <c r="GI13" s="560"/>
      <c r="GJ13" s="560"/>
      <c r="GK13" s="560"/>
      <c r="GL13" s="560"/>
      <c r="GM13" s="560"/>
      <c r="GN13" s="560"/>
      <c r="GO13" s="560"/>
      <c r="GP13" s="560"/>
      <c r="GQ13" s="560"/>
      <c r="GR13" s="560"/>
      <c r="GS13" s="560"/>
      <c r="GT13" s="560"/>
      <c r="GU13" s="560"/>
    </row>
    <row r="14" spans="1:682" ht="24.95" customHeight="1" thickTop="1" thickBot="1">
      <c r="D14" s="775"/>
      <c r="G14" s="145"/>
      <c r="H14" s="198"/>
      <c r="I14" s="351"/>
      <c r="J14" s="8"/>
      <c r="K14" s="8"/>
      <c r="L14" s="8"/>
      <c r="M14" s="8"/>
      <c r="N14" s="8"/>
      <c r="O14" s="8"/>
      <c r="P14" s="8"/>
      <c r="Q14" s="8"/>
      <c r="R14" s="8"/>
      <c r="S14" s="8"/>
      <c r="T14" s="8"/>
      <c r="U14" s="8"/>
      <c r="V14" s="8"/>
      <c r="W14" s="8"/>
      <c r="X14" s="8"/>
      <c r="Y14" s="8"/>
      <c r="Z14" s="8"/>
      <c r="AA14" s="599"/>
      <c r="AB14" s="96"/>
      <c r="AC14" s="95"/>
      <c r="AD14" s="599"/>
      <c r="AE14" s="96"/>
      <c r="AF14" s="95"/>
      <c r="AG14" s="14"/>
      <c r="AH14" s="14"/>
      <c r="AI14" s="12"/>
      <c r="AJ14" s="2"/>
      <c r="AK14" s="2"/>
      <c r="AL14" s="2"/>
      <c r="AM14" s="2"/>
      <c r="AN14" s="2"/>
      <c r="AO14" s="2"/>
      <c r="AP14" s="2"/>
      <c r="AQ14" s="2"/>
      <c r="AR14" s="2"/>
      <c r="AS14" s="2"/>
      <c r="AT14" s="2"/>
      <c r="AU14" s="2"/>
      <c r="AV14" s="2"/>
      <c r="AW14" s="2"/>
      <c r="AX14" s="2"/>
      <c r="AY14" s="2"/>
      <c r="AZ14" s="2"/>
      <c r="BB14" s="14"/>
      <c r="BC14" s="413"/>
      <c r="BD14" s="476"/>
      <c r="BE14" s="14"/>
      <c r="BF14" s="282"/>
      <c r="BG14" s="14"/>
      <c r="BH14" s="14"/>
      <c r="BI14" s="2"/>
      <c r="BJ14" s="2"/>
      <c r="BK14" s="2"/>
      <c r="BL14" s="2"/>
      <c r="BM14" s="2"/>
      <c r="BN14" s="2"/>
      <c r="BO14" s="2"/>
      <c r="BP14" s="2"/>
      <c r="BQ14" s="2"/>
      <c r="BR14" s="2"/>
      <c r="BS14" s="2"/>
      <c r="BT14" s="2"/>
      <c r="BU14" s="2"/>
      <c r="BV14" s="2"/>
      <c r="BW14" s="2"/>
      <c r="BX14" s="2"/>
      <c r="BY14" s="2"/>
      <c r="BZ14" s="2"/>
      <c r="CA14" s="14"/>
      <c r="CB14" s="270">
        <v>3</v>
      </c>
      <c r="CC14" s="97" t="s">
        <v>541</v>
      </c>
      <c r="CD14" s="271"/>
      <c r="CE14" s="271" t="s">
        <v>540</v>
      </c>
      <c r="CF14" s="218" t="s">
        <v>549</v>
      </c>
      <c r="CG14" s="219"/>
      <c r="CH14" s="272"/>
      <c r="CI14" s="2"/>
      <c r="CJ14" s="2"/>
      <c r="DA14" s="441" t="s">
        <v>525</v>
      </c>
      <c r="DB14" s="106"/>
      <c r="DC14" s="14"/>
      <c r="DD14" s="479"/>
      <c r="DE14" s="14"/>
      <c r="DF14" s="226" t="s">
        <v>522</v>
      </c>
      <c r="DG14" s="227"/>
      <c r="DH14" s="227"/>
      <c r="DI14" s="228"/>
      <c r="EA14" s="217" t="s">
        <v>2694</v>
      </c>
      <c r="EB14" s="14"/>
      <c r="EC14" s="14"/>
      <c r="EE14" s="14"/>
      <c r="EF14" s="14"/>
      <c r="EG14" s="293">
        <v>41231.937554861113</v>
      </c>
      <c r="EH14" s="290"/>
      <c r="FA14" s="560"/>
      <c r="FB14" s="560"/>
      <c r="FC14" s="891"/>
      <c r="FD14" s="893"/>
      <c r="FE14" s="97"/>
      <c r="FF14" s="887"/>
      <c r="FG14" s="888"/>
      <c r="FH14" s="14"/>
      <c r="FI14" s="560"/>
      <c r="FJ14" s="560"/>
      <c r="GA14" s="560"/>
      <c r="GB14" s="560"/>
      <c r="GC14" s="560"/>
      <c r="GD14" s="560"/>
      <c r="GE14" s="560"/>
      <c r="GF14" s="560"/>
      <c r="GG14" s="560"/>
      <c r="GH14" s="560"/>
      <c r="GI14" s="560"/>
      <c r="GJ14" s="560"/>
      <c r="GK14" s="560"/>
      <c r="GL14" s="560"/>
      <c r="GM14" s="560"/>
      <c r="GN14" s="560"/>
      <c r="GO14" s="560"/>
      <c r="GP14" s="560"/>
      <c r="GQ14" s="560"/>
      <c r="GR14" s="560"/>
      <c r="GS14" s="560"/>
      <c r="GT14" s="560"/>
      <c r="GU14" s="560"/>
    </row>
    <row r="15" spans="1:682" ht="24.95" customHeight="1" thickTop="1">
      <c r="A15" s="472"/>
      <c r="B15" s="482" t="s">
        <v>2620</v>
      </c>
      <c r="C15" s="484" t="s">
        <v>2270</v>
      </c>
      <c r="D15" s="521"/>
      <c r="E15" s="502"/>
      <c r="G15" s="145"/>
      <c r="H15" s="198"/>
      <c r="I15" s="351"/>
      <c r="J15" s="8"/>
      <c r="K15" s="8"/>
      <c r="L15" s="8"/>
      <c r="M15" s="8"/>
      <c r="N15" s="8"/>
      <c r="O15" s="8"/>
      <c r="P15" s="8"/>
      <c r="Q15" s="8"/>
      <c r="R15" s="8"/>
      <c r="S15" s="8"/>
      <c r="T15" s="8"/>
      <c r="U15" s="8"/>
      <c r="V15" s="8"/>
      <c r="W15" s="8"/>
      <c r="X15" s="8"/>
      <c r="Y15" s="8"/>
      <c r="Z15" s="8"/>
      <c r="AA15" s="599"/>
      <c r="AB15" s="96"/>
      <c r="AC15" s="95"/>
      <c r="AD15" s="599"/>
      <c r="AE15" s="96"/>
      <c r="AF15" s="95"/>
      <c r="AG15" s="14"/>
      <c r="AH15" s="14"/>
      <c r="AI15" s="12"/>
      <c r="AJ15" s="2"/>
      <c r="AK15" s="2"/>
      <c r="AL15" s="2"/>
      <c r="AM15" s="2"/>
      <c r="AN15" s="2"/>
      <c r="AO15" s="2"/>
      <c r="AP15" s="2"/>
      <c r="AQ15" s="2"/>
      <c r="AR15" s="2"/>
      <c r="AS15" s="2"/>
      <c r="AT15" s="2"/>
      <c r="AU15" s="2"/>
      <c r="AV15" s="2"/>
      <c r="AW15" s="2"/>
      <c r="AX15" s="2"/>
      <c r="AY15" s="2"/>
      <c r="AZ15" s="2"/>
      <c r="BA15" s="14"/>
      <c r="BB15" s="14"/>
      <c r="BC15" s="413"/>
      <c r="BD15" s="476"/>
      <c r="BE15" s="281"/>
      <c r="BF15" s="282"/>
      <c r="BG15" s="14"/>
      <c r="BH15" s="14"/>
      <c r="BI15" s="2"/>
      <c r="BJ15" s="2"/>
      <c r="BK15" s="2"/>
      <c r="BL15" s="2"/>
      <c r="BM15" s="2"/>
      <c r="BN15" s="2"/>
      <c r="BO15" s="2"/>
      <c r="BP15" s="2"/>
      <c r="BQ15" s="2"/>
      <c r="BR15" s="2"/>
      <c r="BS15" s="2"/>
      <c r="BT15" s="2"/>
      <c r="BU15" s="2"/>
      <c r="BV15" s="2"/>
      <c r="BW15" s="2"/>
      <c r="BX15" s="2"/>
      <c r="BY15" s="2"/>
      <c r="BZ15" s="2"/>
      <c r="CA15" s="14"/>
      <c r="CB15" s="270">
        <v>4</v>
      </c>
      <c r="CC15" s="97" t="s">
        <v>542</v>
      </c>
      <c r="CD15" s="271"/>
      <c r="CE15" s="271" t="s">
        <v>166</v>
      </c>
      <c r="CF15" s="220" t="s">
        <v>550</v>
      </c>
      <c r="CG15" s="219"/>
      <c r="CH15" s="272"/>
      <c r="CI15" s="2"/>
      <c r="CJ15" s="2"/>
      <c r="DA15" s="442" t="s">
        <v>530</v>
      </c>
      <c r="DB15" s="218"/>
      <c r="DC15" s="14"/>
      <c r="DD15" s="479"/>
      <c r="DE15" s="28"/>
      <c r="DF15" s="229" t="s">
        <v>151</v>
      </c>
      <c r="DG15" s="230" t="s">
        <v>24</v>
      </c>
      <c r="DH15" s="230" t="s">
        <v>473</v>
      </c>
      <c r="DI15" s="327" t="s">
        <v>602</v>
      </c>
      <c r="EA15" s="217" t="s">
        <v>2643</v>
      </c>
      <c r="EB15" s="14"/>
      <c r="EC15" s="15"/>
      <c r="EE15" s="30"/>
      <c r="EF15" s="31"/>
      <c r="EG15" s="289" t="s">
        <v>2691</v>
      </c>
      <c r="EH15" s="291">
        <v>0</v>
      </c>
      <c r="EI15" s="553" t="s">
        <v>2676</v>
      </c>
      <c r="EJ15" s="554"/>
      <c r="EL15" s="559" t="e">
        <f>((COUNTIF([1]Source!$B$2:$B$19998,0)-19997)*-1)</f>
        <v>#VALUE!</v>
      </c>
      <c r="FA15" s="560"/>
      <c r="FB15" s="560"/>
      <c r="FC15" s="891"/>
      <c r="FD15" s="893"/>
      <c r="FE15" s="883"/>
      <c r="FF15" s="887"/>
      <c r="FG15" s="889"/>
      <c r="FH15" s="14"/>
      <c r="FI15" s="560"/>
      <c r="FJ15" s="560"/>
      <c r="GA15" s="560"/>
      <c r="GB15" s="560"/>
      <c r="GC15" s="560"/>
      <c r="GD15" s="560"/>
      <c r="GE15" s="560"/>
      <c r="GF15" s="560"/>
      <c r="GG15" s="560"/>
      <c r="GH15" s="560"/>
      <c r="GI15" s="560"/>
      <c r="GJ15" s="560"/>
      <c r="GK15" s="560"/>
      <c r="GL15" s="560"/>
      <c r="GM15" s="560"/>
      <c r="GN15" s="560"/>
      <c r="GO15" s="560"/>
      <c r="GP15" s="560"/>
      <c r="GQ15" s="560"/>
      <c r="GR15" s="560"/>
      <c r="GS15" s="560"/>
      <c r="GT15" s="560"/>
      <c r="GU15" s="560"/>
    </row>
    <row r="16" spans="1:682" ht="24.95" customHeight="1" thickBot="1">
      <c r="A16" s="355"/>
      <c r="B16" s="483"/>
      <c r="C16" s="485"/>
      <c r="D16" s="522"/>
      <c r="E16" s="503"/>
      <c r="G16" s="145"/>
      <c r="H16" s="198"/>
      <c r="I16" s="351"/>
      <c r="J16" s="254" t="s">
        <v>516</v>
      </c>
      <c r="K16" s="8"/>
      <c r="L16" s="8"/>
      <c r="M16" s="8"/>
      <c r="N16" s="8"/>
      <c r="O16" s="8"/>
      <c r="P16" s="8"/>
      <c r="Q16" s="8"/>
      <c r="R16" s="8"/>
      <c r="S16" s="8"/>
      <c r="T16" s="8"/>
      <c r="U16" s="8"/>
      <c r="V16" s="8"/>
      <c r="W16" s="8"/>
      <c r="X16" s="8"/>
      <c r="Y16" s="8"/>
      <c r="Z16" s="8"/>
      <c r="AA16" s="599"/>
      <c r="AB16" s="96"/>
      <c r="AC16" s="95"/>
      <c r="AD16" s="599"/>
      <c r="AE16" s="96"/>
      <c r="AF16" s="95"/>
      <c r="AG16" s="14"/>
      <c r="AH16" s="14"/>
      <c r="AI16" s="12"/>
      <c r="AJ16" s="2"/>
      <c r="AK16" s="2"/>
      <c r="AL16" s="2"/>
      <c r="AM16" s="2"/>
      <c r="AN16" s="2"/>
      <c r="AO16" s="2"/>
      <c r="AP16" s="2"/>
      <c r="AQ16" s="2"/>
      <c r="AR16" s="2"/>
      <c r="AS16" s="2"/>
      <c r="AT16" s="2"/>
      <c r="AU16" s="2"/>
      <c r="AV16" s="2"/>
      <c r="AW16" s="2"/>
      <c r="AX16" s="2"/>
      <c r="AY16" s="2"/>
      <c r="AZ16" s="2"/>
      <c r="BA16" s="14"/>
      <c r="BB16" s="14"/>
      <c r="BC16" s="413"/>
      <c r="BD16" s="476"/>
      <c r="BE16" s="280"/>
      <c r="BF16" s="322"/>
      <c r="BG16" s="14"/>
      <c r="BH16" s="14"/>
      <c r="BI16" s="2"/>
      <c r="BJ16" s="2"/>
      <c r="BK16" s="2"/>
      <c r="BL16" s="2"/>
      <c r="BM16" s="2"/>
      <c r="BN16" s="2"/>
      <c r="BO16" s="2"/>
      <c r="BP16" s="2"/>
      <c r="BQ16" s="2"/>
      <c r="BR16" s="2"/>
      <c r="BS16" s="2"/>
      <c r="BT16" s="2"/>
      <c r="BU16" s="2"/>
      <c r="BV16" s="2"/>
      <c r="BW16" s="2"/>
      <c r="BX16" s="2"/>
      <c r="BY16" s="2"/>
      <c r="BZ16" s="2"/>
      <c r="CA16" s="14"/>
      <c r="CB16" s="270">
        <v>5</v>
      </c>
      <c r="CC16" s="97" t="s">
        <v>543</v>
      </c>
      <c r="CD16" s="271"/>
      <c r="CE16" s="271" t="s">
        <v>150</v>
      </c>
      <c r="CF16" s="218" t="s">
        <v>552</v>
      </c>
      <c r="CG16" s="219"/>
      <c r="CH16" s="272"/>
      <c r="CI16" s="2"/>
      <c r="CJ16" s="2"/>
      <c r="DA16" s="443" t="s">
        <v>529</v>
      </c>
      <c r="DB16" s="218"/>
      <c r="DC16" s="14"/>
      <c r="DD16" s="479"/>
      <c r="DE16" s="29"/>
      <c r="DF16" s="589"/>
      <c r="DG16" s="581"/>
      <c r="DH16" s="590"/>
      <c r="DI16" s="328">
        <f ca="1">IF(DH16=0,9,TEXT(NOW(),"mm/dd/yy"))</f>
        <v>9</v>
      </c>
      <c r="DJ16" s="329" t="str">
        <f ca="1">IF(DI16=0,0,"NTA")</f>
        <v>NTA</v>
      </c>
      <c r="DK16" s="427"/>
      <c r="EA16" s="294"/>
      <c r="EB16" s="295"/>
      <c r="EC16" s="295"/>
      <c r="ED16" s="296"/>
      <c r="EE16" s="297"/>
      <c r="EF16" s="298"/>
      <c r="EG16" s="596" t="s">
        <v>2690</v>
      </c>
      <c r="EH16" s="291" t="e">
        <f>(COUNTIF([1]Source!$A$2:$A$20007,999999999)-(19999))*-1</f>
        <v>#VALUE!</v>
      </c>
      <c r="EI16" s="555" t="e">
        <f>19997-EL15</f>
        <v>#VALUE!</v>
      </c>
      <c r="EJ16" s="556"/>
      <c r="EL16" s="559"/>
      <c r="FA16" s="560"/>
      <c r="FB16" s="560"/>
      <c r="FC16" s="891"/>
      <c r="FD16" s="893"/>
      <c r="FE16" s="1148"/>
      <c r="FF16" s="887"/>
      <c r="FG16" s="890"/>
      <c r="FH16" s="14"/>
      <c r="FI16" s="560"/>
      <c r="FJ16" s="560"/>
      <c r="GA16" s="560"/>
      <c r="GB16" s="560"/>
      <c r="GC16" s="560"/>
      <c r="GD16" s="560"/>
      <c r="GE16" s="560"/>
      <c r="GF16" s="560"/>
      <c r="GG16" s="560"/>
      <c r="GH16" s="560"/>
      <c r="GI16" s="560"/>
      <c r="GJ16" s="560"/>
      <c r="GK16" s="560"/>
      <c r="GL16" s="560"/>
      <c r="GM16" s="560"/>
      <c r="GN16" s="560"/>
      <c r="GO16" s="560"/>
      <c r="GP16" s="560"/>
      <c r="GQ16" s="560"/>
      <c r="GR16" s="560"/>
      <c r="GS16" s="560"/>
      <c r="GT16" s="560"/>
      <c r="GU16" s="560"/>
    </row>
    <row r="17" spans="1:203" ht="24.95" customHeight="1" thickTop="1" thickBot="1">
      <c r="A17" s="472"/>
      <c r="B17" s="482" t="s">
        <v>2620</v>
      </c>
      <c r="C17" s="484" t="s">
        <v>2271</v>
      </c>
      <c r="D17" s="523"/>
      <c r="E17" s="145"/>
      <c r="F17" s="145"/>
      <c r="G17" s="145"/>
      <c r="H17" s="198"/>
      <c r="I17" s="351"/>
      <c r="J17" s="8"/>
      <c r="K17" s="8"/>
      <c r="L17" s="8"/>
      <c r="M17" s="8"/>
      <c r="N17" s="8"/>
      <c r="O17" s="8"/>
      <c r="P17" s="8"/>
      <c r="Q17" s="8"/>
      <c r="R17" s="8"/>
      <c r="S17" s="8"/>
      <c r="T17" s="8"/>
      <c r="U17" s="8"/>
      <c r="V17" s="8"/>
      <c r="W17" s="8"/>
      <c r="X17" s="8"/>
      <c r="Y17" s="8"/>
      <c r="Z17" s="8"/>
      <c r="AA17" s="599"/>
      <c r="AB17" s="96"/>
      <c r="AC17" s="95"/>
      <c r="AD17" s="599"/>
      <c r="AE17" s="96"/>
      <c r="AF17" s="95"/>
      <c r="AG17" s="14"/>
      <c r="AH17" s="14"/>
      <c r="AI17" s="12"/>
      <c r="AJ17" s="2"/>
      <c r="AK17" s="2"/>
      <c r="AL17" s="2"/>
      <c r="AM17" s="2"/>
      <c r="AN17" s="2"/>
      <c r="AO17" s="2"/>
      <c r="AP17" s="2"/>
      <c r="AQ17" s="2"/>
      <c r="AR17" s="2"/>
      <c r="AS17" s="2"/>
      <c r="AT17" s="2"/>
      <c r="AU17" s="2"/>
      <c r="AV17" s="2"/>
      <c r="AW17" s="2"/>
      <c r="AX17" s="2"/>
      <c r="AY17" s="2"/>
      <c r="AZ17" s="2"/>
      <c r="BA17" s="14"/>
      <c r="BB17" s="14"/>
      <c r="BC17" s="413"/>
      <c r="BD17" s="477"/>
      <c r="BE17" s="14"/>
      <c r="BF17" s="282"/>
      <c r="BG17" s="14"/>
      <c r="BH17" s="14"/>
      <c r="BI17" s="2"/>
      <c r="BJ17" s="2"/>
      <c r="BK17" s="2"/>
      <c r="BL17" s="2"/>
      <c r="BM17" s="2"/>
      <c r="BN17" s="2"/>
      <c r="BO17" s="2"/>
      <c r="BP17" s="2"/>
      <c r="BQ17" s="2"/>
      <c r="BR17" s="2"/>
      <c r="BS17" s="2"/>
      <c r="BT17" s="2"/>
      <c r="BU17" s="2"/>
      <c r="BV17" s="2"/>
      <c r="BW17" s="2"/>
      <c r="BX17" s="2"/>
      <c r="BY17" s="2"/>
      <c r="BZ17" s="2"/>
      <c r="CA17" s="14"/>
      <c r="CB17" s="270">
        <v>6</v>
      </c>
      <c r="CC17" s="97" t="s">
        <v>541</v>
      </c>
      <c r="CD17" s="271"/>
      <c r="CE17" s="271" t="s">
        <v>544</v>
      </c>
      <c r="CF17" s="218" t="s">
        <v>553</v>
      </c>
      <c r="CG17" s="219"/>
      <c r="CH17" s="272"/>
      <c r="CI17" s="2"/>
      <c r="CJ17" s="2"/>
      <c r="DA17" s="443" t="s">
        <v>527</v>
      </c>
      <c r="DB17" s="218"/>
      <c r="DC17" s="14"/>
      <c r="DD17" s="479"/>
      <c r="DE17" s="14"/>
      <c r="DF17" s="583"/>
      <c r="DG17" s="579"/>
      <c r="DH17" s="582"/>
      <c r="DI17" s="325">
        <f ca="1">IF(DH17=0,0,TEXT(NOW(),"mm/dd/yy"))</f>
        <v>0</v>
      </c>
      <c r="DJ17" s="329">
        <f ca="1">IF(DI17=0,0,"NTA")</f>
        <v>0</v>
      </c>
      <c r="EA17" s="14"/>
      <c r="EB17" s="14"/>
      <c r="EC17" s="14"/>
      <c r="ED17" s="27"/>
      <c r="EE17" s="14"/>
      <c r="EF17" s="14"/>
      <c r="EG17" s="302"/>
      <c r="EH17" s="14"/>
      <c r="EK17" s="558"/>
      <c r="FA17" s="560"/>
      <c r="FB17" s="560"/>
      <c r="FC17" s="891"/>
      <c r="FD17" s="893"/>
      <c r="FE17" s="97"/>
      <c r="FF17" s="887"/>
      <c r="FG17" s="888"/>
      <c r="FH17" s="14"/>
      <c r="FI17" s="560"/>
      <c r="FJ17" s="560"/>
      <c r="GA17" s="560"/>
      <c r="GB17" s="560"/>
      <c r="GC17" s="560"/>
      <c r="GD17" s="560"/>
      <c r="GE17" s="560"/>
      <c r="GF17" s="560"/>
      <c r="GG17" s="560"/>
      <c r="GH17" s="560"/>
      <c r="GI17" s="560"/>
      <c r="GJ17" s="560"/>
      <c r="GK17" s="560"/>
      <c r="GL17" s="560"/>
      <c r="GM17" s="560"/>
      <c r="GN17" s="560"/>
      <c r="GO17" s="560"/>
      <c r="GP17" s="560"/>
      <c r="GQ17" s="560"/>
      <c r="GR17" s="560"/>
      <c r="GS17" s="560"/>
      <c r="GT17" s="560"/>
      <c r="GU17" s="560"/>
    </row>
    <row r="18" spans="1:203" ht="24.95" customHeight="1" thickTop="1" thickBot="1">
      <c r="A18" s="355"/>
      <c r="B18" s="483"/>
      <c r="C18" s="485"/>
      <c r="D18" s="524"/>
      <c r="E18" s="145"/>
      <c r="F18" s="145"/>
      <c r="G18" s="145"/>
      <c r="H18" s="198"/>
      <c r="I18" s="351"/>
      <c r="J18" s="8"/>
      <c r="K18" s="8"/>
      <c r="L18" s="8"/>
      <c r="M18" s="8"/>
      <c r="N18" s="8"/>
      <c r="O18" s="8"/>
      <c r="P18" s="8"/>
      <c r="Q18" s="8"/>
      <c r="R18" s="8"/>
      <c r="S18" s="8"/>
      <c r="T18" s="8"/>
      <c r="U18" s="8"/>
      <c r="V18" s="8"/>
      <c r="W18" s="8"/>
      <c r="X18" s="8"/>
      <c r="Y18" s="8"/>
      <c r="Z18" s="8"/>
      <c r="AA18" s="599"/>
      <c r="AB18" s="96"/>
      <c r="AC18" s="95"/>
      <c r="AD18" s="599"/>
      <c r="AE18" s="96"/>
      <c r="AF18" s="95"/>
      <c r="AG18" s="14"/>
      <c r="AH18" s="14"/>
      <c r="AI18" s="12"/>
      <c r="AJ18" s="2"/>
      <c r="AK18" s="2"/>
      <c r="AL18" s="2"/>
      <c r="AM18" s="2"/>
      <c r="AN18" s="2"/>
      <c r="AO18" s="2"/>
      <c r="AP18" s="2"/>
      <c r="AQ18" s="2"/>
      <c r="AR18" s="2"/>
      <c r="AS18" s="2"/>
      <c r="AT18" s="2"/>
      <c r="AU18" s="2"/>
      <c r="AV18" s="2"/>
      <c r="AW18" s="2"/>
      <c r="AX18" s="2"/>
      <c r="AY18" s="2"/>
      <c r="AZ18" s="2"/>
      <c r="BA18" s="14"/>
      <c r="BB18" s="14"/>
      <c r="BC18" s="14"/>
      <c r="BD18" s="474"/>
      <c r="BE18" s="14"/>
      <c r="BF18" s="14"/>
      <c r="BG18" s="14"/>
      <c r="BH18" s="14"/>
      <c r="BI18" s="2"/>
      <c r="BJ18" s="2"/>
      <c r="BK18" s="2"/>
      <c r="BL18" s="2"/>
      <c r="BM18" s="2"/>
      <c r="BN18" s="2"/>
      <c r="BO18" s="2"/>
      <c r="BP18" s="2"/>
      <c r="BQ18" s="2"/>
      <c r="BR18" s="2"/>
      <c r="BS18" s="2"/>
      <c r="BT18" s="2"/>
      <c r="BU18" s="2"/>
      <c r="BV18" s="2"/>
      <c r="BW18" s="2"/>
      <c r="BX18" s="2"/>
      <c r="BY18" s="2"/>
      <c r="BZ18" s="2"/>
      <c r="CA18" s="14"/>
      <c r="CB18" s="270">
        <v>7</v>
      </c>
      <c r="CC18" s="97" t="s">
        <v>545</v>
      </c>
      <c r="CD18" s="271"/>
      <c r="CE18" s="271" t="s">
        <v>526</v>
      </c>
      <c r="CF18" s="218" t="s">
        <v>551</v>
      </c>
      <c r="CG18" s="219"/>
      <c r="CH18" s="272"/>
      <c r="CI18" s="2"/>
      <c r="CJ18" s="2"/>
      <c r="DA18" s="443" t="s">
        <v>528</v>
      </c>
      <c r="DB18" s="218"/>
      <c r="DC18" s="14"/>
      <c r="DD18" s="479"/>
      <c r="DE18" s="14"/>
      <c r="DF18" s="583"/>
      <c r="DG18" s="584"/>
      <c r="DH18" s="582"/>
      <c r="DI18" s="325">
        <f ca="1">IF(DH18=0,0,TEXT(NOW(),"mm/dd/yy"))</f>
        <v>0</v>
      </c>
      <c r="DJ18" s="329">
        <f ca="1">IF(DI18=0,0,"NTA")</f>
        <v>0</v>
      </c>
      <c r="EA18" s="14"/>
      <c r="EB18" s="14"/>
      <c r="EC18" s="24" t="e">
        <f>#REF!</f>
        <v>#REF!</v>
      </c>
      <c r="ED18" s="27"/>
      <c r="EE18" s="14"/>
      <c r="EG18" s="289" t="s">
        <v>577</v>
      </c>
      <c r="EH18" s="14"/>
      <c r="FA18" s="560"/>
      <c r="FB18" s="560"/>
      <c r="FC18" s="891"/>
      <c r="FD18" s="893"/>
      <c r="FE18" s="97"/>
      <c r="FF18" s="887"/>
      <c r="FG18" s="888"/>
      <c r="FH18" s="14"/>
      <c r="FI18" s="560"/>
      <c r="FJ18" s="560"/>
      <c r="GA18" s="560"/>
      <c r="GB18" s="560"/>
      <c r="GC18" s="560"/>
      <c r="GD18" s="560"/>
      <c r="GE18" s="560"/>
      <c r="GF18" s="560"/>
      <c r="GG18" s="560"/>
      <c r="GH18" s="560"/>
      <c r="GI18" s="560"/>
      <c r="GJ18" s="560"/>
      <c r="GK18" s="560"/>
      <c r="GL18" s="560"/>
      <c r="GM18" s="560"/>
      <c r="GN18" s="560"/>
      <c r="GO18" s="560"/>
      <c r="GP18" s="560"/>
      <c r="GQ18" s="560"/>
      <c r="GR18" s="560"/>
      <c r="GS18" s="560"/>
      <c r="GT18" s="560"/>
      <c r="GU18" s="560"/>
    </row>
    <row r="19" spans="1:203" ht="24.95" customHeight="1" thickTop="1" thickBot="1">
      <c r="A19" s="473"/>
      <c r="B19" s="482"/>
      <c r="C19" s="484"/>
      <c r="D19" s="625"/>
      <c r="E19" s="486"/>
      <c r="F19" s="486"/>
      <c r="G19" s="145"/>
      <c r="H19" s="198"/>
      <c r="I19" s="351"/>
      <c r="J19" s="8"/>
      <c r="K19" s="8"/>
      <c r="L19" s="8"/>
      <c r="M19" s="8"/>
      <c r="N19" s="8"/>
      <c r="O19" s="8"/>
      <c r="P19" s="8"/>
      <c r="Q19" s="8"/>
      <c r="R19" s="8"/>
      <c r="S19" s="8"/>
      <c r="T19" s="8"/>
      <c r="U19" s="8"/>
      <c r="V19" s="8"/>
      <c r="W19" s="8"/>
      <c r="X19" s="8"/>
      <c r="Y19" s="8"/>
      <c r="Z19" s="8"/>
      <c r="AA19" s="599"/>
      <c r="AB19" s="96"/>
      <c r="AC19" s="95"/>
      <c r="AD19" s="599"/>
      <c r="AE19" s="96"/>
      <c r="AF19" s="95"/>
      <c r="AG19" s="14"/>
      <c r="AH19" s="14"/>
      <c r="AI19" s="12"/>
      <c r="AJ19" s="2"/>
      <c r="AK19" s="2"/>
      <c r="AL19" s="2"/>
      <c r="AM19" s="2"/>
      <c r="AN19" s="2"/>
      <c r="AO19" s="2"/>
      <c r="AP19" s="2"/>
      <c r="AQ19" s="2"/>
      <c r="AR19" s="2"/>
      <c r="AS19" s="2"/>
      <c r="AT19" s="2"/>
      <c r="AU19" s="2"/>
      <c r="AV19" s="2"/>
      <c r="AW19" s="2"/>
      <c r="AX19" s="2"/>
      <c r="AY19" s="2"/>
      <c r="AZ19" s="2"/>
      <c r="BA19" s="14"/>
      <c r="BB19" s="14"/>
      <c r="BC19" s="354"/>
      <c r="BD19" s="539"/>
      <c r="BE19" s="14"/>
      <c r="BF19" s="14"/>
      <c r="BG19" s="14"/>
      <c r="BH19" s="14"/>
      <c r="BI19" s="2"/>
      <c r="BJ19" s="2"/>
      <c r="BK19" s="2"/>
      <c r="BL19" s="2"/>
      <c r="BM19" s="2"/>
      <c r="BN19" s="2"/>
      <c r="BO19" s="2"/>
      <c r="BP19" s="2"/>
      <c r="BQ19" s="2"/>
      <c r="BR19" s="2"/>
      <c r="BS19" s="2"/>
      <c r="BT19" s="2"/>
      <c r="BU19" s="2"/>
      <c r="BV19" s="2"/>
      <c r="BW19" s="2"/>
      <c r="BX19" s="2"/>
      <c r="BY19" s="2"/>
      <c r="BZ19" s="2"/>
      <c r="CA19" s="14"/>
      <c r="CB19" s="273">
        <v>8</v>
      </c>
      <c r="CC19" s="274" t="s">
        <v>545</v>
      </c>
      <c r="CD19" s="275"/>
      <c r="CE19" s="275" t="s">
        <v>546</v>
      </c>
      <c r="CF19" s="276" t="s">
        <v>554</v>
      </c>
      <c r="CG19" s="279"/>
      <c r="CH19" s="277"/>
      <c r="CI19" s="2"/>
      <c r="CJ19" s="2"/>
      <c r="DA19" s="444"/>
      <c r="DB19" s="107"/>
      <c r="DC19" s="14"/>
      <c r="DD19" s="479"/>
      <c r="DE19" s="14"/>
      <c r="DF19" s="583"/>
      <c r="DG19" s="579"/>
      <c r="DH19" s="582"/>
      <c r="DI19" s="325">
        <f ca="1">IF(DH19=0,0,TEXT(NOW(),"mm/dd/yy"))</f>
        <v>0</v>
      </c>
      <c r="DJ19" s="329">
        <f ca="1">IF(DI19=0,0,"NTA")</f>
        <v>0</v>
      </c>
      <c r="EA19" s="14"/>
      <c r="EB19" s="14"/>
      <c r="EC19" s="14"/>
      <c r="ED19" s="27"/>
      <c r="EE19" s="14"/>
      <c r="EG19" s="293">
        <v>41231.937504398149</v>
      </c>
      <c r="EH19" s="14"/>
      <c r="FA19" s="14"/>
      <c r="FB19" s="14"/>
      <c r="FC19" s="891"/>
      <c r="FD19" s="893"/>
      <c r="FE19" s="97"/>
      <c r="FF19" s="887"/>
      <c r="FG19" s="888"/>
      <c r="FH19" s="14"/>
    </row>
    <row r="20" spans="1:203" ht="24.95" customHeight="1" thickTop="1" thickBot="1">
      <c r="A20" s="473"/>
      <c r="B20" s="482"/>
      <c r="C20" s="484"/>
      <c r="D20" s="624"/>
      <c r="E20" s="487"/>
      <c r="F20" s="487"/>
      <c r="G20" s="145"/>
      <c r="H20" s="198"/>
      <c r="I20" s="351"/>
      <c r="J20" s="8"/>
      <c r="K20" s="8"/>
      <c r="L20" s="8"/>
      <c r="M20" s="8"/>
      <c r="N20" s="8"/>
      <c r="O20" s="8"/>
      <c r="P20" s="8"/>
      <c r="Q20" s="8"/>
      <c r="R20" s="8"/>
      <c r="S20" s="8"/>
      <c r="T20" s="8"/>
      <c r="U20" s="8"/>
      <c r="V20" s="8"/>
      <c r="W20" s="8"/>
      <c r="X20" s="8"/>
      <c r="Y20" s="8"/>
      <c r="Z20" s="8"/>
      <c r="AA20" s="599"/>
      <c r="AB20" s="96"/>
      <c r="AC20" s="95"/>
      <c r="AD20" s="599"/>
      <c r="AE20" s="96"/>
      <c r="AF20" s="95"/>
      <c r="AG20" s="14"/>
      <c r="AH20" s="14"/>
      <c r="AI20" s="12"/>
      <c r="AJ20" s="2"/>
      <c r="AK20" s="2"/>
      <c r="AL20" s="2"/>
      <c r="AM20" s="2"/>
      <c r="AN20" s="2"/>
      <c r="AO20" s="2"/>
      <c r="AP20" s="2"/>
      <c r="AQ20" s="2"/>
      <c r="AR20" s="2"/>
      <c r="AS20" s="2"/>
      <c r="AT20" s="2"/>
      <c r="AU20" s="2"/>
      <c r="AV20" s="2"/>
      <c r="AW20" s="2"/>
      <c r="AX20" s="2"/>
      <c r="AY20" s="2"/>
      <c r="AZ20" s="2"/>
      <c r="BA20" s="14"/>
      <c r="BB20" s="14"/>
      <c r="BC20" s="354"/>
      <c r="BD20" s="540"/>
      <c r="BE20" s="14"/>
      <c r="BF20" s="14"/>
      <c r="BG20" s="14"/>
      <c r="BH20" s="14"/>
      <c r="BI20" s="2"/>
      <c r="BJ20" s="2"/>
      <c r="BK20" s="2"/>
      <c r="BL20" s="2"/>
      <c r="BM20" s="2"/>
      <c r="BN20" s="2"/>
      <c r="BO20" s="2"/>
      <c r="BP20" s="2"/>
      <c r="BQ20" s="2"/>
      <c r="BR20" s="2"/>
      <c r="BS20" s="2"/>
      <c r="BT20" s="2"/>
      <c r="BU20" s="2"/>
      <c r="BV20" s="2"/>
      <c r="BW20" s="2"/>
      <c r="BX20" s="2"/>
      <c r="BY20" s="2"/>
      <c r="BZ20" s="2"/>
      <c r="CA20" s="14"/>
      <c r="CB20" s="14"/>
      <c r="CC20" s="14"/>
      <c r="CD20" s="14"/>
      <c r="CE20" s="14"/>
      <c r="CF20" s="14"/>
      <c r="CG20" s="14"/>
      <c r="CH20" s="14"/>
      <c r="CI20" s="2"/>
      <c r="CJ20" s="2"/>
      <c r="DA20" s="14"/>
      <c r="DB20" s="14"/>
      <c r="DC20" s="14"/>
      <c r="DD20" s="479"/>
      <c r="DE20" s="14"/>
      <c r="DF20" s="585"/>
      <c r="DG20" s="586"/>
      <c r="DH20" s="569"/>
      <c r="DI20" s="326">
        <f ca="1">IF(DH20=0,0,TEXT(NOW(),"mm/dd/yy"))</f>
        <v>0</v>
      </c>
      <c r="DJ20" s="329">
        <f ca="1">IF(DI20=0,0,"NTA")</f>
        <v>0</v>
      </c>
      <c r="EA20" s="299"/>
      <c r="EB20" s="299"/>
      <c r="EC20" s="299"/>
      <c r="ED20" s="300"/>
      <c r="EE20" s="299"/>
      <c r="EF20" s="299"/>
      <c r="EG20" s="301"/>
      <c r="EH20" s="14"/>
      <c r="FA20" s="14"/>
      <c r="FB20" s="14"/>
      <c r="FC20" s="891"/>
      <c r="FD20" s="893"/>
      <c r="FE20" s="97"/>
      <c r="FF20" s="887"/>
      <c r="FG20" s="888"/>
      <c r="FH20" s="14"/>
    </row>
    <row r="21" spans="1:203" ht="24.95" customHeight="1" thickTop="1">
      <c r="A21" s="473"/>
      <c r="B21" s="482"/>
      <c r="C21" s="484"/>
      <c r="D21" s="624"/>
      <c r="E21" s="342"/>
      <c r="F21" s="347"/>
      <c r="G21" s="145"/>
      <c r="H21" s="198"/>
      <c r="I21" s="351"/>
      <c r="J21" s="8"/>
      <c r="K21" s="8"/>
      <c r="L21" s="8"/>
      <c r="M21" s="8"/>
      <c r="N21" s="8"/>
      <c r="O21" s="8"/>
      <c r="P21" s="8"/>
      <c r="Q21" s="8"/>
      <c r="R21" s="8"/>
      <c r="S21" s="8"/>
      <c r="T21" s="8"/>
      <c r="U21" s="8"/>
      <c r="V21" s="8"/>
      <c r="W21" s="8"/>
      <c r="X21" s="8"/>
      <c r="Y21" s="8"/>
      <c r="Z21" s="8"/>
      <c r="AA21" s="599"/>
      <c r="AB21" s="96"/>
      <c r="AC21" s="95"/>
      <c r="AD21" s="599"/>
      <c r="AE21" s="96"/>
      <c r="AF21" s="95"/>
      <c r="AG21" s="14"/>
      <c r="AH21" s="14"/>
      <c r="AI21" s="12"/>
      <c r="AJ21" s="2"/>
      <c r="AK21" s="2"/>
      <c r="AL21" s="2"/>
      <c r="AM21" s="2"/>
      <c r="AN21" s="2"/>
      <c r="AO21" s="2"/>
      <c r="AP21" s="2"/>
      <c r="AQ21" s="2"/>
      <c r="AR21" s="2"/>
      <c r="AS21" s="2"/>
      <c r="AT21" s="2"/>
      <c r="AU21" s="2"/>
      <c r="AV21" s="2"/>
      <c r="AW21" s="2"/>
      <c r="AX21" s="2"/>
      <c r="AY21" s="2"/>
      <c r="AZ21" s="2"/>
      <c r="BA21" s="14"/>
      <c r="BB21" s="14"/>
      <c r="BC21" s="354"/>
      <c r="BD21" s="540"/>
      <c r="BE21" s="14"/>
      <c r="BF21" s="14"/>
      <c r="BG21" s="14"/>
      <c r="BH21" s="14"/>
      <c r="BI21" s="2"/>
      <c r="BJ21" s="2"/>
      <c r="BK21" s="2"/>
      <c r="BL21" s="2"/>
      <c r="BM21" s="2"/>
      <c r="BN21" s="2"/>
      <c r="BO21" s="2"/>
      <c r="BP21" s="2"/>
      <c r="BQ21" s="2"/>
      <c r="BR21" s="2"/>
      <c r="BS21" s="2"/>
      <c r="BT21" s="2"/>
      <c r="BU21" s="2"/>
      <c r="BV21" s="2"/>
      <c r="BW21" s="2"/>
      <c r="BX21" s="2"/>
      <c r="BY21" s="2"/>
      <c r="BZ21" s="2"/>
      <c r="CA21" s="14"/>
      <c r="CB21" s="14"/>
      <c r="CC21" s="14"/>
      <c r="CD21" s="14"/>
      <c r="CE21" s="14"/>
      <c r="CF21" s="14"/>
      <c r="CG21" s="14"/>
      <c r="CH21" s="14"/>
      <c r="CI21" s="2"/>
      <c r="CJ21" s="2"/>
      <c r="DA21" s="14"/>
      <c r="DB21" s="14"/>
      <c r="DC21" s="14"/>
      <c r="DD21" s="479"/>
      <c r="DE21" s="14"/>
      <c r="DF21" s="414"/>
      <c r="DG21" s="14"/>
      <c r="DH21" s="14"/>
      <c r="EA21" s="14"/>
      <c r="EB21" s="14"/>
      <c r="EC21" s="14"/>
      <c r="ED21" s="233"/>
      <c r="EE21" s="14"/>
      <c r="EG21" s="289" t="s">
        <v>577</v>
      </c>
      <c r="EH21" s="14"/>
      <c r="FA21" s="14"/>
      <c r="FB21" s="14"/>
      <c r="FC21" s="14"/>
      <c r="FD21" s="975"/>
      <c r="FE21" s="858"/>
      <c r="FF21" s="976"/>
      <c r="FG21" s="976"/>
      <c r="FH21" s="14"/>
    </row>
    <row r="22" spans="1:203" ht="24.95" customHeight="1" thickBot="1">
      <c r="A22" s="145"/>
      <c r="B22" s="145"/>
      <c r="C22" s="342"/>
      <c r="D22" s="471"/>
      <c r="E22" s="342"/>
      <c r="F22" s="342"/>
      <c r="G22" s="145"/>
      <c r="H22" s="198"/>
      <c r="I22" s="351"/>
      <c r="J22" s="8"/>
      <c r="K22" s="8"/>
      <c r="L22" s="8"/>
      <c r="M22" s="8"/>
      <c r="N22" s="8"/>
      <c r="O22" s="8"/>
      <c r="P22" s="8"/>
      <c r="Q22" s="8"/>
      <c r="R22" s="8"/>
      <c r="S22" s="8"/>
      <c r="T22" s="8"/>
      <c r="U22" s="8"/>
      <c r="V22" s="8"/>
      <c r="W22" s="8"/>
      <c r="X22" s="8"/>
      <c r="Y22" s="8"/>
      <c r="Z22" s="8"/>
      <c r="AA22" s="599"/>
      <c r="AB22" s="96"/>
      <c r="AC22" s="95"/>
      <c r="AD22" s="599"/>
      <c r="AE22" s="96"/>
      <c r="AF22" s="95"/>
      <c r="AG22" s="14"/>
      <c r="AH22" s="14"/>
      <c r="AI22" s="12"/>
      <c r="AJ22" s="2"/>
      <c r="AK22" s="2"/>
      <c r="AL22" s="2"/>
      <c r="AM22" s="2"/>
      <c r="AN22" s="2"/>
      <c r="AO22" s="2"/>
      <c r="AP22" s="2"/>
      <c r="AQ22" s="2"/>
      <c r="AR22" s="2"/>
      <c r="AS22" s="2"/>
      <c r="AT22" s="2"/>
      <c r="AU22" s="2"/>
      <c r="AV22" s="2"/>
      <c r="AW22" s="2"/>
      <c r="AX22" s="2"/>
      <c r="AY22" s="2"/>
      <c r="AZ22" s="2"/>
      <c r="BA22" s="14"/>
      <c r="BB22" s="14"/>
      <c r="BC22" s="14"/>
      <c r="BD22" s="540"/>
      <c r="BE22" s="14"/>
      <c r="BF22" s="14"/>
      <c r="BG22" s="14"/>
      <c r="BH22" s="14"/>
      <c r="BI22" s="2"/>
      <c r="BJ22" s="2"/>
      <c r="BK22" s="2"/>
      <c r="BL22" s="2"/>
      <c r="BM22" s="2"/>
      <c r="BN22" s="2"/>
      <c r="BO22" s="2"/>
      <c r="BP22" s="2"/>
      <c r="BQ22" s="2"/>
      <c r="BR22" s="2"/>
      <c r="BS22" s="2"/>
      <c r="BT22" s="2"/>
      <c r="BU22" s="2"/>
      <c r="BV22" s="2"/>
      <c r="BW22" s="2"/>
      <c r="BX22" s="2"/>
      <c r="BY22" s="2"/>
      <c r="BZ22" s="2"/>
      <c r="CA22" s="14"/>
      <c r="CB22" s="14" t="s">
        <v>568</v>
      </c>
      <c r="CC22" s="14"/>
      <c r="CD22" s="14" t="s">
        <v>2310</v>
      </c>
      <c r="CE22" s="14"/>
      <c r="CF22" s="14"/>
      <c r="CG22" s="14"/>
      <c r="CH22" s="14"/>
      <c r="CI22" s="2"/>
      <c r="CJ22" s="2"/>
      <c r="DA22" s="14"/>
      <c r="DB22" s="14"/>
      <c r="DC22" s="14"/>
      <c r="DD22" s="480"/>
      <c r="DE22" s="21"/>
      <c r="DF22" s="14"/>
      <c r="DG22" s="14"/>
      <c r="DH22" s="14"/>
      <c r="EA22" s="14"/>
      <c r="EB22" s="14"/>
      <c r="EC22" s="14"/>
      <c r="ED22" s="27"/>
      <c r="EE22" s="14"/>
      <c r="EG22" s="293">
        <v>41231.937504398149</v>
      </c>
      <c r="EH22" s="14"/>
      <c r="FA22" s="14"/>
      <c r="FB22" s="14"/>
      <c r="FC22" s="14"/>
      <c r="FD22" s="859"/>
      <c r="FE22" s="14"/>
      <c r="FF22" s="859"/>
      <c r="FG22" s="859"/>
      <c r="FH22" s="859"/>
      <c r="FI22" s="560"/>
    </row>
    <row r="23" spans="1:203" ht="24.95" customHeight="1" thickTop="1" thickBot="1">
      <c r="A23" s="145"/>
      <c r="B23" s="145"/>
      <c r="C23" s="342"/>
      <c r="D23" s="342" t="s">
        <v>0</v>
      </c>
      <c r="E23" s="342"/>
      <c r="F23" s="342"/>
      <c r="G23" s="145"/>
      <c r="H23" s="198"/>
      <c r="I23" s="351"/>
      <c r="J23" s="8"/>
      <c r="K23" s="8"/>
      <c r="L23" s="8"/>
      <c r="M23" s="8"/>
      <c r="N23" s="8"/>
      <c r="O23" s="8"/>
      <c r="P23" s="8"/>
      <c r="Q23" s="8"/>
      <c r="R23" s="8"/>
      <c r="S23" s="8"/>
      <c r="T23" s="8"/>
      <c r="U23" s="8"/>
      <c r="V23" s="8"/>
      <c r="W23" s="8"/>
      <c r="X23" s="8"/>
      <c r="Y23" s="8"/>
      <c r="Z23" s="8"/>
      <c r="AA23" s="599"/>
      <c r="AB23" s="96"/>
      <c r="AC23" s="95"/>
      <c r="AD23" s="599"/>
      <c r="AE23" s="96"/>
      <c r="AF23" s="95"/>
      <c r="AG23" s="14"/>
      <c r="AH23" s="14"/>
      <c r="AI23" s="12"/>
      <c r="AJ23" s="2"/>
      <c r="AK23" s="2"/>
      <c r="AL23" s="2"/>
      <c r="AM23" s="2"/>
      <c r="AN23" s="2"/>
      <c r="AO23" s="2"/>
      <c r="AP23" s="2"/>
      <c r="AQ23" s="2"/>
      <c r="AR23" s="2"/>
      <c r="AS23" s="2"/>
      <c r="AT23" s="2"/>
      <c r="AU23" s="2"/>
      <c r="AV23" s="2"/>
      <c r="AW23" s="2"/>
      <c r="AX23" s="2"/>
      <c r="AY23" s="2"/>
      <c r="AZ23" s="2"/>
      <c r="BA23" s="14"/>
      <c r="BB23" s="14"/>
      <c r="BC23" s="14"/>
      <c r="BD23" s="540"/>
      <c r="BE23" s="14"/>
      <c r="BF23" s="14"/>
      <c r="BG23" s="14"/>
      <c r="BH23" s="14"/>
      <c r="BI23" s="2"/>
      <c r="BJ23" s="2"/>
      <c r="BK23" s="2"/>
      <c r="BL23" s="2"/>
      <c r="BM23" s="2"/>
      <c r="BN23" s="2"/>
      <c r="BO23" s="2"/>
      <c r="BP23" s="2"/>
      <c r="BQ23" s="2"/>
      <c r="BR23" s="2"/>
      <c r="BS23" s="2"/>
      <c r="BT23" s="2"/>
      <c r="BU23" s="2"/>
      <c r="BV23" s="2"/>
      <c r="BW23" s="2"/>
      <c r="BX23" s="2"/>
      <c r="BY23" s="2"/>
      <c r="BZ23" s="2"/>
      <c r="CA23" s="14"/>
      <c r="CB23" s="14"/>
      <c r="CC23" s="14"/>
      <c r="CD23" s="14" t="s">
        <v>569</v>
      </c>
      <c r="CE23" s="14"/>
      <c r="CF23" s="14"/>
      <c r="CG23" s="14"/>
      <c r="CH23" s="14"/>
      <c r="CI23" s="2"/>
      <c r="CJ23" s="2"/>
      <c r="DA23" s="14"/>
      <c r="DB23" s="14"/>
      <c r="DC23" s="21"/>
      <c r="DD23" s="423"/>
      <c r="DE23" s="14"/>
      <c r="DF23" s="14"/>
      <c r="DG23" s="14"/>
      <c r="DH23" s="14"/>
      <c r="EA23" s="299"/>
      <c r="EB23" s="299"/>
      <c r="EC23" s="299"/>
      <c r="ED23" s="300"/>
      <c r="EE23" s="299"/>
      <c r="EF23" s="299"/>
      <c r="EG23" s="301"/>
      <c r="EH23" s="14"/>
      <c r="FA23" s="14"/>
      <c r="FB23" s="14"/>
      <c r="FC23" s="14"/>
      <c r="FD23" s="859"/>
      <c r="FE23" s="14"/>
      <c r="FF23" s="14"/>
      <c r="FG23" s="14"/>
      <c r="FH23" s="14"/>
    </row>
    <row r="24" spans="1:203" ht="24.95" customHeight="1" thickTop="1">
      <c r="A24" s="145"/>
      <c r="B24" s="145"/>
      <c r="C24" s="342"/>
      <c r="D24" s="342"/>
      <c r="E24" s="342"/>
      <c r="F24" s="342"/>
      <c r="G24" s="145"/>
      <c r="H24" s="198"/>
      <c r="I24" s="351"/>
      <c r="J24" s="8"/>
      <c r="K24" s="8"/>
      <c r="L24" s="8"/>
      <c r="M24" s="8"/>
      <c r="N24" s="8"/>
      <c r="O24" s="8"/>
      <c r="P24" s="8"/>
      <c r="Q24" s="8"/>
      <c r="R24" s="8"/>
      <c r="S24" s="8"/>
      <c r="T24" s="8"/>
      <c r="U24" s="8"/>
      <c r="V24" s="8"/>
      <c r="W24" s="8"/>
      <c r="X24" s="8"/>
      <c r="Y24" s="8"/>
      <c r="Z24" s="8"/>
      <c r="AA24" s="94"/>
      <c r="AB24" s="96"/>
      <c r="AC24" s="95"/>
      <c r="AD24" s="94"/>
      <c r="AE24" s="96"/>
      <c r="AF24" s="95"/>
      <c r="AG24" s="14"/>
      <c r="AH24" s="14"/>
      <c r="AI24" s="12"/>
      <c r="AJ24" s="2"/>
      <c r="AK24" s="2"/>
      <c r="AL24" s="2"/>
      <c r="AM24" s="2"/>
      <c r="AN24" s="2"/>
      <c r="AO24" s="2"/>
      <c r="AP24" s="2"/>
      <c r="AQ24" s="2"/>
      <c r="AR24" s="2"/>
      <c r="AS24" s="2"/>
      <c r="AT24" s="2"/>
      <c r="AU24" s="2"/>
      <c r="AV24" s="2"/>
      <c r="AW24" s="2"/>
      <c r="AX24" s="2"/>
      <c r="AY24" s="2"/>
      <c r="AZ24" s="2"/>
      <c r="BA24" s="14"/>
      <c r="BB24" s="14"/>
      <c r="BC24" s="14"/>
      <c r="BD24" s="540"/>
      <c r="BE24" s="14"/>
      <c r="BF24" s="14"/>
      <c r="BG24" s="14"/>
      <c r="BH24" s="14"/>
      <c r="BI24" s="2"/>
      <c r="BJ24" s="2"/>
      <c r="BK24" s="2"/>
      <c r="BL24" s="2"/>
      <c r="BM24" s="2"/>
      <c r="BN24" s="2"/>
      <c r="BO24" s="2"/>
      <c r="BP24" s="2"/>
      <c r="BQ24" s="2"/>
      <c r="BR24" s="2"/>
      <c r="BS24" s="2"/>
      <c r="BT24" s="2"/>
      <c r="BU24" s="2"/>
      <c r="BV24" s="2"/>
      <c r="BW24" s="2"/>
      <c r="BX24" s="2"/>
      <c r="BY24" s="2"/>
      <c r="BZ24" s="2"/>
      <c r="CA24" s="14"/>
      <c r="CB24" s="14"/>
      <c r="CC24" s="14"/>
      <c r="CD24" s="14"/>
      <c r="CE24" s="14"/>
      <c r="CF24" s="14"/>
      <c r="CG24" s="14"/>
      <c r="CH24" s="14"/>
      <c r="CI24" s="2"/>
      <c r="CJ24" s="2"/>
      <c r="DA24" s="14"/>
      <c r="DB24" s="14"/>
      <c r="DC24" s="14"/>
      <c r="DD24" s="233"/>
      <c r="DE24" s="14"/>
      <c r="DF24" s="14"/>
      <c r="DG24" s="14"/>
      <c r="DH24" s="14"/>
      <c r="EA24" s="14"/>
      <c r="EB24" s="14"/>
      <c r="EC24" s="14"/>
      <c r="ED24" s="27"/>
      <c r="EE24" s="14"/>
      <c r="EF24" s="14"/>
      <c r="EG24" s="14"/>
      <c r="EH24" s="14"/>
      <c r="FA24" s="14"/>
      <c r="FB24" s="14"/>
      <c r="FC24" s="14"/>
      <c r="FD24" s="859"/>
      <c r="FE24" s="14"/>
      <c r="FF24" s="14"/>
      <c r="FG24" s="14"/>
      <c r="FH24" s="14"/>
    </row>
    <row r="25" spans="1:203" ht="24.95" customHeight="1">
      <c r="A25" s="145"/>
      <c r="B25" s="145"/>
      <c r="C25" s="145"/>
      <c r="D25" s="145"/>
      <c r="E25" s="145"/>
      <c r="F25" s="145"/>
      <c r="G25" s="145"/>
      <c r="H25" s="198"/>
      <c r="I25" s="351"/>
      <c r="J25" s="8"/>
      <c r="K25" s="8"/>
      <c r="L25" s="8"/>
      <c r="M25" s="8"/>
      <c r="N25" s="8"/>
      <c r="O25" s="8"/>
      <c r="P25" s="8"/>
      <c r="Q25" s="8"/>
      <c r="R25" s="8"/>
      <c r="S25" s="8"/>
      <c r="T25" s="8"/>
      <c r="U25" s="8"/>
      <c r="V25" s="8"/>
      <c r="W25" s="8"/>
      <c r="X25" s="8"/>
      <c r="Y25" s="8"/>
      <c r="Z25" s="8"/>
      <c r="AA25" s="94"/>
      <c r="AB25" s="96"/>
      <c r="AC25" s="95"/>
      <c r="AD25" s="94"/>
      <c r="AE25" s="96"/>
      <c r="AF25" s="95"/>
      <c r="AG25" s="14"/>
      <c r="AH25" s="14"/>
      <c r="AI25" s="2"/>
      <c r="AJ25" s="2"/>
      <c r="AK25" s="2"/>
      <c r="AL25" s="2"/>
      <c r="AM25" s="2"/>
      <c r="AN25" s="2"/>
      <c r="AO25" s="2"/>
      <c r="AP25" s="2"/>
      <c r="AQ25" s="2"/>
      <c r="AR25" s="2"/>
      <c r="AS25" s="2"/>
      <c r="AT25" s="2"/>
      <c r="AU25" s="2"/>
      <c r="AV25" s="2"/>
      <c r="AW25" s="2"/>
      <c r="AX25" s="2"/>
      <c r="AY25" s="2"/>
      <c r="AZ25" s="2"/>
      <c r="BA25" s="217"/>
      <c r="BB25" s="14"/>
      <c r="BC25" s="14"/>
      <c r="BD25" s="14"/>
      <c r="BE25" s="14"/>
      <c r="BF25" s="14"/>
      <c r="BG25" s="14"/>
      <c r="BH25" s="14"/>
      <c r="BI25" s="2"/>
      <c r="BJ25" s="2"/>
      <c r="BK25" s="2"/>
      <c r="BL25" s="2"/>
      <c r="BM25" s="2"/>
      <c r="BN25" s="2"/>
      <c r="BO25" s="2"/>
      <c r="BP25" s="2"/>
      <c r="BQ25" s="2"/>
      <c r="BR25" s="2"/>
      <c r="BS25" s="2"/>
      <c r="BT25" s="2"/>
      <c r="BU25" s="2"/>
      <c r="BV25" s="2"/>
      <c r="BW25" s="2"/>
      <c r="BX25" s="2"/>
      <c r="BY25" s="2"/>
      <c r="BZ25" s="2"/>
      <c r="CA25" s="14"/>
      <c r="CB25" s="14"/>
      <c r="CC25" s="14"/>
      <c r="CD25" s="14" t="s">
        <v>570</v>
      </c>
      <c r="CE25" s="14"/>
      <c r="CF25" s="14"/>
      <c r="CG25" s="14"/>
      <c r="CH25" s="14"/>
      <c r="CI25" s="2"/>
      <c r="CJ25" s="2"/>
      <c r="DA25" s="14"/>
      <c r="DB25" s="14"/>
      <c r="DC25" s="14"/>
      <c r="DD25" s="233"/>
      <c r="DE25" s="14"/>
      <c r="DF25" s="14"/>
      <c r="DG25" s="14"/>
      <c r="DH25" s="14"/>
      <c r="EA25" s="14"/>
      <c r="EB25" s="14"/>
      <c r="EC25" s="14"/>
      <c r="ED25" s="27"/>
      <c r="EE25" s="14"/>
      <c r="EF25" s="14"/>
      <c r="EG25" s="14"/>
      <c r="EH25" s="14"/>
      <c r="FA25" s="14"/>
      <c r="FB25" s="14"/>
      <c r="FC25" s="14"/>
      <c r="FD25" s="859"/>
      <c r="FE25" s="14"/>
      <c r="FF25" s="14"/>
      <c r="FG25" s="14"/>
      <c r="FH25" s="14"/>
    </row>
    <row r="26" spans="1:203" ht="24.95" customHeight="1">
      <c r="A26" s="145"/>
      <c r="B26" s="145"/>
      <c r="C26" s="145"/>
      <c r="D26" s="145"/>
      <c r="E26" s="145"/>
      <c r="F26" s="145"/>
      <c r="G26" s="145"/>
      <c r="H26" s="198"/>
      <c r="I26" s="351"/>
      <c r="J26" s="420"/>
      <c r="K26" s="8"/>
      <c r="L26" s="8"/>
      <c r="M26" s="8"/>
      <c r="N26" s="8"/>
      <c r="O26" s="8"/>
      <c r="P26" s="8"/>
      <c r="Q26" s="8"/>
      <c r="R26" s="8"/>
      <c r="S26" s="8"/>
      <c r="T26" s="8"/>
      <c r="U26" s="8"/>
      <c r="V26" s="8"/>
      <c r="W26" s="8"/>
      <c r="X26" s="8"/>
      <c r="Y26" s="8"/>
      <c r="Z26" s="8"/>
      <c r="AA26" s="94"/>
      <c r="AB26" s="96"/>
      <c r="AC26" s="95"/>
      <c r="AD26" s="94"/>
      <c r="AE26" s="96"/>
      <c r="AF26" s="95"/>
      <c r="AG26" s="14"/>
      <c r="AH26" s="14"/>
      <c r="AI26" s="2"/>
      <c r="AJ26" s="2"/>
      <c r="AK26" s="2"/>
      <c r="AL26" s="2"/>
      <c r="AM26" s="2"/>
      <c r="AN26" s="2"/>
      <c r="AO26" s="2"/>
      <c r="AP26" s="2"/>
      <c r="AQ26" s="2"/>
      <c r="AR26" s="2"/>
      <c r="AS26" s="2"/>
      <c r="AT26" s="2"/>
      <c r="AU26" s="2"/>
      <c r="AV26" s="2"/>
      <c r="AW26" s="2"/>
      <c r="AX26" s="2"/>
      <c r="AY26" s="2"/>
      <c r="AZ26" s="2"/>
      <c r="BA26" s="217"/>
      <c r="BB26" s="14"/>
      <c r="BC26" s="14"/>
      <c r="BD26" s="1142"/>
      <c r="BE26" s="858"/>
      <c r="BF26" s="1143"/>
      <c r="BG26" s="1141"/>
      <c r="BH26" s="14"/>
      <c r="BI26" s="2"/>
      <c r="BJ26" s="2"/>
      <c r="BK26" s="2"/>
      <c r="BL26" s="2"/>
      <c r="BM26" s="2"/>
      <c r="BN26" s="2"/>
      <c r="BO26" s="2"/>
      <c r="BP26" s="2"/>
      <c r="BQ26" s="2"/>
      <c r="BR26" s="2"/>
      <c r="BS26" s="2"/>
      <c r="BT26" s="2"/>
      <c r="BU26" s="2"/>
      <c r="BV26" s="2"/>
      <c r="BW26" s="2"/>
      <c r="BX26" s="2"/>
      <c r="BY26" s="2"/>
      <c r="BZ26" s="2"/>
      <c r="CA26" s="14"/>
      <c r="CB26" s="14"/>
      <c r="CC26" s="14"/>
      <c r="CD26" s="14" t="s">
        <v>566</v>
      </c>
      <c r="CE26" s="14"/>
      <c r="CF26" s="14"/>
      <c r="CG26" s="14"/>
      <c r="CH26" s="14"/>
      <c r="CI26" s="2"/>
      <c r="CJ26" s="2"/>
      <c r="DA26" s="14"/>
      <c r="DB26" s="14"/>
      <c r="DC26" s="14"/>
      <c r="DD26" s="233"/>
      <c r="DE26" s="14"/>
      <c r="DF26" s="14"/>
      <c r="DG26" s="14"/>
      <c r="DH26" s="14"/>
      <c r="EA26" s="14"/>
      <c r="EB26" s="14"/>
      <c r="EC26" s="14"/>
      <c r="ED26" s="27"/>
      <c r="EE26" s="14"/>
      <c r="EF26" s="14"/>
      <c r="EG26" s="14"/>
      <c r="EH26" s="14"/>
      <c r="FA26" s="14"/>
      <c r="FB26" s="14"/>
      <c r="FC26" s="14"/>
      <c r="FD26" s="859"/>
      <c r="FE26" s="14"/>
      <c r="FF26" s="14"/>
      <c r="FG26" s="14"/>
      <c r="FH26" s="14"/>
    </row>
    <row r="27" spans="1:203" ht="24.95" customHeight="1">
      <c r="A27" s="145"/>
      <c r="B27" s="145"/>
      <c r="C27" s="145"/>
      <c r="D27" s="145"/>
      <c r="E27" s="145"/>
      <c r="F27" s="145"/>
      <c r="G27" s="145"/>
      <c r="H27" s="198"/>
      <c r="I27" s="351"/>
      <c r="J27" s="8"/>
      <c r="K27" s="8"/>
      <c r="L27" s="8"/>
      <c r="M27" s="8"/>
      <c r="N27" s="8"/>
      <c r="O27" s="8"/>
      <c r="P27" s="8"/>
      <c r="Q27" s="8"/>
      <c r="R27" s="8"/>
      <c r="S27" s="8"/>
      <c r="T27" s="8"/>
      <c r="U27" s="8"/>
      <c r="V27" s="8"/>
      <c r="W27" s="8"/>
      <c r="X27" s="8"/>
      <c r="Y27" s="8"/>
      <c r="Z27" s="8"/>
      <c r="AA27" s="94"/>
      <c r="AB27" s="96"/>
      <c r="AC27" s="95"/>
      <c r="AD27" s="94"/>
      <c r="AE27" s="96"/>
      <c r="AF27" s="95"/>
      <c r="AG27" s="14"/>
      <c r="AH27" s="14"/>
      <c r="AI27" s="2"/>
      <c r="AJ27" s="2"/>
      <c r="AK27" s="2"/>
      <c r="AL27" s="2"/>
      <c r="AM27" s="2"/>
      <c r="AN27" s="2"/>
      <c r="AO27" s="2"/>
      <c r="AP27" s="2"/>
      <c r="AQ27" s="2"/>
      <c r="AR27" s="2"/>
      <c r="AS27" s="2"/>
      <c r="AT27" s="2"/>
      <c r="AU27" s="2"/>
      <c r="AV27" s="2"/>
      <c r="AW27" s="2"/>
      <c r="AX27" s="2"/>
      <c r="AY27" s="2"/>
      <c r="AZ27" s="2"/>
      <c r="BA27" s="217"/>
      <c r="BB27" s="14"/>
      <c r="BC27" s="14"/>
      <c r="BD27" s="1142"/>
      <c r="BE27" s="858"/>
      <c r="BF27" s="1143"/>
      <c r="BG27" s="1141"/>
      <c r="BH27" s="14"/>
      <c r="BI27" s="2"/>
      <c r="BJ27" s="2"/>
      <c r="BK27" s="2"/>
      <c r="BL27" s="2"/>
      <c r="BM27" s="2"/>
      <c r="BN27" s="2"/>
      <c r="BO27" s="2"/>
      <c r="BP27" s="2"/>
      <c r="BQ27" s="2"/>
      <c r="BR27" s="2"/>
      <c r="BS27" s="2"/>
      <c r="BT27" s="2"/>
      <c r="BU27" s="2"/>
      <c r="BV27" s="2"/>
      <c r="BW27" s="2"/>
      <c r="BX27" s="2"/>
      <c r="BY27" s="2"/>
      <c r="BZ27" s="2"/>
      <c r="CA27" s="14"/>
      <c r="CB27" s="14"/>
      <c r="CC27" s="14"/>
      <c r="CD27" s="14"/>
      <c r="CE27" s="14"/>
      <c r="CF27" s="14"/>
      <c r="CG27" s="14"/>
      <c r="CH27" s="14"/>
      <c r="CI27" s="2"/>
      <c r="CJ27" s="2"/>
      <c r="DA27" s="14"/>
      <c r="DB27" s="14"/>
      <c r="DC27" s="14"/>
      <c r="DD27" s="233"/>
      <c r="DE27" s="14"/>
      <c r="DF27" s="14"/>
      <c r="DG27" s="14"/>
      <c r="DH27" s="14"/>
      <c r="EA27" s="14"/>
      <c r="EB27" s="14"/>
      <c r="EC27" s="14"/>
      <c r="ED27" s="14"/>
      <c r="EE27" s="14"/>
      <c r="EF27" s="14"/>
      <c r="EG27" s="14"/>
      <c r="EH27" s="14"/>
      <c r="FA27" s="14"/>
      <c r="FB27" s="14"/>
      <c r="FC27" s="14"/>
      <c r="FD27" s="859"/>
      <c r="FE27" s="14"/>
      <c r="FF27" s="14"/>
      <c r="FG27" s="14"/>
      <c r="FH27" s="14"/>
    </row>
    <row r="28" spans="1:203" ht="24.95" customHeight="1">
      <c r="A28" s="145"/>
      <c r="B28" s="145"/>
      <c r="C28" s="145"/>
      <c r="D28" s="145"/>
      <c r="E28" s="145"/>
      <c r="F28" s="145"/>
      <c r="G28" s="145"/>
      <c r="H28" s="198"/>
      <c r="I28" s="351"/>
      <c r="J28" s="8"/>
      <c r="K28" s="8"/>
      <c r="L28" s="8"/>
      <c r="M28" s="8"/>
      <c r="N28" s="8"/>
      <c r="O28" s="8"/>
      <c r="P28" s="8"/>
      <c r="Q28" s="8"/>
      <c r="R28" s="8"/>
      <c r="S28" s="8"/>
      <c r="T28" s="8"/>
      <c r="U28" s="8"/>
      <c r="V28" s="8"/>
      <c r="W28" s="8"/>
      <c r="X28" s="8"/>
      <c r="Y28" s="8"/>
      <c r="Z28" s="8"/>
      <c r="AA28" s="94"/>
      <c r="AB28" s="96"/>
      <c r="AC28" s="95"/>
      <c r="AD28" s="94"/>
      <c r="AE28" s="96"/>
      <c r="AF28" s="95"/>
      <c r="AG28" s="14"/>
      <c r="AH28" s="14"/>
      <c r="AI28" s="2"/>
      <c r="AJ28" s="2"/>
      <c r="AK28" s="2"/>
      <c r="AL28" s="2"/>
      <c r="AM28" s="2"/>
      <c r="AN28" s="2"/>
      <c r="AO28" s="2"/>
      <c r="AP28" s="2"/>
      <c r="AQ28" s="2"/>
      <c r="AR28" s="2"/>
      <c r="AS28" s="2"/>
      <c r="AT28" s="2"/>
      <c r="AU28" s="2"/>
      <c r="AV28" s="2"/>
      <c r="AW28" s="2"/>
      <c r="AX28" s="2"/>
      <c r="AY28" s="2"/>
      <c r="AZ28" s="2"/>
      <c r="BA28" s="217"/>
      <c r="BB28" s="14"/>
      <c r="BC28" s="14"/>
      <c r="BD28" s="858"/>
      <c r="BE28" s="858"/>
      <c r="BF28" s="1144"/>
      <c r="BG28" s="868"/>
      <c r="BH28" s="14"/>
      <c r="BI28" s="2"/>
      <c r="BJ28" s="2"/>
      <c r="BK28" s="2"/>
      <c r="BL28" s="2"/>
      <c r="BM28" s="2"/>
      <c r="BN28" s="2"/>
      <c r="BO28" s="2"/>
      <c r="BP28" s="2"/>
      <c r="BQ28" s="2"/>
      <c r="BR28" s="2"/>
      <c r="BS28" s="2"/>
      <c r="BT28" s="2"/>
      <c r="BU28" s="2"/>
      <c r="BV28" s="2"/>
      <c r="BW28" s="2"/>
      <c r="BX28" s="2"/>
      <c r="BY28" s="2"/>
      <c r="BZ28" s="2"/>
      <c r="CA28" s="14"/>
      <c r="CB28" s="14"/>
      <c r="CC28" s="14"/>
      <c r="CD28" s="14"/>
      <c r="CE28" s="14"/>
      <c r="CF28" s="14"/>
      <c r="CG28" s="14"/>
      <c r="CH28" s="14"/>
      <c r="CI28" s="2"/>
      <c r="CJ28" s="2"/>
      <c r="DA28" s="14"/>
      <c r="DB28" s="14"/>
      <c r="DC28" s="14"/>
      <c r="DD28" s="233"/>
      <c r="DE28" s="14"/>
      <c r="DF28" s="14"/>
      <c r="DG28" s="14"/>
      <c r="DH28" s="14"/>
      <c r="EA28" s="14"/>
      <c r="EB28" s="14"/>
      <c r="EC28" s="14"/>
      <c r="ED28" s="14"/>
      <c r="EE28" s="14"/>
      <c r="EF28" s="14"/>
      <c r="EG28" s="14"/>
      <c r="EH28" s="14"/>
      <c r="FA28" s="14"/>
      <c r="FB28" s="14"/>
      <c r="FC28" s="14"/>
      <c r="FD28" s="859"/>
      <c r="FE28" s="14"/>
      <c r="FF28" s="14"/>
      <c r="FG28" s="14"/>
      <c r="FH28" s="14"/>
    </row>
    <row r="29" spans="1:203" ht="24.95" customHeight="1">
      <c r="A29" s="145"/>
      <c r="B29" s="145"/>
      <c r="C29" s="145"/>
      <c r="D29" s="145"/>
      <c r="E29" s="145"/>
      <c r="F29" s="145"/>
      <c r="G29" s="145"/>
      <c r="H29" s="198"/>
      <c r="I29" s="351"/>
      <c r="J29" s="8"/>
      <c r="K29" s="8"/>
      <c r="L29" s="8"/>
      <c r="M29" s="8"/>
      <c r="N29" s="8"/>
      <c r="O29" s="8"/>
      <c r="P29" s="8"/>
      <c r="Q29" s="8"/>
      <c r="R29" s="8"/>
      <c r="S29" s="8"/>
      <c r="T29" s="8"/>
      <c r="U29" s="8"/>
      <c r="V29" s="8"/>
      <c r="W29" s="8"/>
      <c r="X29" s="8"/>
      <c r="Y29" s="8"/>
      <c r="Z29" s="8"/>
      <c r="AA29" s="94"/>
      <c r="AB29" s="96"/>
      <c r="AC29" s="95"/>
      <c r="AD29" s="94"/>
      <c r="AE29" s="96"/>
      <c r="AF29" s="95"/>
      <c r="AG29" s="14"/>
      <c r="AH29" s="14"/>
      <c r="AI29" s="2"/>
      <c r="AJ29" s="2"/>
      <c r="AK29" s="2"/>
      <c r="AL29" s="2"/>
      <c r="AM29" s="2"/>
      <c r="AN29" s="2"/>
      <c r="AO29" s="2"/>
      <c r="AP29" s="2"/>
      <c r="AQ29" s="2"/>
      <c r="AR29" s="2"/>
      <c r="AS29" s="2"/>
      <c r="AT29" s="2"/>
      <c r="AU29" s="2"/>
      <c r="AV29" s="2"/>
      <c r="AW29" s="2"/>
      <c r="AX29" s="2"/>
      <c r="AY29" s="2"/>
      <c r="AZ29" s="2"/>
      <c r="BA29" s="14"/>
      <c r="BB29" s="14"/>
      <c r="BC29" s="14"/>
      <c r="BD29" s="14"/>
      <c r="BE29" s="14"/>
      <c r="BF29" s="14"/>
      <c r="BG29" s="14"/>
      <c r="BH29" s="14"/>
      <c r="BI29" s="2"/>
      <c r="BJ29" s="2"/>
      <c r="BK29" s="2"/>
      <c r="BL29" s="2"/>
      <c r="BM29" s="2"/>
      <c r="BN29" s="2"/>
      <c r="BO29" s="2"/>
      <c r="BP29" s="2"/>
      <c r="BQ29" s="2"/>
      <c r="BR29" s="2"/>
      <c r="BS29" s="2"/>
      <c r="BT29" s="2"/>
      <c r="BU29" s="2"/>
      <c r="BV29" s="2"/>
      <c r="BW29" s="2"/>
      <c r="BX29" s="2"/>
      <c r="BY29" s="2"/>
      <c r="BZ29" s="2"/>
      <c r="CA29" s="14"/>
      <c r="CB29" s="14"/>
      <c r="CC29" s="14"/>
      <c r="CD29" s="14"/>
      <c r="CE29" s="14"/>
      <c r="CF29" s="14"/>
      <c r="CG29" s="14"/>
      <c r="CH29" s="14"/>
      <c r="CI29" s="2"/>
      <c r="CJ29" s="2"/>
      <c r="DA29" s="14"/>
      <c r="DB29" s="14"/>
      <c r="DC29" s="14"/>
      <c r="DD29" s="233"/>
      <c r="DE29" s="14"/>
      <c r="DF29" s="14"/>
      <c r="DG29" s="14"/>
      <c r="DH29" s="14"/>
      <c r="EA29" s="14"/>
      <c r="EB29" s="14"/>
      <c r="EC29" s="14"/>
      <c r="ED29" s="14"/>
      <c r="EE29" s="14"/>
      <c r="EF29" s="14"/>
      <c r="EG29" s="14"/>
      <c r="EH29" s="14"/>
      <c r="FA29" s="14"/>
      <c r="FB29" s="14"/>
      <c r="FC29" s="14"/>
      <c r="FD29" s="859"/>
      <c r="FE29" s="14"/>
      <c r="FF29" s="14"/>
      <c r="FG29" s="14"/>
      <c r="FH29" s="14"/>
    </row>
    <row r="30" spans="1:203" ht="24.95" customHeight="1">
      <c r="A30" s="198"/>
      <c r="B30" s="198"/>
      <c r="C30" s="198"/>
      <c r="D30" s="199"/>
      <c r="E30" s="198"/>
      <c r="F30" s="198"/>
      <c r="G30" s="198"/>
      <c r="H30" s="198"/>
      <c r="I30" s="351"/>
      <c r="J30" s="8"/>
      <c r="K30" s="8"/>
      <c r="L30" s="8"/>
      <c r="M30" s="8"/>
      <c r="N30" s="8"/>
      <c r="O30" s="8"/>
      <c r="P30" s="8"/>
      <c r="Q30" s="8"/>
      <c r="R30" s="8"/>
      <c r="S30" s="8"/>
      <c r="T30" s="8"/>
      <c r="U30" s="8"/>
      <c r="V30" s="8"/>
      <c r="W30" s="8"/>
      <c r="X30" s="8"/>
      <c r="Y30" s="8"/>
      <c r="Z30" s="8"/>
      <c r="AA30" s="94"/>
      <c r="AB30" s="96"/>
      <c r="AC30" s="95"/>
      <c r="AD30" s="94"/>
      <c r="AE30" s="96"/>
      <c r="AF30" s="95"/>
      <c r="AG30" s="14"/>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DA30" s="14"/>
      <c r="DB30" s="14"/>
      <c r="DC30" s="14"/>
      <c r="DD30" s="233"/>
      <c r="DE30" s="14"/>
      <c r="DF30" s="14"/>
      <c r="DG30" s="14"/>
      <c r="DH30" s="14"/>
      <c r="EA30" s="2"/>
      <c r="EB30" s="2"/>
      <c r="EC30" s="2"/>
      <c r="ED30" s="2"/>
      <c r="EE30" s="2"/>
      <c r="EF30" s="2"/>
      <c r="EG30" s="2"/>
      <c r="EH30" s="2"/>
      <c r="FA30" s="14"/>
      <c r="FB30" s="14"/>
      <c r="FC30" s="14"/>
      <c r="FD30" s="859"/>
      <c r="FE30" s="14"/>
      <c r="FF30" s="14"/>
      <c r="FG30" s="14"/>
      <c r="FH30" s="14"/>
    </row>
    <row r="31" spans="1:203" ht="24.95" customHeight="1">
      <c r="A31" s="198"/>
      <c r="B31" s="198"/>
      <c r="C31" s="198"/>
      <c r="D31" s="198"/>
      <c r="E31" s="198"/>
      <c r="F31" s="198"/>
      <c r="G31" s="198"/>
      <c r="H31" s="198"/>
      <c r="I31" s="351"/>
      <c r="J31" s="8"/>
      <c r="K31" s="8"/>
      <c r="L31" s="8"/>
      <c r="M31" s="8"/>
      <c r="N31" s="8"/>
      <c r="O31" s="8"/>
      <c r="P31" s="8"/>
      <c r="Q31" s="8"/>
      <c r="R31" s="8"/>
      <c r="S31" s="8"/>
      <c r="T31" s="8"/>
      <c r="U31" s="8"/>
      <c r="V31" s="8"/>
      <c r="W31" s="8"/>
      <c r="X31" s="8"/>
      <c r="Y31" s="8"/>
      <c r="Z31" s="8"/>
      <c r="AA31" s="94"/>
      <c r="AB31" s="96"/>
      <c r="AC31" s="95"/>
      <c r="AD31" s="94"/>
      <c r="AE31" s="96"/>
      <c r="AF31" s="95"/>
      <c r="AG31" s="14"/>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DA31" s="14"/>
      <c r="DB31" s="14"/>
      <c r="DC31" s="14"/>
      <c r="DD31" s="233"/>
      <c r="DE31" s="14"/>
      <c r="DF31" s="14"/>
      <c r="DG31" s="14"/>
      <c r="DH31" s="14"/>
      <c r="EA31" s="2"/>
      <c r="EB31" s="2"/>
      <c r="EC31" s="2"/>
      <c r="ED31" s="2"/>
      <c r="EE31" s="2"/>
      <c r="EF31" s="2"/>
      <c r="EG31" s="2"/>
      <c r="EH31" s="2"/>
      <c r="FA31" s="14"/>
      <c r="FB31" s="14"/>
      <c r="FC31" s="14"/>
      <c r="FD31" s="859"/>
      <c r="FE31" s="14"/>
      <c r="FF31" s="14"/>
      <c r="FG31" s="14"/>
      <c r="FH31" s="14"/>
    </row>
    <row r="32" spans="1:203" ht="24.95" customHeight="1">
      <c r="A32" s="198"/>
      <c r="B32" s="198"/>
      <c r="C32" s="198"/>
      <c r="D32" s="198"/>
      <c r="E32" s="198"/>
      <c r="F32" s="198"/>
      <c r="G32" s="198"/>
      <c r="H32" s="198"/>
      <c r="I32" s="351"/>
      <c r="J32" s="8"/>
      <c r="K32" s="8"/>
      <c r="L32" s="8"/>
      <c r="M32" s="8"/>
      <c r="N32" s="8"/>
      <c r="O32" s="8"/>
      <c r="P32" s="8"/>
      <c r="Q32" s="8"/>
      <c r="R32" s="8"/>
      <c r="S32" s="8"/>
      <c r="T32" s="8"/>
      <c r="U32" s="8"/>
      <c r="V32" s="8"/>
      <c r="W32" s="8"/>
      <c r="X32" s="8"/>
      <c r="Y32" s="8"/>
      <c r="Z32" s="8"/>
      <c r="AA32" s="94"/>
      <c r="AB32" s="96"/>
      <c r="AC32" s="95"/>
      <c r="AD32" s="94"/>
      <c r="AE32" s="96"/>
      <c r="AF32" s="95"/>
      <c r="AG32" s="14"/>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DA32" s="14"/>
      <c r="DB32" s="14"/>
      <c r="DC32" s="14"/>
      <c r="DD32" s="233"/>
      <c r="DE32" s="14"/>
      <c r="DF32" s="14"/>
      <c r="DG32" s="14"/>
      <c r="DH32" s="14"/>
      <c r="EA32" s="2"/>
      <c r="EB32" s="2"/>
      <c r="EC32" s="2"/>
      <c r="ED32" s="2"/>
      <c r="EE32" s="2"/>
      <c r="EF32" s="2"/>
      <c r="EG32" s="2"/>
      <c r="EH32" s="2"/>
      <c r="FA32" s="14"/>
      <c r="FB32" s="14"/>
      <c r="FC32" s="14"/>
      <c r="FD32" s="859"/>
      <c r="FE32" s="14"/>
      <c r="FF32" s="14"/>
      <c r="FG32" s="14"/>
      <c r="FH32" s="14"/>
    </row>
    <row r="33" spans="1:164" ht="24.95" customHeight="1">
      <c r="A33" s="198"/>
      <c r="B33" s="198"/>
      <c r="C33" s="198"/>
      <c r="D33" s="198"/>
      <c r="E33" s="198"/>
      <c r="F33" s="198"/>
      <c r="G33" s="198"/>
      <c r="H33" s="198"/>
      <c r="I33" s="351"/>
      <c r="J33" s="8"/>
      <c r="K33" s="8"/>
      <c r="L33" s="8"/>
      <c r="M33" s="8"/>
      <c r="N33" s="8"/>
      <c r="O33" s="8"/>
      <c r="P33" s="8"/>
      <c r="Q33" s="8"/>
      <c r="R33" s="8"/>
      <c r="S33" s="8"/>
      <c r="T33" s="8"/>
      <c r="U33" s="8"/>
      <c r="V33" s="8"/>
      <c r="W33" s="8"/>
      <c r="X33" s="8"/>
      <c r="Y33" s="8"/>
      <c r="Z33" s="8"/>
      <c r="AA33" s="94"/>
      <c r="AB33" s="96"/>
      <c r="AC33" s="95"/>
      <c r="AD33" s="94"/>
      <c r="AE33" s="96"/>
      <c r="AF33" s="95"/>
      <c r="AG33" s="14"/>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DA33" s="14"/>
      <c r="DB33" s="14"/>
      <c r="DC33" s="14"/>
      <c r="DD33" s="233"/>
      <c r="DE33" s="14"/>
      <c r="DF33" s="14"/>
      <c r="DG33" s="14"/>
      <c r="DH33" s="14"/>
      <c r="EA33" s="2"/>
      <c r="EB33" s="2"/>
      <c r="EC33" s="2"/>
      <c r="ED33" s="2"/>
      <c r="EE33" s="2"/>
      <c r="EF33" s="2"/>
      <c r="EG33" s="2"/>
      <c r="EH33" s="2"/>
      <c r="FA33" s="14"/>
      <c r="FB33" s="14"/>
      <c r="FC33" s="14"/>
      <c r="FD33" s="859"/>
      <c r="FE33" s="14"/>
      <c r="FF33" s="14"/>
      <c r="FG33" s="14"/>
      <c r="FH33" s="14"/>
    </row>
    <row r="34" spans="1:164" ht="24.95" customHeight="1">
      <c r="A34" s="198"/>
      <c r="B34" s="198"/>
      <c r="C34" s="198"/>
      <c r="D34" s="198"/>
      <c r="E34" s="198"/>
      <c r="F34" s="198"/>
      <c r="G34" s="198"/>
      <c r="H34" s="198"/>
      <c r="I34" s="351"/>
      <c r="J34" s="8"/>
      <c r="K34" s="8"/>
      <c r="L34" s="8"/>
      <c r="M34" s="8"/>
      <c r="N34" s="8"/>
      <c r="O34" s="8"/>
      <c r="P34" s="8"/>
      <c r="Q34" s="8"/>
      <c r="R34" s="8"/>
      <c r="S34" s="8"/>
      <c r="T34" s="8"/>
      <c r="U34" s="8"/>
      <c r="V34" s="8"/>
      <c r="W34" s="8"/>
      <c r="X34" s="8"/>
      <c r="Y34" s="8"/>
      <c r="Z34" s="8"/>
      <c r="AA34" s="94"/>
      <c r="AB34" s="96"/>
      <c r="AC34" s="95"/>
      <c r="AD34" s="94"/>
      <c r="AE34" s="96"/>
      <c r="AF34" s="95"/>
      <c r="AG34" s="14"/>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DA34" s="14"/>
      <c r="DB34" s="14"/>
      <c r="DC34" s="14"/>
      <c r="DD34" s="233"/>
      <c r="DE34" s="14"/>
      <c r="DF34" s="14"/>
      <c r="DG34" s="14"/>
      <c r="DH34" s="14"/>
      <c r="EA34" s="2"/>
      <c r="EB34" s="2"/>
      <c r="EC34" s="2"/>
      <c r="ED34" s="2"/>
      <c r="EE34" s="2"/>
      <c r="EF34" s="2"/>
      <c r="EG34" s="2"/>
      <c r="EH34" s="2"/>
      <c r="FA34" s="14"/>
      <c r="FB34" s="14"/>
      <c r="FC34" s="14"/>
      <c r="FD34" s="859"/>
      <c r="FE34" s="14"/>
      <c r="FF34" s="14"/>
      <c r="FG34" s="14"/>
      <c r="FH34" s="14"/>
    </row>
    <row r="35" spans="1:164" ht="24.95" customHeight="1">
      <c r="A35" s="198"/>
      <c r="B35" s="198"/>
      <c r="C35" s="198"/>
      <c r="D35" s="198"/>
      <c r="E35" s="198"/>
      <c r="F35" s="198"/>
      <c r="G35" s="198"/>
      <c r="H35" s="198"/>
      <c r="I35" s="351"/>
      <c r="J35" s="8"/>
      <c r="K35" s="8"/>
      <c r="L35" s="8"/>
      <c r="M35" s="8"/>
      <c r="N35" s="8"/>
      <c r="O35" s="8"/>
      <c r="P35" s="8"/>
      <c r="Q35" s="8"/>
      <c r="R35" s="8"/>
      <c r="S35" s="8"/>
      <c r="T35" s="8"/>
      <c r="U35" s="8"/>
      <c r="V35" s="8"/>
      <c r="W35" s="8"/>
      <c r="X35" s="8"/>
      <c r="Y35" s="8"/>
      <c r="Z35" s="8"/>
      <c r="AA35" s="94"/>
      <c r="AB35" s="96"/>
      <c r="AC35" s="95"/>
      <c r="AD35" s="94"/>
      <c r="AE35" s="96"/>
      <c r="AF35" s="95"/>
      <c r="AG35" s="14"/>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DA35" s="14"/>
      <c r="DB35" s="14"/>
      <c r="DC35" s="14"/>
      <c r="DD35" s="233"/>
      <c r="DE35" s="14"/>
      <c r="DF35" s="14"/>
      <c r="DG35" s="14"/>
      <c r="DH35" s="14"/>
      <c r="EA35" s="2"/>
      <c r="EB35" s="2"/>
      <c r="EC35" s="2"/>
      <c r="ED35" s="2"/>
      <c r="EE35" s="2"/>
      <c r="EF35" s="2"/>
      <c r="EG35" s="2"/>
      <c r="EH35" s="2"/>
      <c r="FA35" s="14"/>
      <c r="FB35" s="14"/>
      <c r="FC35" s="14"/>
      <c r="FD35" s="859"/>
      <c r="FE35" s="14"/>
      <c r="FF35" s="14"/>
      <c r="FG35" s="14"/>
      <c r="FH35" s="14"/>
    </row>
    <row r="36" spans="1:164" ht="24.95" customHeight="1">
      <c r="A36" s="8"/>
      <c r="B36" s="8"/>
      <c r="C36" s="8"/>
      <c r="D36" s="8"/>
      <c r="E36" s="8"/>
      <c r="F36" s="8"/>
      <c r="G36" s="8"/>
      <c r="H36" s="8"/>
      <c r="I36" s="352"/>
      <c r="J36" s="2"/>
      <c r="K36" s="2"/>
      <c r="L36" s="2"/>
      <c r="M36" s="2"/>
      <c r="N36" s="2"/>
      <c r="O36" s="2"/>
      <c r="P36" s="2"/>
      <c r="Q36" s="2"/>
      <c r="R36" s="2"/>
      <c r="S36" s="2"/>
      <c r="T36" s="2"/>
      <c r="U36" s="2"/>
      <c r="V36" s="2"/>
      <c r="W36" s="2"/>
      <c r="X36" s="2"/>
      <c r="Y36" s="2"/>
      <c r="Z36" s="2"/>
      <c r="AA36" s="94"/>
      <c r="AB36" s="96"/>
      <c r="AC36" s="95"/>
      <c r="AD36" s="94"/>
      <c r="AE36" s="96"/>
      <c r="AF36" s="95"/>
      <c r="AG36" s="14"/>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DA36" s="14"/>
      <c r="DB36" s="14"/>
      <c r="DC36" s="14"/>
      <c r="DD36" s="233"/>
      <c r="DE36" s="14"/>
      <c r="DF36" s="14"/>
      <c r="DG36" s="14"/>
      <c r="DH36" s="14"/>
      <c r="EA36" s="2"/>
      <c r="EB36" s="2"/>
      <c r="EC36" s="2"/>
      <c r="ED36" s="2"/>
      <c r="EE36" s="2"/>
      <c r="EF36" s="2"/>
      <c r="EG36" s="2"/>
      <c r="EH36" s="2"/>
      <c r="FA36" s="14"/>
      <c r="FB36" s="14"/>
      <c r="FC36" s="14"/>
      <c r="FD36" s="859"/>
      <c r="FE36" s="14"/>
      <c r="FF36" s="14"/>
      <c r="FG36" s="14"/>
      <c r="FH36" s="14"/>
    </row>
    <row r="37" spans="1:164" ht="24.95" customHeight="1">
      <c r="A37" s="2"/>
      <c r="B37" s="2"/>
      <c r="C37" s="2"/>
      <c r="D37" s="2"/>
      <c r="E37" s="2"/>
      <c r="F37" s="2"/>
      <c r="G37" s="2"/>
      <c r="H37" s="2"/>
      <c r="I37" s="353"/>
      <c r="J37" s="2"/>
      <c r="K37" s="2"/>
      <c r="L37" s="2"/>
      <c r="M37" s="2"/>
      <c r="N37" s="2"/>
      <c r="O37" s="2"/>
      <c r="P37" s="2"/>
      <c r="Q37" s="2"/>
      <c r="R37" s="2"/>
      <c r="S37" s="2"/>
      <c r="T37" s="2"/>
      <c r="U37" s="2"/>
      <c r="V37" s="2"/>
      <c r="W37" s="2"/>
      <c r="X37" s="2"/>
      <c r="Y37" s="2"/>
      <c r="Z37" s="2"/>
      <c r="AA37" s="94"/>
      <c r="AB37" s="96"/>
      <c r="AC37" s="95"/>
      <c r="AD37" s="94"/>
      <c r="AE37" s="96"/>
      <c r="AF37" s="95"/>
      <c r="AG37" s="14"/>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DA37" s="14"/>
      <c r="DB37" s="14"/>
      <c r="DC37" s="14"/>
      <c r="DD37" s="233"/>
      <c r="DE37" s="14"/>
      <c r="DF37" s="14"/>
      <c r="DG37" s="14"/>
      <c r="DH37" s="14"/>
      <c r="EA37" s="2"/>
      <c r="EB37" s="2"/>
      <c r="EC37" s="2"/>
      <c r="ED37" s="2"/>
      <c r="EE37" s="2"/>
      <c r="EF37" s="2"/>
      <c r="EG37" s="2"/>
      <c r="EH37" s="2"/>
      <c r="FA37" s="14"/>
      <c r="FB37" s="14"/>
      <c r="FC37" s="14"/>
      <c r="FD37" s="859"/>
      <c r="FE37" s="14"/>
      <c r="FF37" s="14"/>
      <c r="FG37" s="14"/>
      <c r="FH37" s="14"/>
    </row>
    <row r="38" spans="1:164" ht="24.95" customHeight="1">
      <c r="A38" s="2"/>
      <c r="B38" s="2"/>
      <c r="C38" s="2"/>
      <c r="D38" s="2"/>
      <c r="E38" s="2"/>
      <c r="F38" s="2"/>
      <c r="G38" s="2"/>
      <c r="H38" s="2"/>
      <c r="I38" s="353"/>
      <c r="J38" s="2"/>
      <c r="K38" s="2"/>
      <c r="L38" s="2"/>
      <c r="M38" s="2"/>
      <c r="N38" s="2"/>
      <c r="O38" s="2"/>
      <c r="P38" s="2"/>
      <c r="Q38" s="2"/>
      <c r="R38" s="2"/>
      <c r="S38" s="2"/>
      <c r="T38" s="2"/>
      <c r="U38" s="2"/>
      <c r="V38" s="2"/>
      <c r="W38" s="2"/>
      <c r="X38" s="2"/>
      <c r="Y38" s="2"/>
      <c r="Z38" s="2"/>
      <c r="AA38" s="94"/>
      <c r="AB38" s="96"/>
      <c r="AC38" s="95"/>
      <c r="AD38" s="94"/>
      <c r="AE38" s="96"/>
      <c r="AF38" s="95"/>
      <c r="AG38" s="14"/>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DA38" s="14"/>
      <c r="DB38" s="14"/>
      <c r="DC38" s="14"/>
      <c r="DD38" s="233"/>
      <c r="DE38" s="14"/>
      <c r="DF38" s="14"/>
      <c r="DG38" s="14"/>
      <c r="DH38" s="14"/>
      <c r="EA38" s="2"/>
      <c r="EB38" s="2"/>
      <c r="EC38" s="2"/>
      <c r="ED38" s="2"/>
      <c r="EE38" s="2"/>
      <c r="EF38" s="2"/>
      <c r="EG38" s="2"/>
      <c r="EH38" s="2"/>
      <c r="FA38" s="14"/>
      <c r="FB38" s="14"/>
      <c r="FC38" s="14"/>
      <c r="FD38" s="859"/>
      <c r="FE38" s="14"/>
      <c r="FF38" s="14"/>
      <c r="FG38" s="14"/>
      <c r="FH38" s="14"/>
    </row>
    <row r="39" spans="1:164" ht="24.95" customHeight="1">
      <c r="A39" s="2"/>
      <c r="B39" s="2"/>
      <c r="C39" s="2"/>
      <c r="D39" s="2"/>
      <c r="E39" s="2"/>
      <c r="F39" s="2"/>
      <c r="G39" s="2"/>
      <c r="H39" s="2"/>
      <c r="I39" s="353"/>
      <c r="J39" s="2"/>
      <c r="K39" s="2"/>
      <c r="L39" s="2"/>
      <c r="M39" s="2"/>
      <c r="N39" s="2"/>
      <c r="O39" s="2"/>
      <c r="P39" s="2"/>
      <c r="Q39" s="2"/>
      <c r="R39" s="2"/>
      <c r="S39" s="2"/>
      <c r="T39" s="2"/>
      <c r="U39" s="2"/>
      <c r="V39" s="2"/>
      <c r="W39" s="2"/>
      <c r="X39" s="2"/>
      <c r="Y39" s="2"/>
      <c r="Z39" s="2"/>
      <c r="AA39" s="94"/>
      <c r="AB39" s="96"/>
      <c r="AC39" s="95"/>
      <c r="AD39" s="94"/>
      <c r="AE39" s="96"/>
      <c r="AF39" s="95"/>
      <c r="AG39" s="14"/>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DA39" s="14"/>
      <c r="DB39" s="14"/>
      <c r="DC39" s="14"/>
      <c r="DD39" s="233"/>
      <c r="DE39" s="14"/>
      <c r="DF39" s="14"/>
      <c r="DG39" s="14"/>
      <c r="DH39" s="14"/>
      <c r="EA39" s="2"/>
      <c r="EB39" s="2"/>
      <c r="EC39" s="2"/>
      <c r="ED39" s="2"/>
      <c r="EE39" s="2"/>
      <c r="EF39" s="2"/>
      <c r="EG39" s="2"/>
      <c r="EH39" s="2"/>
      <c r="FA39" s="14"/>
      <c r="FB39" s="14"/>
      <c r="FC39" s="14"/>
      <c r="FD39" s="859"/>
      <c r="FE39" s="14"/>
      <c r="FF39" s="14"/>
      <c r="FG39" s="14"/>
      <c r="FH39" s="14"/>
    </row>
    <row r="40" spans="1:164" ht="18">
      <c r="A40" s="2"/>
      <c r="B40" s="2"/>
      <c r="C40" s="2"/>
      <c r="D40" s="2"/>
      <c r="E40" s="2"/>
      <c r="F40" s="2"/>
      <c r="G40" s="2"/>
      <c r="H40" s="2"/>
      <c r="I40" s="353"/>
      <c r="J40" s="2"/>
      <c r="K40" s="2"/>
      <c r="L40" s="2"/>
      <c r="M40" s="2"/>
      <c r="N40" s="2"/>
      <c r="O40" s="2"/>
      <c r="P40" s="2"/>
      <c r="Q40" s="2"/>
      <c r="R40" s="2"/>
      <c r="S40" s="2"/>
      <c r="T40" s="2"/>
      <c r="U40" s="2"/>
      <c r="V40" s="2"/>
      <c r="W40" s="2"/>
      <c r="X40" s="2"/>
      <c r="Y40" s="2"/>
      <c r="Z40" s="2"/>
      <c r="AA40" s="94"/>
      <c r="AB40" s="96"/>
      <c r="AC40" s="95"/>
      <c r="AD40" s="94"/>
      <c r="AE40" s="96"/>
      <c r="AF40" s="97"/>
      <c r="AG40" s="14"/>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DA40" s="14"/>
      <c r="DB40" s="14"/>
      <c r="DC40" s="14"/>
      <c r="DD40" s="233"/>
      <c r="DE40" s="14"/>
      <c r="DF40" s="14"/>
      <c r="DG40" s="14"/>
      <c r="DH40" s="14"/>
      <c r="EA40" s="2"/>
      <c r="EB40" s="2"/>
      <c r="EC40" s="2"/>
      <c r="ED40" s="2"/>
      <c r="EE40" s="2"/>
      <c r="EF40" s="2"/>
      <c r="EG40" s="2"/>
      <c r="EH40" s="2"/>
      <c r="FA40" s="14"/>
      <c r="FB40" s="14"/>
      <c r="FC40" s="14"/>
      <c r="FD40" s="859"/>
      <c r="FE40" s="14"/>
      <c r="FF40" s="14"/>
      <c r="FG40" s="14"/>
      <c r="FH40" s="14"/>
    </row>
    <row r="41" spans="1:164" ht="18">
      <c r="A41" s="2"/>
      <c r="B41" s="2"/>
      <c r="C41" s="2"/>
      <c r="D41" s="2"/>
      <c r="E41" s="2"/>
      <c r="F41" s="2"/>
      <c r="G41" s="2"/>
      <c r="H41" s="2"/>
      <c r="I41" s="353"/>
      <c r="J41" s="2"/>
      <c r="K41" s="2"/>
      <c r="L41" s="2"/>
      <c r="M41" s="2"/>
      <c r="N41" s="2"/>
      <c r="O41" s="2"/>
      <c r="P41" s="2"/>
      <c r="Q41" s="2"/>
      <c r="R41" s="2"/>
      <c r="S41" s="2"/>
      <c r="T41" s="2"/>
      <c r="U41" s="2"/>
      <c r="V41" s="2"/>
      <c r="W41" s="2"/>
      <c r="X41" s="2"/>
      <c r="Y41" s="2"/>
      <c r="Z41" s="2"/>
      <c r="AA41" s="94"/>
      <c r="AB41" s="96"/>
      <c r="AC41" s="95"/>
      <c r="AD41" s="94"/>
      <c r="AE41" s="96"/>
      <c r="AF41" s="95"/>
      <c r="AG41" s="14"/>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DA41" s="14"/>
      <c r="DB41" s="14"/>
      <c r="DC41" s="14"/>
      <c r="DD41" s="233"/>
      <c r="DE41" s="14"/>
      <c r="DF41" s="14"/>
      <c r="DG41" s="14"/>
      <c r="DH41" s="14"/>
      <c r="EA41" s="2"/>
      <c r="EB41" s="2"/>
      <c r="EC41" s="2"/>
      <c r="ED41" s="2"/>
      <c r="EE41" s="2"/>
      <c r="EF41" s="2"/>
      <c r="EG41" s="2"/>
      <c r="EH41" s="2"/>
      <c r="FA41" s="14"/>
      <c r="FB41" s="14"/>
      <c r="FC41" s="14"/>
      <c r="FD41" s="859"/>
      <c r="FE41" s="14"/>
      <c r="FF41" s="14"/>
      <c r="FG41" s="14"/>
      <c r="FH41" s="14"/>
    </row>
    <row r="42" spans="1:164" ht="18">
      <c r="A42" s="2"/>
      <c r="B42" s="2"/>
      <c r="C42" s="2"/>
      <c r="D42" s="495"/>
      <c r="E42" s="494"/>
      <c r="F42" s="493"/>
      <c r="G42" s="2"/>
      <c r="H42" s="2"/>
      <c r="I42" s="353"/>
      <c r="J42" s="2"/>
      <c r="K42" s="2"/>
      <c r="L42" s="2"/>
      <c r="M42" s="2"/>
      <c r="N42" s="2"/>
      <c r="O42" s="2"/>
      <c r="P42" s="2"/>
      <c r="Q42" s="2"/>
      <c r="R42" s="2"/>
      <c r="S42" s="2"/>
      <c r="T42" s="2"/>
      <c r="U42" s="2"/>
      <c r="V42" s="2"/>
      <c r="W42" s="2"/>
      <c r="X42" s="2"/>
      <c r="Y42" s="2"/>
      <c r="Z42" s="2"/>
      <c r="AA42" s="94"/>
      <c r="AB42" s="96"/>
      <c r="AC42" s="95"/>
      <c r="AD42" s="94"/>
      <c r="AE42" s="96"/>
      <c r="AF42" s="95"/>
      <c r="AG42" s="14"/>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DA42" s="14"/>
      <c r="DB42" s="14"/>
      <c r="DC42" s="14"/>
      <c r="DD42" s="233"/>
      <c r="DE42" s="14"/>
      <c r="DF42" s="14"/>
      <c r="DG42" s="14"/>
      <c r="DH42" s="14"/>
      <c r="EA42" s="2"/>
      <c r="EB42" s="2"/>
      <c r="EC42" s="2"/>
      <c r="ED42" s="2"/>
      <c r="EE42" s="2"/>
      <c r="EF42" s="2"/>
      <c r="EG42" s="2"/>
      <c r="EH42" s="2"/>
      <c r="FA42" s="14"/>
      <c r="FB42" s="14"/>
      <c r="FC42" s="14"/>
      <c r="FD42" s="859"/>
      <c r="FE42" s="14"/>
      <c r="FF42" s="14"/>
      <c r="FG42" s="14"/>
      <c r="FH42" s="14"/>
    </row>
    <row r="43" spans="1:164" ht="18.75" thickBot="1">
      <c r="A43" s="1" t="s">
        <v>557</v>
      </c>
      <c r="B43" s="2"/>
      <c r="C43" s="2"/>
      <c r="D43" s="492" t="str">
        <f ca="1">(TEXT(F1-85,"yyyymmdd"))</f>
        <v>20130113</v>
      </c>
      <c r="E43" s="500">
        <f ca="1">F1-85</f>
        <v>41287.836002546297</v>
      </c>
      <c r="F43" s="491" t="s">
        <v>2632</v>
      </c>
      <c r="G43" s="2"/>
      <c r="H43" s="2"/>
      <c r="I43" s="353"/>
      <c r="J43" s="2"/>
      <c r="K43" s="2"/>
      <c r="L43" s="2"/>
      <c r="M43" s="2"/>
      <c r="N43" s="2"/>
      <c r="O43" s="2"/>
      <c r="P43" s="2"/>
      <c r="Q43" s="2"/>
      <c r="R43" s="2"/>
      <c r="S43" s="2"/>
      <c r="T43" s="2"/>
      <c r="U43" s="2"/>
      <c r="V43" s="2"/>
      <c r="W43" s="2"/>
      <c r="X43" s="2"/>
      <c r="Y43" s="2"/>
      <c r="Z43" s="2"/>
      <c r="AA43" s="94"/>
      <c r="AB43" s="96"/>
      <c r="AC43" s="95"/>
      <c r="AD43" s="94"/>
      <c r="AE43" s="96"/>
      <c r="AF43" s="95"/>
      <c r="AG43" s="14"/>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DA43" s="14"/>
      <c r="DB43" s="14"/>
      <c r="DC43" s="14"/>
      <c r="DD43" s="233"/>
      <c r="DE43" s="14"/>
      <c r="DF43" s="14"/>
      <c r="DG43" s="14"/>
      <c r="DH43" s="14"/>
      <c r="EA43" s="2"/>
      <c r="EB43" s="2"/>
      <c r="EC43" s="2"/>
      <c r="ED43" s="2"/>
      <c r="EE43" s="2"/>
      <c r="EF43" s="2"/>
      <c r="EG43" s="2"/>
      <c r="EH43" s="2"/>
      <c r="FA43" s="14"/>
      <c r="FB43" s="14"/>
      <c r="FC43" s="14"/>
      <c r="FD43" s="859"/>
      <c r="FE43" s="14"/>
      <c r="FF43" s="14"/>
      <c r="FG43" s="14"/>
      <c r="FH43" s="14"/>
    </row>
    <row r="44" spans="1:164" ht="19.5" thickTop="1" thickBot="1">
      <c r="A44" s="323">
        <v>3</v>
      </c>
      <c r="B44" s="2"/>
      <c r="C44" s="2"/>
      <c r="D44" s="492" t="str">
        <f>(TEXT(D48,"yyyymmdd"))</f>
        <v>20121113</v>
      </c>
      <c r="E44" s="496"/>
      <c r="F44" s="491" t="s">
        <v>2633</v>
      </c>
      <c r="G44" s="2"/>
      <c r="H44" s="2"/>
      <c r="I44" s="353"/>
      <c r="J44" s="2"/>
      <c r="K44" s="2"/>
      <c r="L44" s="2"/>
      <c r="M44" s="2"/>
      <c r="N44" s="2"/>
      <c r="O44" s="2"/>
      <c r="P44" s="2"/>
      <c r="Q44" s="2"/>
      <c r="R44" s="2"/>
      <c r="S44" s="2"/>
      <c r="T44" s="2"/>
      <c r="U44" s="2"/>
      <c r="V44" s="2"/>
      <c r="W44" s="2"/>
      <c r="X44" s="2"/>
      <c r="Y44" s="2"/>
      <c r="Z44" s="2"/>
      <c r="AA44" s="94"/>
      <c r="AB44" s="96"/>
      <c r="AC44" s="95"/>
      <c r="AD44" s="94"/>
      <c r="AE44" s="96"/>
      <c r="AF44" s="95"/>
      <c r="AG44" s="14"/>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DA44" s="14"/>
      <c r="DB44" s="14"/>
      <c r="DC44" s="14"/>
      <c r="DD44" s="233"/>
      <c r="DE44" s="14"/>
      <c r="DF44" s="14"/>
      <c r="DG44" s="14"/>
      <c r="DH44" s="14"/>
      <c r="EA44" s="2"/>
      <c r="EB44" s="2"/>
      <c r="EC44" s="2"/>
      <c r="ED44" s="2"/>
      <c r="EE44" s="2"/>
      <c r="EF44" s="2"/>
      <c r="EG44" s="2"/>
      <c r="EH44" s="2"/>
      <c r="FA44" s="14"/>
      <c r="FB44" s="14"/>
      <c r="FC44" s="14"/>
      <c r="FD44" s="859"/>
      <c r="FE44" s="14"/>
      <c r="FF44" s="14"/>
      <c r="FG44" s="14"/>
      <c r="FH44" s="14"/>
    </row>
    <row r="45" spans="1:164" ht="18.75" thickTop="1">
      <c r="A45" s="2"/>
      <c r="B45" s="2"/>
      <c r="C45" s="2"/>
      <c r="D45" s="490" t="str">
        <f ca="1">IF(D43&lt;D44,"Today's date minus 85 days is lower then file date; ergo, delete file","Keep File")</f>
        <v>Keep File</v>
      </c>
      <c r="E45" s="489"/>
      <c r="F45" s="488"/>
      <c r="G45" s="2"/>
      <c r="H45" s="2"/>
      <c r="I45" s="353"/>
      <c r="J45" s="2"/>
      <c r="K45" s="2"/>
      <c r="L45" s="2"/>
      <c r="M45" s="2"/>
      <c r="N45" s="2"/>
      <c r="O45" s="2"/>
      <c r="P45" s="2"/>
      <c r="Q45" s="2"/>
      <c r="R45" s="2"/>
      <c r="S45" s="2"/>
      <c r="T45" s="2"/>
      <c r="U45" s="2"/>
      <c r="V45" s="2"/>
      <c r="W45" s="2"/>
      <c r="X45" s="2"/>
      <c r="Y45" s="2"/>
      <c r="Z45" s="2"/>
      <c r="AA45" s="94"/>
      <c r="AB45" s="96"/>
      <c r="AC45" s="95"/>
      <c r="AD45" s="94"/>
      <c r="AE45" s="96"/>
      <c r="AF45" s="95"/>
      <c r="AG45" s="14"/>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DA45" s="14"/>
      <c r="DB45" s="14"/>
      <c r="DC45" s="14"/>
      <c r="DD45" s="27"/>
      <c r="DE45" s="14"/>
      <c r="DF45" s="14"/>
      <c r="DG45" s="14"/>
      <c r="DH45" s="14"/>
      <c r="EA45" s="2"/>
      <c r="EB45" s="2"/>
      <c r="EC45" s="2"/>
      <c r="ED45" s="2"/>
      <c r="EE45" s="2"/>
      <c r="EF45" s="2"/>
      <c r="EG45" s="2"/>
      <c r="EH45" s="2"/>
      <c r="FA45" s="14"/>
      <c r="FB45" s="14"/>
      <c r="FC45" s="14"/>
      <c r="FD45" s="27"/>
      <c r="FE45" s="14"/>
      <c r="FF45" s="14"/>
      <c r="FG45" s="14"/>
      <c r="FH45" s="14"/>
    </row>
    <row r="46" spans="1:164" ht="18">
      <c r="A46" s="2"/>
      <c r="B46" s="2"/>
      <c r="C46" s="2"/>
      <c r="D46" s="2"/>
      <c r="E46" s="2"/>
      <c r="F46" s="2"/>
      <c r="G46" s="2"/>
      <c r="H46" s="2"/>
      <c r="I46" s="353"/>
      <c r="J46" s="2"/>
      <c r="K46" s="2"/>
      <c r="L46" s="2"/>
      <c r="M46" s="2"/>
      <c r="N46" s="2"/>
      <c r="O46" s="2"/>
      <c r="P46" s="2"/>
      <c r="Q46" s="2"/>
      <c r="R46" s="2"/>
      <c r="S46" s="2"/>
      <c r="T46" s="2"/>
      <c r="U46" s="2"/>
      <c r="V46" s="2"/>
      <c r="W46" s="2"/>
      <c r="X46" s="2"/>
      <c r="Y46" s="2"/>
      <c r="Z46" s="2"/>
      <c r="AA46" s="94"/>
      <c r="AB46" s="96"/>
      <c r="AC46" s="95"/>
      <c r="AD46" s="94"/>
      <c r="AE46" s="96"/>
      <c r="AF46" s="95"/>
      <c r="AG46" s="14"/>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DA46" s="14"/>
      <c r="DB46" s="14"/>
      <c r="DC46" s="14"/>
      <c r="DD46" s="27"/>
      <c r="DE46" s="14"/>
      <c r="DF46" s="14"/>
      <c r="DG46" s="14"/>
      <c r="DH46" s="14"/>
      <c r="EA46" s="2"/>
      <c r="EB46" s="2"/>
      <c r="EC46" s="2"/>
      <c r="ED46" s="2"/>
      <c r="EE46" s="2"/>
      <c r="EF46" s="2"/>
      <c r="EG46" s="2"/>
      <c r="EH46" s="2"/>
      <c r="FA46" s="14"/>
      <c r="FB46" s="14"/>
      <c r="FC46" s="14"/>
      <c r="FD46" s="27"/>
      <c r="FE46" s="14"/>
      <c r="FF46" s="14"/>
      <c r="FG46" s="14"/>
      <c r="FH46" s="14"/>
    </row>
    <row r="47" spans="1:164" ht="18.75" thickBot="1">
      <c r="A47" s="2"/>
      <c r="B47" s="2"/>
      <c r="C47" s="2"/>
      <c r="D47" s="2"/>
      <c r="E47" s="2"/>
      <c r="F47" s="2"/>
      <c r="G47" s="2"/>
      <c r="H47" s="2"/>
      <c r="I47" s="353"/>
      <c r="J47" s="2"/>
      <c r="K47" s="2"/>
      <c r="L47" s="2"/>
      <c r="M47" s="2"/>
      <c r="N47" s="2"/>
      <c r="O47" s="2"/>
      <c r="P47" s="2"/>
      <c r="Q47" s="2"/>
      <c r="R47" s="2"/>
      <c r="S47" s="2"/>
      <c r="T47" s="2"/>
      <c r="U47" s="2"/>
      <c r="V47" s="2"/>
      <c r="W47" s="2"/>
      <c r="X47" s="2"/>
      <c r="Y47" s="2"/>
      <c r="Z47" s="2"/>
      <c r="AA47" s="94"/>
      <c r="AB47" s="96"/>
      <c r="AC47" s="95"/>
      <c r="AD47" s="94"/>
      <c r="AE47" s="96"/>
      <c r="AF47" s="95"/>
      <c r="AG47" s="14"/>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DA47" s="14"/>
      <c r="DB47" s="14"/>
      <c r="DC47" s="14"/>
      <c r="DD47" s="27"/>
      <c r="DE47" s="14"/>
      <c r="DF47" s="14"/>
      <c r="DG47" s="14"/>
      <c r="DH47" s="14"/>
      <c r="EA47" s="2"/>
      <c r="EB47" s="2"/>
      <c r="EC47" s="2"/>
      <c r="ED47" s="2"/>
      <c r="EE47" s="2"/>
      <c r="EF47" s="2"/>
      <c r="EG47" s="2"/>
      <c r="EH47" s="2"/>
      <c r="FA47" s="14"/>
      <c r="FB47" s="14"/>
      <c r="FC47" s="14"/>
      <c r="FD47" s="27"/>
      <c r="FE47" s="14"/>
      <c r="FF47" s="14"/>
      <c r="FG47" s="14"/>
      <c r="FH47" s="14"/>
    </row>
    <row r="48" spans="1:164" ht="18.75" thickTop="1">
      <c r="A48" s="306"/>
      <c r="B48" s="307"/>
      <c r="C48" s="307"/>
      <c r="D48" s="308" t="str">
        <f>$E$48</f>
        <v>11-13-12</v>
      </c>
      <c r="E48" s="309" t="str">
        <f>IF(ISERROR(LEFT($F$48,FIND("-F",$F$48,1)-1)),LEFT($F$48,FIND(".",$F$48,1)-1),LEFT($F$48,FIND("-F",$F$48,1)-1))</f>
        <v>11-13-12</v>
      </c>
      <c r="F48" s="424" t="s">
        <v>2701</v>
      </c>
      <c r="G48" s="310"/>
      <c r="H48" s="2"/>
      <c r="I48" s="353"/>
      <c r="J48" s="2"/>
      <c r="K48" s="2"/>
      <c r="L48" s="2"/>
      <c r="M48" s="2"/>
      <c r="N48" s="2"/>
      <c r="O48" s="2"/>
      <c r="P48" s="2"/>
      <c r="Q48" s="2"/>
      <c r="R48" s="2"/>
      <c r="S48" s="2"/>
      <c r="T48" s="2"/>
      <c r="U48" s="2"/>
      <c r="V48" s="2"/>
      <c r="W48" s="2"/>
      <c r="X48" s="2"/>
      <c r="Y48" s="2"/>
      <c r="Z48" s="2"/>
      <c r="AA48" s="94"/>
      <c r="AB48" s="96"/>
      <c r="AC48" s="95"/>
      <c r="AD48" s="94"/>
      <c r="AE48" s="96"/>
      <c r="AF48" s="95"/>
      <c r="AG48" s="14"/>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DA48" s="14"/>
      <c r="DB48" s="14"/>
      <c r="DC48" s="14"/>
      <c r="DD48" s="27"/>
      <c r="DE48" s="14"/>
      <c r="DF48" s="14"/>
      <c r="DG48" s="14"/>
      <c r="DH48" s="14"/>
      <c r="EA48" s="2"/>
      <c r="EB48" s="2"/>
      <c r="EC48" s="2"/>
      <c r="ED48" s="2"/>
      <c r="EE48" s="2"/>
      <c r="EF48" s="2"/>
      <c r="EG48" s="2"/>
      <c r="EH48" s="2"/>
      <c r="FA48" s="14"/>
      <c r="FB48" s="14"/>
      <c r="FC48" s="14"/>
      <c r="FD48" s="27"/>
      <c r="FE48" s="14"/>
      <c r="FF48" s="14"/>
      <c r="FG48" s="14"/>
      <c r="FH48" s="14"/>
    </row>
    <row r="49" spans="1:164" ht="18">
      <c r="A49" s="311"/>
      <c r="B49" s="312"/>
      <c r="C49" s="312"/>
      <c r="D49" s="313"/>
      <c r="E49" s="312"/>
      <c r="F49" s="314">
        <f ca="1">NOW()</f>
        <v>41372.836002546297</v>
      </c>
      <c r="G49" s="315"/>
      <c r="H49" s="2"/>
      <c r="I49" s="353"/>
      <c r="J49" s="2"/>
      <c r="K49" s="2"/>
      <c r="L49" s="2"/>
      <c r="M49" s="2"/>
      <c r="N49" s="2"/>
      <c r="O49" s="2"/>
      <c r="P49" s="2"/>
      <c r="Q49" s="2"/>
      <c r="R49" s="2"/>
      <c r="S49" s="2"/>
      <c r="T49" s="2"/>
      <c r="U49" s="2"/>
      <c r="V49" s="2"/>
      <c r="W49" s="2"/>
      <c r="X49" s="2"/>
      <c r="Y49" s="2"/>
      <c r="Z49" s="2"/>
      <c r="AA49" s="94"/>
      <c r="AB49" s="96"/>
      <c r="AC49" s="95"/>
      <c r="AD49" s="94"/>
      <c r="AE49" s="96"/>
      <c r="AF49" s="95"/>
      <c r="AG49" s="14"/>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DA49" s="14"/>
      <c r="DB49" s="14"/>
      <c r="DC49" s="14"/>
      <c r="DD49" s="27"/>
      <c r="DE49" s="14"/>
      <c r="DF49" s="14"/>
      <c r="DG49" s="14"/>
      <c r="DH49" s="14"/>
      <c r="EA49" s="2"/>
      <c r="EB49" s="2"/>
      <c r="EC49" s="2"/>
      <c r="ED49" s="2"/>
      <c r="EE49" s="2"/>
      <c r="EF49" s="2"/>
      <c r="EG49" s="2"/>
      <c r="EH49" s="2"/>
      <c r="FA49" s="14"/>
      <c r="FB49" s="14"/>
      <c r="FC49" s="14"/>
      <c r="FD49" s="27"/>
      <c r="FE49" s="14"/>
      <c r="FF49" s="14"/>
      <c r="FG49" s="14"/>
      <c r="FH49" s="14"/>
    </row>
    <row r="50" spans="1:164" ht="18">
      <c r="A50" s="311" t="b">
        <v>1</v>
      </c>
      <c r="B50" s="312"/>
      <c r="C50" s="312"/>
      <c r="D50" s="426"/>
      <c r="E50" s="312"/>
      <c r="F50" s="316"/>
      <c r="G50" s="315"/>
      <c r="H50" s="2"/>
      <c r="I50" s="353"/>
      <c r="J50" s="2"/>
      <c r="K50" s="2"/>
      <c r="L50" s="2"/>
      <c r="M50" s="2"/>
      <c r="N50" s="2"/>
      <c r="O50" s="2"/>
      <c r="P50" s="2"/>
      <c r="Q50" s="2"/>
      <c r="R50" s="2"/>
      <c r="S50" s="2"/>
      <c r="T50" s="2"/>
      <c r="U50" s="2"/>
      <c r="V50" s="2"/>
      <c r="W50" s="2"/>
      <c r="X50" s="2"/>
      <c r="Y50" s="2"/>
      <c r="Z50" s="2"/>
      <c r="AA50" s="94"/>
      <c r="AB50" s="96"/>
      <c r="AC50" s="95"/>
      <c r="AD50" s="94"/>
      <c r="AE50" s="96"/>
      <c r="AF50" s="95"/>
      <c r="AG50" s="14"/>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DA50" s="14"/>
      <c r="DB50" s="14"/>
      <c r="DC50" s="14"/>
      <c r="DD50" s="27"/>
      <c r="DE50" s="14"/>
      <c r="DF50" s="14"/>
      <c r="DG50" s="14"/>
      <c r="DH50" s="14"/>
      <c r="EA50" s="2"/>
      <c r="EB50" s="2"/>
      <c r="EC50" s="2"/>
      <c r="ED50" s="2"/>
      <c r="EE50" s="2"/>
      <c r="EF50" s="2"/>
      <c r="EG50" s="2"/>
      <c r="EH50" s="2"/>
      <c r="FA50" s="14"/>
      <c r="FB50" s="14"/>
      <c r="FC50" s="14"/>
      <c r="FD50" s="27"/>
      <c r="FE50" s="14"/>
      <c r="FF50" s="14"/>
      <c r="FG50" s="14"/>
      <c r="FH50" s="14"/>
    </row>
    <row r="51" spans="1:164" ht="18">
      <c r="A51" s="311" t="b">
        <v>1</v>
      </c>
      <c r="B51" s="312"/>
      <c r="C51" s="312"/>
      <c r="D51" s="425"/>
      <c r="E51" s="312"/>
      <c r="F51" s="317"/>
      <c r="G51" s="315"/>
      <c r="H51" s="2"/>
      <c r="I51" s="353"/>
      <c r="J51" s="2"/>
      <c r="K51" s="2"/>
      <c r="L51" s="2"/>
      <c r="M51" s="2"/>
      <c r="N51" s="2"/>
      <c r="O51" s="2"/>
      <c r="P51" s="2"/>
      <c r="Q51" s="2"/>
      <c r="R51" s="2"/>
      <c r="S51" s="2"/>
      <c r="T51" s="2"/>
      <c r="U51" s="2"/>
      <c r="V51" s="2"/>
      <c r="W51" s="2"/>
      <c r="X51" s="2"/>
      <c r="Y51" s="2"/>
      <c r="Z51" s="2"/>
      <c r="AA51" s="94"/>
      <c r="AB51" s="96"/>
      <c r="AC51" s="95"/>
      <c r="AD51" s="94"/>
      <c r="AE51" s="96"/>
      <c r="AF51" s="95"/>
      <c r="AG51" s="14"/>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DA51" s="14"/>
      <c r="DB51" s="14"/>
      <c r="DC51" s="14"/>
      <c r="DD51" s="27"/>
      <c r="DE51" s="14"/>
      <c r="DF51" s="14"/>
      <c r="DG51" s="14"/>
      <c r="DH51" s="14"/>
      <c r="EA51" s="2"/>
      <c r="EB51" s="2"/>
      <c r="EC51" s="2"/>
      <c r="ED51" s="2"/>
      <c r="EE51" s="2"/>
      <c r="EF51" s="2"/>
      <c r="EG51" s="2"/>
      <c r="EH51" s="2"/>
      <c r="FA51" s="14"/>
      <c r="FB51" s="14"/>
      <c r="FC51" s="14"/>
      <c r="FD51" s="27"/>
      <c r="FE51" s="14"/>
      <c r="FF51" s="14"/>
      <c r="FG51" s="14"/>
      <c r="FH51" s="14"/>
    </row>
    <row r="52" spans="1:164" ht="18">
      <c r="A52" s="311">
        <v>-4135</v>
      </c>
      <c r="B52" s="312"/>
      <c r="C52" s="312"/>
      <c r="D52" s="425"/>
      <c r="E52" s="312"/>
      <c r="F52" s="318"/>
      <c r="G52" s="315"/>
      <c r="H52" s="2"/>
      <c r="I52" s="353"/>
      <c r="J52" s="2"/>
      <c r="K52" s="2"/>
      <c r="L52" s="2"/>
      <c r="M52" s="2"/>
      <c r="N52" s="2"/>
      <c r="O52" s="2"/>
      <c r="P52" s="2"/>
      <c r="Q52" s="2"/>
      <c r="R52" s="2"/>
      <c r="S52" s="2"/>
      <c r="T52" s="2"/>
      <c r="U52" s="2"/>
      <c r="V52" s="2"/>
      <c r="W52" s="2"/>
      <c r="X52" s="2"/>
      <c r="Y52" s="2"/>
      <c r="Z52" s="2"/>
      <c r="AA52" s="94"/>
      <c r="AB52" s="96"/>
      <c r="AC52" s="95"/>
      <c r="AD52" s="94"/>
      <c r="AE52" s="96"/>
      <c r="AF52" s="95"/>
      <c r="AG52" s="14"/>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DA52" s="14"/>
      <c r="DB52" s="14"/>
      <c r="DC52" s="14"/>
      <c r="DD52" s="27"/>
      <c r="DE52" s="14"/>
      <c r="DF52" s="14"/>
      <c r="DG52" s="14"/>
      <c r="DH52" s="14"/>
      <c r="EA52" s="2"/>
      <c r="EB52" s="2"/>
      <c r="EC52" s="2"/>
      <c r="ED52" s="2"/>
      <c r="EE52" s="2"/>
      <c r="EF52" s="2"/>
      <c r="EG52" s="2"/>
      <c r="EH52" s="2"/>
      <c r="FA52" s="14"/>
      <c r="FB52" s="14"/>
      <c r="FC52" s="14"/>
      <c r="FD52" s="27"/>
      <c r="FE52" s="14"/>
      <c r="FF52" s="14"/>
      <c r="FG52" s="14"/>
      <c r="FH52" s="14"/>
    </row>
    <row r="53" spans="1:164" ht="18">
      <c r="A53" s="311" t="b">
        <v>1</v>
      </c>
      <c r="B53" s="312"/>
      <c r="C53" s="312"/>
      <c r="D53" s="425"/>
      <c r="E53" s="312"/>
      <c r="F53" s="312"/>
      <c r="G53" s="315"/>
      <c r="H53" s="2"/>
      <c r="I53" s="353"/>
      <c r="J53" s="2"/>
      <c r="K53" s="2"/>
      <c r="L53" s="2"/>
      <c r="M53" s="2"/>
      <c r="N53" s="2"/>
      <c r="O53" s="2"/>
      <c r="P53" s="2"/>
      <c r="Q53" s="2"/>
      <c r="R53" s="2"/>
      <c r="S53" s="2"/>
      <c r="T53" s="2"/>
      <c r="U53" s="2"/>
      <c r="V53" s="2"/>
      <c r="W53" s="2"/>
      <c r="X53" s="2"/>
      <c r="Y53" s="2"/>
      <c r="Z53" s="2"/>
      <c r="AA53" s="94"/>
      <c r="AB53" s="96"/>
      <c r="AC53" s="95"/>
      <c r="AD53" s="94"/>
      <c r="AE53" s="96"/>
      <c r="AF53" s="95"/>
      <c r="AG53" s="14"/>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DA53" s="2"/>
      <c r="DB53" s="2"/>
      <c r="DC53" s="2"/>
      <c r="DD53" s="1"/>
      <c r="DE53" s="2"/>
      <c r="DF53" s="2"/>
      <c r="DG53" s="2"/>
      <c r="DH53" s="2"/>
      <c r="EA53" s="2"/>
      <c r="EB53" s="2"/>
      <c r="EC53" s="2"/>
      <c r="ED53" s="2"/>
      <c r="EE53" s="2"/>
      <c r="EF53" s="2"/>
      <c r="EG53" s="2"/>
      <c r="EH53" s="2"/>
      <c r="FA53" s="2"/>
      <c r="FB53" s="2"/>
      <c r="FC53" s="2"/>
      <c r="FD53" s="1"/>
      <c r="FE53" s="2"/>
      <c r="FF53" s="2"/>
      <c r="FG53" s="2"/>
      <c r="FH53" s="2"/>
    </row>
    <row r="54" spans="1:164" ht="18">
      <c r="A54" s="311" t="b">
        <v>0</v>
      </c>
      <c r="B54" s="312"/>
      <c r="C54" s="312"/>
      <c r="D54" s="425"/>
      <c r="E54" s="312"/>
      <c r="F54" s="312"/>
      <c r="G54" s="315"/>
      <c r="H54" s="2"/>
      <c r="I54" s="353"/>
      <c r="J54" s="2"/>
      <c r="K54" s="2"/>
      <c r="L54" s="2"/>
      <c r="M54" s="2"/>
      <c r="N54" s="2"/>
      <c r="O54" s="2"/>
      <c r="P54" s="2"/>
      <c r="Q54" s="2"/>
      <c r="R54" s="2"/>
      <c r="S54" s="2"/>
      <c r="T54" s="2"/>
      <c r="U54" s="2"/>
      <c r="V54" s="2"/>
      <c r="W54" s="2"/>
      <c r="X54" s="2"/>
      <c r="Y54" s="2"/>
      <c r="Z54" s="2"/>
      <c r="AA54" s="94"/>
      <c r="AB54" s="96"/>
      <c r="AC54" s="95"/>
      <c r="AD54" s="94"/>
      <c r="AE54" s="96"/>
      <c r="AF54" s="95"/>
      <c r="AG54" s="14"/>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DA54" s="2"/>
      <c r="DB54" s="2"/>
      <c r="DC54" s="2"/>
      <c r="DD54" s="1"/>
      <c r="DE54" s="2"/>
      <c r="DF54" s="2"/>
      <c r="DG54" s="2"/>
      <c r="DH54" s="2"/>
      <c r="EA54" s="2"/>
      <c r="EB54" s="2"/>
      <c r="EC54" s="2"/>
      <c r="ED54" s="2"/>
      <c r="EE54" s="2"/>
      <c r="EF54" s="2"/>
      <c r="EG54" s="2"/>
      <c r="EH54" s="2"/>
      <c r="FA54" s="2"/>
      <c r="FB54" s="2"/>
      <c r="FC54" s="2"/>
      <c r="FD54" s="1"/>
      <c r="FE54" s="2"/>
      <c r="FF54" s="2"/>
      <c r="FG54" s="2"/>
      <c r="FH54" s="2"/>
    </row>
    <row r="55" spans="1:164" ht="18">
      <c r="A55" s="311" t="b">
        <v>1</v>
      </c>
      <c r="B55" s="312"/>
      <c r="C55" s="312"/>
      <c r="D55" s="425"/>
      <c r="E55" s="312"/>
      <c r="F55" s="312"/>
      <c r="G55" s="315"/>
      <c r="H55" s="2"/>
      <c r="I55" s="353"/>
      <c r="J55" s="2"/>
      <c r="K55" s="2"/>
      <c r="L55" s="2"/>
      <c r="M55" s="2"/>
      <c r="N55" s="2"/>
      <c r="O55" s="2"/>
      <c r="P55" s="2"/>
      <c r="Q55" s="2"/>
      <c r="R55" s="2"/>
      <c r="S55" s="2"/>
      <c r="T55" s="2"/>
      <c r="U55" s="2"/>
      <c r="V55" s="2"/>
      <c r="W55" s="2"/>
      <c r="X55" s="2"/>
      <c r="Y55" s="2"/>
      <c r="Z55" s="2"/>
      <c r="AA55" s="94"/>
      <c r="AB55" s="96"/>
      <c r="AC55" s="95"/>
      <c r="AD55" s="94"/>
      <c r="AE55" s="96"/>
      <c r="AF55" s="95"/>
      <c r="AG55" s="14"/>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DA55" s="2"/>
      <c r="DB55" s="2"/>
      <c r="DC55" s="2"/>
      <c r="DD55" s="1"/>
      <c r="DE55" s="2"/>
      <c r="DF55" s="2"/>
      <c r="DG55" s="2"/>
      <c r="DH55" s="2"/>
      <c r="EA55" s="2"/>
      <c r="EB55" s="2"/>
      <c r="EC55" s="2"/>
      <c r="ED55" s="2"/>
      <c r="EE55" s="2"/>
      <c r="EF55" s="2"/>
      <c r="EG55" s="2"/>
      <c r="EH55" s="2"/>
      <c r="FA55" s="2"/>
      <c r="FB55" s="2"/>
      <c r="FC55" s="2"/>
      <c r="FD55" s="1"/>
      <c r="FE55" s="2"/>
      <c r="FF55" s="2"/>
      <c r="FG55" s="2"/>
      <c r="FH55" s="2"/>
    </row>
    <row r="56" spans="1:164" ht="18">
      <c r="A56" s="311" t="b">
        <v>0</v>
      </c>
      <c r="B56" s="312"/>
      <c r="C56" s="312"/>
      <c r="D56" s="425"/>
      <c r="E56" s="312"/>
      <c r="F56" s="312"/>
      <c r="G56" s="315"/>
      <c r="H56" s="2"/>
      <c r="I56" s="353"/>
      <c r="J56" s="2"/>
      <c r="K56" s="2"/>
      <c r="L56" s="2"/>
      <c r="M56" s="2"/>
      <c r="N56" s="2"/>
      <c r="O56" s="2"/>
      <c r="P56" s="2"/>
      <c r="Q56" s="2"/>
      <c r="R56" s="2"/>
      <c r="S56" s="2"/>
      <c r="T56" s="2"/>
      <c r="U56" s="2"/>
      <c r="V56" s="2"/>
      <c r="W56" s="2"/>
      <c r="X56" s="2"/>
      <c r="Y56" s="2"/>
      <c r="Z56" s="2"/>
      <c r="AA56" s="94"/>
      <c r="AB56" s="96"/>
      <c r="AC56" s="95"/>
      <c r="AD56" s="94"/>
      <c r="AE56" s="96"/>
      <c r="AF56" s="95"/>
      <c r="AG56" s="14"/>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DA56" s="2"/>
      <c r="DB56" s="2"/>
      <c r="DC56" s="2"/>
      <c r="DD56" s="1"/>
      <c r="DE56" s="2"/>
      <c r="DF56" s="2"/>
      <c r="DG56" s="2"/>
      <c r="DH56" s="2"/>
      <c r="EA56" s="2"/>
      <c r="EB56" s="2"/>
      <c r="EC56" s="2"/>
      <c r="ED56" s="2"/>
      <c r="EE56" s="2"/>
      <c r="EF56" s="2"/>
      <c r="EG56" s="2"/>
      <c r="EH56" s="2"/>
      <c r="FA56" s="2"/>
      <c r="FB56" s="2"/>
      <c r="FC56" s="2"/>
      <c r="FD56" s="1"/>
      <c r="FE56" s="2"/>
      <c r="FF56" s="2"/>
      <c r="FG56" s="2"/>
      <c r="FH56" s="2"/>
    </row>
    <row r="57" spans="1:164" ht="18">
      <c r="A57" s="311" t="b">
        <v>1</v>
      </c>
      <c r="B57" s="312"/>
      <c r="C57" s="312"/>
      <c r="D57" s="425"/>
      <c r="E57" s="312"/>
      <c r="F57" s="312"/>
      <c r="G57" s="315"/>
      <c r="H57" s="2"/>
      <c r="I57" s="353"/>
      <c r="J57" s="2"/>
      <c r="K57" s="2"/>
      <c r="L57" s="2"/>
      <c r="M57" s="2"/>
      <c r="N57" s="2"/>
      <c r="O57" s="2"/>
      <c r="P57" s="2"/>
      <c r="Q57" s="2"/>
      <c r="R57" s="2"/>
      <c r="S57" s="2"/>
      <c r="T57" s="2"/>
      <c r="U57" s="2"/>
      <c r="V57" s="2"/>
      <c r="W57" s="2"/>
      <c r="X57" s="2"/>
      <c r="Y57" s="2"/>
      <c r="Z57" s="2"/>
      <c r="AA57" s="94"/>
      <c r="AB57" s="96"/>
      <c r="AC57" s="95"/>
      <c r="AD57" s="94"/>
      <c r="AE57" s="96"/>
      <c r="AF57" s="95"/>
      <c r="AG57" s="14"/>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DA57" s="2"/>
      <c r="DB57" s="2"/>
      <c r="DC57" s="2"/>
      <c r="DD57" s="1"/>
      <c r="DE57" s="2"/>
      <c r="DF57" s="2"/>
      <c r="DG57" s="2"/>
      <c r="DH57" s="2"/>
      <c r="EA57" s="2"/>
      <c r="EB57" s="2"/>
      <c r="EC57" s="2"/>
      <c r="ED57" s="2"/>
      <c r="EE57" s="2"/>
      <c r="EF57" s="2"/>
      <c r="EG57" s="2"/>
      <c r="EH57" s="2"/>
      <c r="FA57" s="2"/>
      <c r="FB57" s="2"/>
      <c r="FC57" s="2"/>
      <c r="FD57" s="1"/>
      <c r="FE57" s="2"/>
      <c r="FF57" s="2"/>
      <c r="FG57" s="2"/>
      <c r="FH57" s="2"/>
    </row>
    <row r="58" spans="1:164" ht="18">
      <c r="A58" s="311" t="b">
        <v>0</v>
      </c>
      <c r="B58" s="312"/>
      <c r="C58" s="312"/>
      <c r="D58" s="425"/>
      <c r="E58" s="312"/>
      <c r="F58" s="312"/>
      <c r="G58" s="315"/>
      <c r="H58" s="2"/>
      <c r="I58" s="353"/>
      <c r="J58" s="2"/>
      <c r="K58" s="2"/>
      <c r="L58" s="2"/>
      <c r="M58" s="2"/>
      <c r="N58" s="2"/>
      <c r="O58" s="2"/>
      <c r="P58" s="2"/>
      <c r="Q58" s="2"/>
      <c r="R58" s="2"/>
      <c r="S58" s="2"/>
      <c r="T58" s="2"/>
      <c r="U58" s="2"/>
      <c r="V58" s="2"/>
      <c r="W58" s="2"/>
      <c r="X58" s="2"/>
      <c r="Y58" s="2"/>
      <c r="Z58" s="2"/>
      <c r="AA58" s="94"/>
      <c r="AB58" s="96"/>
      <c r="AC58" s="95"/>
      <c r="AD58" s="94"/>
      <c r="AE58" s="96"/>
      <c r="AF58" s="95"/>
      <c r="AG58" s="14"/>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DA58" s="2"/>
      <c r="DB58" s="2"/>
      <c r="DC58" s="2"/>
      <c r="DD58" s="1"/>
      <c r="DE58" s="2"/>
      <c r="DF58" s="2"/>
      <c r="DG58" s="2"/>
      <c r="DH58" s="2"/>
      <c r="EA58" s="2"/>
      <c r="EB58" s="2"/>
      <c r="EC58" s="2"/>
      <c r="ED58" s="2"/>
      <c r="EE58" s="2"/>
      <c r="EF58" s="2"/>
      <c r="EG58" s="2"/>
      <c r="EH58" s="2"/>
      <c r="FA58" s="2"/>
      <c r="FB58" s="2"/>
      <c r="FC58" s="2"/>
      <c r="FD58" s="1"/>
      <c r="FE58" s="2"/>
      <c r="FF58" s="2"/>
      <c r="FG58" s="2"/>
      <c r="FH58" s="2"/>
    </row>
    <row r="59" spans="1:164" ht="18">
      <c r="A59" s="311" t="b">
        <v>1</v>
      </c>
      <c r="B59" s="312"/>
      <c r="C59" s="312"/>
      <c r="D59" s="425"/>
      <c r="E59" s="312"/>
      <c r="F59" s="312"/>
      <c r="G59" s="315"/>
      <c r="H59" s="2"/>
      <c r="I59" s="353"/>
      <c r="J59" s="2"/>
      <c r="K59" s="2"/>
      <c r="L59" s="2"/>
      <c r="M59" s="2"/>
      <c r="N59" s="2"/>
      <c r="O59" s="2"/>
      <c r="P59" s="2"/>
      <c r="Q59" s="2"/>
      <c r="R59" s="2"/>
      <c r="S59" s="2"/>
      <c r="T59" s="2"/>
      <c r="U59" s="2"/>
      <c r="V59" s="2"/>
      <c r="W59" s="2"/>
      <c r="X59" s="2"/>
      <c r="Y59" s="2"/>
      <c r="Z59" s="2"/>
      <c r="AA59" s="94"/>
      <c r="AB59" s="96"/>
      <c r="AC59" s="95"/>
      <c r="AD59" s="94"/>
      <c r="AE59" s="96"/>
      <c r="AF59" s="95"/>
      <c r="AG59" s="14"/>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DA59" s="2"/>
      <c r="DB59" s="2"/>
      <c r="DC59" s="2"/>
      <c r="DD59" s="1"/>
      <c r="DE59" s="2"/>
      <c r="DF59" s="2"/>
      <c r="DG59" s="2"/>
      <c r="DH59" s="2"/>
      <c r="EA59" s="2"/>
      <c r="EB59" s="2"/>
      <c r="EC59" s="2"/>
      <c r="ED59" s="2"/>
      <c r="EE59" s="2"/>
      <c r="EF59" s="2"/>
      <c r="EG59" s="2"/>
      <c r="EH59" s="2"/>
      <c r="FA59" s="2"/>
      <c r="FB59" s="2"/>
      <c r="FC59" s="2"/>
      <c r="FD59" s="1"/>
      <c r="FE59" s="2"/>
      <c r="FF59" s="2"/>
      <c r="FG59" s="2"/>
      <c r="FH59" s="2"/>
    </row>
    <row r="60" spans="1:164" ht="18">
      <c r="A60" s="311" t="b">
        <v>1</v>
      </c>
      <c r="B60" s="312"/>
      <c r="C60" s="312"/>
      <c r="D60" s="425"/>
      <c r="E60" s="312"/>
      <c r="F60" s="312"/>
      <c r="G60" s="315"/>
      <c r="H60" s="2"/>
      <c r="I60" s="353"/>
      <c r="J60" s="2"/>
      <c r="K60" s="2"/>
      <c r="L60" s="2"/>
      <c r="M60" s="2"/>
      <c r="N60" s="2"/>
      <c r="O60" s="2"/>
      <c r="P60" s="2"/>
      <c r="Q60" s="2"/>
      <c r="R60" s="2"/>
      <c r="S60" s="2"/>
      <c r="T60" s="2"/>
      <c r="U60" s="2"/>
      <c r="V60" s="2"/>
      <c r="W60" s="2"/>
      <c r="X60" s="2"/>
      <c r="Y60" s="2"/>
      <c r="Z60" s="2"/>
      <c r="AA60" s="94"/>
      <c r="AB60" s="96"/>
      <c r="AC60" s="95"/>
      <c r="AD60" s="94"/>
      <c r="AE60" s="96"/>
      <c r="AF60" s="95"/>
      <c r="AG60" s="14"/>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DA60" s="2"/>
      <c r="DB60" s="2"/>
      <c r="DC60" s="2"/>
      <c r="DD60" s="1"/>
      <c r="DE60" s="2"/>
      <c r="DF60" s="2"/>
      <c r="DG60" s="2"/>
      <c r="DH60" s="2"/>
      <c r="EA60" s="2"/>
      <c r="EB60" s="2"/>
      <c r="EC60" s="2"/>
      <c r="ED60" s="2"/>
      <c r="EE60" s="2"/>
      <c r="EF60" s="2"/>
      <c r="EG60" s="2"/>
      <c r="EH60" s="2"/>
      <c r="FA60" s="2"/>
      <c r="FB60" s="2"/>
      <c r="FC60" s="2"/>
      <c r="FD60" s="1"/>
      <c r="FE60" s="2"/>
      <c r="FF60" s="2"/>
      <c r="FG60" s="2"/>
      <c r="FH60" s="2"/>
    </row>
    <row r="61" spans="1:164" ht="18">
      <c r="A61" s="311">
        <v>-4161</v>
      </c>
      <c r="B61" s="312"/>
      <c r="C61" s="312"/>
      <c r="D61" s="425"/>
      <c r="E61" s="312"/>
      <c r="F61" s="312"/>
      <c r="G61" s="315"/>
      <c r="H61" s="2"/>
      <c r="I61" s="353"/>
      <c r="J61" s="2"/>
      <c r="K61" s="2"/>
      <c r="L61" s="2"/>
      <c r="M61" s="2"/>
      <c r="N61" s="2"/>
      <c r="O61" s="2"/>
      <c r="P61" s="2"/>
      <c r="Q61" s="2"/>
      <c r="R61" s="2"/>
      <c r="S61" s="2"/>
      <c r="T61" s="2"/>
      <c r="U61" s="2"/>
      <c r="V61" s="2"/>
      <c r="W61" s="2"/>
      <c r="X61" s="2"/>
      <c r="Y61" s="2"/>
      <c r="Z61" s="2"/>
      <c r="AA61" s="94"/>
      <c r="AB61" s="96"/>
      <c r="AC61" s="95"/>
      <c r="AD61" s="94"/>
      <c r="AE61" s="96"/>
      <c r="AF61" s="95"/>
      <c r="AG61" s="14"/>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DA61" s="2"/>
      <c r="DB61" s="2"/>
      <c r="DC61" s="2"/>
      <c r="DD61" s="1"/>
      <c r="DE61" s="2"/>
      <c r="DF61" s="2"/>
      <c r="DG61" s="2"/>
      <c r="DH61" s="2"/>
      <c r="EA61" s="2"/>
      <c r="EB61" s="2"/>
      <c r="EC61" s="2"/>
      <c r="ED61" s="2"/>
      <c r="EE61" s="2"/>
      <c r="EF61" s="2"/>
      <c r="EG61" s="2"/>
      <c r="EH61" s="2"/>
      <c r="FA61" s="2"/>
      <c r="FB61" s="2"/>
      <c r="FC61" s="2"/>
      <c r="FD61" s="1"/>
      <c r="FE61" s="2"/>
      <c r="FF61" s="2"/>
      <c r="FG61" s="2"/>
      <c r="FH61" s="2"/>
    </row>
    <row r="62" spans="1:164" ht="18">
      <c r="A62" s="311"/>
      <c r="B62" s="312"/>
      <c r="C62" s="312"/>
      <c r="D62" s="425"/>
      <c r="E62" s="312"/>
      <c r="F62" s="312"/>
      <c r="G62" s="315"/>
      <c r="H62" s="2"/>
      <c r="I62" s="353"/>
      <c r="J62" s="2"/>
      <c r="K62" s="2"/>
      <c r="L62" s="2"/>
      <c r="M62" s="2"/>
      <c r="N62" s="2"/>
      <c r="O62" s="2"/>
      <c r="P62" s="2"/>
      <c r="Q62" s="2"/>
      <c r="R62" s="2"/>
      <c r="S62" s="2"/>
      <c r="T62" s="2"/>
      <c r="U62" s="2"/>
      <c r="V62" s="2"/>
      <c r="W62" s="2"/>
      <c r="X62" s="2"/>
      <c r="Y62" s="2"/>
      <c r="Z62" s="2"/>
      <c r="AA62" s="94"/>
      <c r="AB62" s="94"/>
      <c r="AC62" s="94"/>
      <c r="AD62" s="94"/>
      <c r="AE62" s="82"/>
      <c r="AF62" s="82"/>
      <c r="AG62" s="14"/>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DA62" s="2"/>
      <c r="DB62" s="2"/>
      <c r="DC62" s="2"/>
      <c r="DD62" s="1"/>
      <c r="DE62" s="2"/>
      <c r="DF62" s="2"/>
      <c r="DG62" s="2"/>
      <c r="DH62" s="2"/>
      <c r="EA62" s="2"/>
      <c r="EB62" s="2"/>
      <c r="EC62" s="2"/>
      <c r="ED62" s="2"/>
      <c r="EE62" s="2"/>
      <c r="EF62" s="2"/>
      <c r="EG62" s="2"/>
      <c r="EH62" s="2"/>
      <c r="FA62" s="2"/>
      <c r="FB62" s="2"/>
      <c r="FC62" s="2"/>
      <c r="FD62" s="1"/>
      <c r="FE62" s="2"/>
      <c r="FF62" s="2"/>
      <c r="FG62" s="2"/>
      <c r="FH62" s="2"/>
    </row>
    <row r="63" spans="1:164" ht="18">
      <c r="A63" s="311"/>
      <c r="B63" s="312"/>
      <c r="C63" s="312"/>
      <c r="D63" s="425"/>
      <c r="E63" s="312"/>
      <c r="F63" s="312"/>
      <c r="G63" s="315"/>
      <c r="H63" s="2"/>
      <c r="I63" s="353"/>
      <c r="J63" s="2"/>
      <c r="K63" s="2"/>
      <c r="L63" s="2"/>
      <c r="M63" s="2"/>
      <c r="N63" s="2"/>
      <c r="O63" s="2"/>
      <c r="P63" s="2"/>
      <c r="Q63" s="2"/>
      <c r="R63" s="2"/>
      <c r="S63" s="2"/>
      <c r="T63" s="2"/>
      <c r="U63" s="2"/>
      <c r="V63" s="2"/>
      <c r="W63" s="2"/>
      <c r="X63" s="2"/>
      <c r="Y63" s="2"/>
      <c r="Z63" s="2"/>
      <c r="AA63" s="94"/>
      <c r="AB63" s="94"/>
      <c r="AC63" s="94"/>
      <c r="AD63" s="82"/>
      <c r="AE63" s="82"/>
      <c r="AF63" s="82"/>
      <c r="AG63" s="14"/>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DA63" s="2"/>
      <c r="DB63" s="2"/>
      <c r="DC63" s="2"/>
      <c r="DD63" s="1"/>
      <c r="DE63" s="2"/>
      <c r="DF63" s="2"/>
      <c r="DG63" s="2"/>
      <c r="DH63" s="2"/>
      <c r="EA63" s="2"/>
      <c r="EB63" s="2"/>
      <c r="EC63" s="2"/>
      <c r="ED63" s="2"/>
      <c r="EE63" s="2"/>
      <c r="EF63" s="2"/>
      <c r="EG63" s="2"/>
      <c r="EH63" s="2"/>
      <c r="FA63" s="2"/>
      <c r="FB63" s="2"/>
      <c r="FC63" s="2"/>
      <c r="FD63" s="1"/>
      <c r="FE63" s="2"/>
      <c r="FF63" s="2"/>
      <c r="FG63" s="2"/>
      <c r="FH63" s="2"/>
    </row>
    <row r="64" spans="1:164" ht="18">
      <c r="A64" s="311"/>
      <c r="B64" s="312"/>
      <c r="C64" s="312"/>
      <c r="D64" s="425"/>
      <c r="E64" s="312"/>
      <c r="F64" s="312"/>
      <c r="G64" s="315"/>
      <c r="H64" s="2"/>
      <c r="I64" s="353"/>
      <c r="J64" s="2"/>
      <c r="K64" s="2"/>
      <c r="L64" s="2"/>
      <c r="M64" s="2"/>
      <c r="N64" s="2"/>
      <c r="O64" s="2"/>
      <c r="P64" s="2"/>
      <c r="Q64" s="2"/>
      <c r="R64" s="2"/>
      <c r="S64" s="2"/>
      <c r="T64" s="2"/>
      <c r="U64" s="2"/>
      <c r="V64" s="2"/>
      <c r="W64" s="2"/>
      <c r="X64" s="2"/>
      <c r="Y64" s="2"/>
      <c r="Z64" s="2"/>
      <c r="AA64" s="94"/>
      <c r="AB64" s="94"/>
      <c r="AC64" s="94"/>
      <c r="AD64" s="96"/>
      <c r="AE64" s="97"/>
      <c r="AF64" s="94"/>
      <c r="AG64" s="14"/>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DA64" s="2"/>
      <c r="DB64" s="2"/>
      <c r="DC64" s="2"/>
      <c r="DD64" s="1"/>
      <c r="DE64" s="2"/>
      <c r="DF64" s="2"/>
      <c r="DG64" s="2"/>
      <c r="DH64" s="2"/>
      <c r="EA64" s="2"/>
      <c r="EB64" s="2"/>
      <c r="EC64" s="2"/>
      <c r="ED64" s="2"/>
      <c r="EE64" s="2"/>
      <c r="EF64" s="2"/>
      <c r="EG64" s="2"/>
      <c r="EH64" s="2"/>
      <c r="FA64" s="2"/>
      <c r="FB64" s="2"/>
      <c r="FC64" s="2"/>
      <c r="FD64" s="1"/>
      <c r="FE64" s="2"/>
      <c r="FF64" s="2"/>
      <c r="FG64" s="2"/>
      <c r="FH64" s="2"/>
    </row>
    <row r="65" spans="1:164" ht="18">
      <c r="A65" s="311"/>
      <c r="B65" s="312"/>
      <c r="C65" s="312"/>
      <c r="D65" s="312"/>
      <c r="E65" s="312"/>
      <c r="F65" s="312"/>
      <c r="G65" s="315"/>
      <c r="H65" s="2"/>
      <c r="I65" s="353"/>
      <c r="J65" s="2"/>
      <c r="K65" s="2"/>
      <c r="L65" s="2"/>
      <c r="M65" s="2"/>
      <c r="N65" s="2"/>
      <c r="O65" s="2"/>
      <c r="P65" s="2"/>
      <c r="Q65" s="2"/>
      <c r="R65" s="2"/>
      <c r="S65" s="2"/>
      <c r="T65" s="2"/>
      <c r="U65" s="2"/>
      <c r="V65" s="2"/>
      <c r="W65" s="2"/>
      <c r="X65" s="2"/>
      <c r="Y65" s="2"/>
      <c r="Z65" s="2"/>
      <c r="AA65" s="94"/>
      <c r="AB65" s="94"/>
      <c r="AC65" s="94"/>
      <c r="AD65" s="96"/>
      <c r="AE65" s="98"/>
      <c r="AF65" s="94"/>
      <c r="AG65" s="14"/>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DA65" s="2"/>
      <c r="DB65" s="2"/>
      <c r="DC65" s="2"/>
      <c r="DD65" s="1"/>
      <c r="DE65" s="2"/>
      <c r="DF65" s="2"/>
      <c r="DG65" s="2"/>
      <c r="DH65" s="2"/>
      <c r="EA65" s="2"/>
      <c r="EB65" s="2"/>
      <c r="EC65" s="2"/>
      <c r="ED65" s="2"/>
      <c r="EE65" s="2"/>
      <c r="EF65" s="2"/>
      <c r="EG65" s="2"/>
      <c r="EH65" s="2"/>
      <c r="FA65" s="2"/>
      <c r="FB65" s="2"/>
      <c r="FC65" s="2"/>
      <c r="FD65" s="1"/>
      <c r="FE65" s="2"/>
      <c r="FF65" s="2"/>
      <c r="FG65" s="2"/>
      <c r="FH65" s="2"/>
    </row>
    <row r="66" spans="1:164" ht="18">
      <c r="A66" s="311"/>
      <c r="B66" s="312"/>
      <c r="C66" s="312"/>
      <c r="D66" s="312"/>
      <c r="E66" s="312"/>
      <c r="F66" s="312"/>
      <c r="G66" s="315"/>
      <c r="H66" s="2"/>
      <c r="I66" s="353"/>
      <c r="J66" s="2"/>
      <c r="K66" s="2"/>
      <c r="L66" s="2"/>
      <c r="M66" s="2"/>
      <c r="N66" s="2"/>
      <c r="O66" s="2"/>
      <c r="P66" s="2"/>
      <c r="Q66" s="2"/>
      <c r="R66" s="2"/>
      <c r="S66" s="2"/>
      <c r="T66" s="2"/>
      <c r="U66" s="2"/>
      <c r="V66" s="2"/>
      <c r="W66" s="2"/>
      <c r="X66" s="2"/>
      <c r="Y66" s="2"/>
      <c r="Z66" s="2"/>
      <c r="AA66" s="94"/>
      <c r="AB66" s="94"/>
      <c r="AC66" s="94"/>
      <c r="AD66" s="94"/>
      <c r="AE66" s="94"/>
      <c r="AF66" s="94"/>
      <c r="AG66" s="14"/>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DA66" s="2"/>
      <c r="DB66" s="2"/>
      <c r="DC66" s="2"/>
      <c r="DD66" s="1"/>
      <c r="DE66" s="2"/>
      <c r="DF66" s="2"/>
      <c r="DG66" s="2"/>
      <c r="DH66" s="2"/>
      <c r="EA66" s="2"/>
      <c r="EB66" s="2"/>
      <c r="EC66" s="2"/>
      <c r="ED66" s="2"/>
      <c r="EE66" s="2"/>
      <c r="EF66" s="2"/>
      <c r="EG66" s="2"/>
      <c r="EH66" s="2"/>
      <c r="FA66" s="2"/>
      <c r="FB66" s="2"/>
      <c r="FC66" s="2"/>
      <c r="FD66" s="1"/>
      <c r="FE66" s="2"/>
      <c r="FF66" s="2"/>
      <c r="FG66" s="2"/>
      <c r="FH66" s="2"/>
    </row>
    <row r="67" spans="1:164" ht="18.75" thickBot="1">
      <c r="A67" s="319"/>
      <c r="B67" s="320"/>
      <c r="C67" s="320"/>
      <c r="D67" s="320"/>
      <c r="E67" s="320"/>
      <c r="F67" s="320"/>
      <c r="G67" s="321"/>
      <c r="H67" s="2"/>
      <c r="I67" s="353"/>
      <c r="J67" s="2"/>
      <c r="K67" s="2"/>
      <c r="L67" s="2"/>
      <c r="M67" s="2"/>
      <c r="N67" s="2"/>
      <c r="O67" s="2"/>
      <c r="P67" s="2"/>
      <c r="Q67" s="2"/>
      <c r="R67" s="2"/>
      <c r="S67" s="2"/>
      <c r="T67" s="2"/>
      <c r="U67" s="2"/>
      <c r="V67" s="2"/>
      <c r="W67" s="2"/>
      <c r="X67" s="2"/>
      <c r="Y67" s="2"/>
      <c r="Z67" s="2"/>
      <c r="AA67" s="94"/>
      <c r="AB67" s="94"/>
      <c r="AC67" s="94"/>
      <c r="AD67" s="94"/>
      <c r="AE67" s="94"/>
      <c r="AF67" s="94"/>
      <c r="AG67" s="14"/>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DA67" s="2"/>
      <c r="DB67" s="2"/>
      <c r="DC67" s="2"/>
      <c r="DD67" s="1"/>
      <c r="DE67" s="2"/>
      <c r="DF67" s="2"/>
      <c r="DG67" s="2"/>
      <c r="DH67" s="2"/>
      <c r="EA67" s="2"/>
      <c r="EB67" s="2"/>
      <c r="EC67" s="2"/>
      <c r="ED67" s="2"/>
      <c r="EE67" s="2"/>
      <c r="EF67" s="2"/>
      <c r="EG67" s="2"/>
      <c r="EH67" s="2"/>
      <c r="FA67" s="2"/>
      <c r="FB67" s="2"/>
      <c r="FC67" s="2"/>
      <c r="FD67" s="1"/>
      <c r="FE67" s="2"/>
      <c r="FF67" s="2"/>
      <c r="FG67" s="2"/>
      <c r="FH67" s="2"/>
    </row>
    <row r="68" spans="1:164" ht="18.75" thickTop="1">
      <c r="A68" s="2"/>
      <c r="B68" s="2"/>
      <c r="C68" s="2"/>
      <c r="D68" s="2"/>
      <c r="E68" s="2"/>
      <c r="F68" s="2"/>
      <c r="G68" s="2"/>
      <c r="H68" s="2"/>
      <c r="I68" s="353"/>
      <c r="J68" s="2"/>
      <c r="K68" s="2"/>
      <c r="L68" s="2"/>
      <c r="M68" s="2"/>
      <c r="N68" s="2"/>
      <c r="O68" s="2"/>
      <c r="P68" s="2"/>
      <c r="Q68" s="2"/>
      <c r="R68" s="2"/>
      <c r="S68" s="2"/>
      <c r="T68" s="2"/>
      <c r="U68" s="2"/>
      <c r="V68" s="2"/>
      <c r="W68" s="2"/>
      <c r="X68" s="2"/>
      <c r="Y68" s="2"/>
      <c r="Z68" s="2"/>
      <c r="AA68" s="94"/>
      <c r="AB68" s="94"/>
      <c r="AC68" s="94"/>
      <c r="AD68" s="94"/>
      <c r="AE68" s="94"/>
      <c r="AF68" s="94"/>
      <c r="AG68" s="14"/>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DA68" s="2"/>
      <c r="DB68" s="2"/>
      <c r="DC68" s="2"/>
      <c r="DD68" s="1"/>
      <c r="DE68" s="2"/>
      <c r="DF68" s="2"/>
      <c r="DG68" s="2"/>
      <c r="DH68" s="2"/>
      <c r="EA68" s="2"/>
      <c r="EB68" s="2"/>
      <c r="EC68" s="2"/>
      <c r="ED68" s="2"/>
      <c r="EE68" s="2"/>
      <c r="EF68" s="2"/>
      <c r="EG68" s="2"/>
      <c r="EH68" s="2"/>
      <c r="FA68" s="2"/>
      <c r="FB68" s="2"/>
      <c r="FC68" s="2"/>
      <c r="FD68" s="1"/>
      <c r="FE68" s="2"/>
      <c r="FF68" s="2"/>
      <c r="FG68" s="2"/>
      <c r="FH68" s="2"/>
    </row>
    <row r="69" spans="1:164" ht="18">
      <c r="A69" s="2"/>
      <c r="B69" s="2"/>
      <c r="C69" s="2"/>
      <c r="D69" s="2"/>
      <c r="E69" s="2"/>
      <c r="F69" s="2"/>
      <c r="G69" s="2"/>
      <c r="H69" s="2"/>
      <c r="I69" s="353"/>
      <c r="J69" s="2"/>
      <c r="K69" s="2"/>
      <c r="L69" s="2"/>
      <c r="M69" s="2"/>
      <c r="N69" s="2"/>
      <c r="O69" s="2"/>
      <c r="P69" s="2"/>
      <c r="Q69" s="2"/>
      <c r="R69" s="2"/>
      <c r="S69" s="2"/>
      <c r="T69" s="2"/>
      <c r="U69" s="2"/>
      <c r="V69" s="2"/>
      <c r="W69" s="2"/>
      <c r="X69" s="2"/>
      <c r="Y69" s="2"/>
      <c r="Z69" s="2"/>
      <c r="AA69" s="94"/>
      <c r="AB69" s="94"/>
      <c r="AC69" s="94"/>
      <c r="AD69" s="94"/>
      <c r="AE69" s="94"/>
      <c r="AF69" s="94"/>
      <c r="AG69" s="14"/>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DA69" s="2"/>
      <c r="DB69" s="2"/>
      <c r="DC69" s="2"/>
      <c r="DD69" s="1"/>
      <c r="DE69" s="2"/>
      <c r="DF69" s="2"/>
      <c r="DG69" s="2"/>
      <c r="DH69" s="2"/>
      <c r="EA69" s="2"/>
      <c r="EB69" s="2"/>
      <c r="EC69" s="2"/>
      <c r="ED69" s="2"/>
      <c r="EE69" s="2"/>
      <c r="EF69" s="2"/>
      <c r="EG69" s="2"/>
      <c r="EH69" s="2"/>
      <c r="FA69" s="2"/>
      <c r="FB69" s="2"/>
      <c r="FC69" s="2"/>
      <c r="FD69" s="1"/>
      <c r="FE69" s="2"/>
      <c r="FF69" s="2"/>
      <c r="FG69" s="2"/>
      <c r="FH69" s="2"/>
    </row>
    <row r="70" spans="1:164" ht="18">
      <c r="A70" s="2"/>
      <c r="B70" s="2"/>
      <c r="C70" s="2"/>
      <c r="D70" s="2"/>
      <c r="E70" s="2"/>
      <c r="F70" s="2"/>
      <c r="G70" s="2"/>
      <c r="H70" s="2"/>
      <c r="I70" s="353"/>
      <c r="J70" s="2"/>
      <c r="K70" s="2"/>
      <c r="L70" s="2"/>
      <c r="M70" s="2"/>
      <c r="N70" s="2"/>
      <c r="O70" s="2"/>
      <c r="P70" s="2"/>
      <c r="Q70" s="2"/>
      <c r="R70" s="2"/>
      <c r="S70" s="2"/>
      <c r="T70" s="2"/>
      <c r="U70" s="2"/>
      <c r="V70" s="2"/>
      <c r="W70" s="2"/>
      <c r="X70" s="2"/>
      <c r="Y70" s="2"/>
      <c r="Z70" s="2"/>
      <c r="AA70" s="94"/>
      <c r="AB70" s="94"/>
      <c r="AC70" s="94"/>
      <c r="AD70" s="94"/>
      <c r="AE70" s="94"/>
      <c r="AF70" s="94"/>
      <c r="AG70" s="14"/>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DA70" s="2"/>
      <c r="DB70" s="2"/>
      <c r="DC70" s="2"/>
      <c r="DD70" s="1"/>
      <c r="DE70" s="2"/>
      <c r="DF70" s="2"/>
      <c r="DG70" s="2"/>
      <c r="DH70" s="2"/>
      <c r="EA70" s="2"/>
      <c r="EB70" s="2"/>
      <c r="EC70" s="2"/>
      <c r="ED70" s="2"/>
      <c r="EE70" s="2"/>
      <c r="EF70" s="2"/>
      <c r="EG70" s="2"/>
      <c r="EH70" s="2"/>
      <c r="FA70" s="2"/>
      <c r="FB70" s="2"/>
      <c r="FC70" s="2"/>
      <c r="FD70" s="1"/>
      <c r="FE70" s="2"/>
      <c r="FF70" s="2"/>
      <c r="FG70" s="2"/>
      <c r="FH70" s="2"/>
    </row>
    <row r="71" spans="1:164" ht="18">
      <c r="A71" s="2"/>
      <c r="B71" s="2"/>
      <c r="C71" s="2"/>
      <c r="D71" s="2"/>
      <c r="E71" s="2"/>
      <c r="F71" s="2"/>
      <c r="G71" s="2"/>
      <c r="H71" s="2"/>
      <c r="I71" s="353"/>
      <c r="J71" s="2"/>
      <c r="K71" s="2"/>
      <c r="L71" s="2"/>
      <c r="M71" s="2"/>
      <c r="N71" s="2"/>
      <c r="O71" s="2"/>
      <c r="P71" s="2"/>
      <c r="Q71" s="2"/>
      <c r="R71" s="2"/>
      <c r="S71" s="2"/>
      <c r="T71" s="2"/>
      <c r="U71" s="2"/>
      <c r="V71" s="2"/>
      <c r="W71" s="2"/>
      <c r="X71" s="2"/>
      <c r="Y71" s="2"/>
      <c r="Z71" s="2"/>
      <c r="AA71" s="94"/>
      <c r="AB71" s="94"/>
      <c r="AC71" s="94"/>
      <c r="AD71" s="94"/>
      <c r="AE71" s="94"/>
      <c r="AF71" s="94"/>
      <c r="AG71" s="14"/>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DA71" s="2"/>
      <c r="DB71" s="2"/>
      <c r="DC71" s="2"/>
      <c r="DD71" s="1"/>
      <c r="DE71" s="2"/>
      <c r="DF71" s="2"/>
      <c r="DG71" s="2"/>
      <c r="DH71" s="2"/>
      <c r="EA71" s="2"/>
      <c r="EB71" s="2"/>
      <c r="EC71" s="2"/>
      <c r="ED71" s="2"/>
      <c r="EE71" s="2"/>
      <c r="EF71" s="2"/>
      <c r="EG71" s="2"/>
      <c r="EH71" s="2"/>
      <c r="FA71" s="2"/>
      <c r="FB71" s="2"/>
      <c r="FC71" s="2"/>
      <c r="FD71" s="1"/>
      <c r="FE71" s="2"/>
      <c r="FF71" s="2"/>
      <c r="FG71" s="2"/>
      <c r="FH71" s="2"/>
    </row>
    <row r="72" spans="1:164" ht="18">
      <c r="A72" s="2"/>
      <c r="B72" s="2"/>
      <c r="C72" s="2"/>
      <c r="D72" s="2"/>
      <c r="E72" s="2"/>
      <c r="F72" s="2"/>
      <c r="G72" s="2"/>
      <c r="H72" s="2"/>
      <c r="I72" s="353"/>
      <c r="J72" s="2"/>
      <c r="K72" s="2"/>
      <c r="L72" s="2"/>
      <c r="M72" s="2"/>
      <c r="N72" s="2"/>
      <c r="O72" s="2"/>
      <c r="P72" s="2"/>
      <c r="Q72" s="2"/>
      <c r="R72" s="2"/>
      <c r="S72" s="2"/>
      <c r="T72" s="2"/>
      <c r="U72" s="2"/>
      <c r="V72" s="2"/>
      <c r="W72" s="2"/>
      <c r="X72" s="2"/>
      <c r="Y72" s="2"/>
      <c r="Z72" s="2"/>
      <c r="AA72" s="94"/>
      <c r="AB72" s="94"/>
      <c r="AC72" s="94"/>
      <c r="AD72" s="94"/>
      <c r="AE72" s="94"/>
      <c r="AF72" s="94"/>
      <c r="AG72" s="14"/>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DA72" s="2"/>
      <c r="DB72" s="2"/>
      <c r="DC72" s="2"/>
      <c r="DD72" s="1"/>
      <c r="DE72" s="2"/>
      <c r="DF72" s="2"/>
      <c r="DG72" s="2"/>
      <c r="DH72" s="2"/>
      <c r="EA72" s="2"/>
      <c r="EB72" s="2"/>
      <c r="EC72" s="2"/>
      <c r="ED72" s="2"/>
      <c r="EE72" s="2"/>
      <c r="EF72" s="2"/>
      <c r="EG72" s="2"/>
      <c r="EH72" s="2"/>
      <c r="FA72" s="2"/>
      <c r="FB72" s="2"/>
      <c r="FC72" s="2"/>
      <c r="FD72" s="1"/>
      <c r="FE72" s="2"/>
      <c r="FF72" s="2"/>
      <c r="FG72" s="2"/>
      <c r="FH72" s="2"/>
    </row>
    <row r="73" spans="1:164" ht="18">
      <c r="A73" s="2"/>
      <c r="B73" s="2"/>
      <c r="C73" s="2"/>
      <c r="D73" s="2"/>
      <c r="E73" s="2"/>
      <c r="F73" s="2"/>
      <c r="G73" s="2"/>
      <c r="H73" s="2"/>
      <c r="I73" s="353"/>
      <c r="J73" s="2"/>
      <c r="K73" s="2"/>
      <c r="L73" s="2"/>
      <c r="M73" s="2"/>
      <c r="N73" s="2"/>
      <c r="O73" s="2"/>
      <c r="P73" s="2"/>
      <c r="Q73" s="2"/>
      <c r="R73" s="2"/>
      <c r="S73" s="2"/>
      <c r="T73" s="2"/>
      <c r="U73" s="2"/>
      <c r="V73" s="2"/>
      <c r="W73" s="2"/>
      <c r="X73" s="2"/>
      <c r="Y73" s="2"/>
      <c r="Z73" s="2"/>
      <c r="AA73" s="94"/>
      <c r="AB73" s="94"/>
      <c r="AC73" s="94"/>
      <c r="AD73" s="94"/>
      <c r="AE73" s="94"/>
      <c r="AF73" s="94"/>
      <c r="AG73" s="14"/>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DA73" s="2"/>
      <c r="DB73" s="2"/>
      <c r="DC73" s="2"/>
      <c r="DD73" s="1"/>
      <c r="DE73" s="2"/>
      <c r="DF73" s="2"/>
      <c r="DG73" s="2"/>
      <c r="DH73" s="2"/>
      <c r="EA73" s="2"/>
      <c r="EB73" s="2"/>
      <c r="EC73" s="2"/>
      <c r="ED73" s="2"/>
      <c r="EE73" s="2"/>
      <c r="EF73" s="2"/>
      <c r="EG73" s="2"/>
      <c r="EH73" s="2"/>
      <c r="FA73" s="2"/>
      <c r="FB73" s="2"/>
      <c r="FC73" s="2"/>
      <c r="FD73" s="1"/>
      <c r="FE73" s="2"/>
      <c r="FF73" s="2"/>
      <c r="FG73" s="2"/>
      <c r="FH73" s="2"/>
    </row>
    <row r="74" spans="1:164" ht="18">
      <c r="A74" s="2"/>
      <c r="B74" s="2"/>
      <c r="C74" s="2"/>
      <c r="D74" s="2"/>
      <c r="E74" s="2"/>
      <c r="F74" s="2"/>
      <c r="G74" s="2"/>
      <c r="H74" s="2"/>
      <c r="I74" s="353"/>
      <c r="J74" s="2"/>
      <c r="K74" s="2"/>
      <c r="L74" s="2"/>
      <c r="M74" s="2"/>
      <c r="N74" s="2"/>
      <c r="O74" s="2"/>
      <c r="P74" s="2"/>
      <c r="Q74" s="2"/>
      <c r="R74" s="2"/>
      <c r="S74" s="2"/>
      <c r="T74" s="2"/>
      <c r="U74" s="2"/>
      <c r="V74" s="2"/>
      <c r="W74" s="2"/>
      <c r="X74" s="2"/>
      <c r="Y74" s="2"/>
      <c r="Z74" s="2"/>
      <c r="AA74" s="94"/>
      <c r="AB74" s="14"/>
      <c r="AC74" s="14"/>
      <c r="AD74" s="14"/>
      <c r="AE74" s="14"/>
      <c r="AF74" s="14"/>
      <c r="AG74" s="14"/>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DA74" s="2"/>
      <c r="DB74" s="2"/>
      <c r="DC74" s="2"/>
      <c r="DD74" s="1"/>
      <c r="DE74" s="2"/>
      <c r="DF74" s="2"/>
      <c r="DG74" s="2"/>
      <c r="DH74" s="2"/>
      <c r="EA74" s="2"/>
      <c r="EB74" s="2"/>
      <c r="EC74" s="2"/>
      <c r="ED74" s="2"/>
      <c r="EE74" s="2"/>
      <c r="EF74" s="2"/>
      <c r="EG74" s="2"/>
      <c r="EH74" s="2"/>
      <c r="FA74" s="2"/>
      <c r="FB74" s="2"/>
      <c r="FC74" s="2"/>
      <c r="FD74" s="1"/>
      <c r="FE74" s="2"/>
      <c r="FF74" s="2"/>
      <c r="FG74" s="2"/>
      <c r="FH74" s="2"/>
    </row>
    <row r="75" spans="1:164" ht="18">
      <c r="A75" s="2"/>
      <c r="B75" s="2"/>
      <c r="C75" s="2"/>
      <c r="D75" s="2"/>
      <c r="E75" s="2"/>
      <c r="F75" s="2"/>
      <c r="G75" s="2"/>
      <c r="H75" s="2"/>
      <c r="I75" s="353"/>
      <c r="J75" s="2"/>
      <c r="K75" s="2"/>
      <c r="L75" s="2"/>
      <c r="M75" s="2"/>
      <c r="N75" s="2"/>
      <c r="O75" s="2"/>
      <c r="P75" s="2"/>
      <c r="Q75" s="2"/>
      <c r="R75" s="2"/>
      <c r="S75" s="2"/>
      <c r="T75" s="2"/>
      <c r="U75" s="2"/>
      <c r="V75" s="2"/>
      <c r="W75" s="2"/>
      <c r="X75" s="2"/>
      <c r="Y75" s="2"/>
      <c r="Z75" s="2"/>
      <c r="AA75" s="94"/>
      <c r="AB75" s="14"/>
      <c r="AC75" s="14"/>
      <c r="AD75" s="14"/>
      <c r="AE75" s="14"/>
      <c r="AF75" s="14"/>
      <c r="AG75" s="14"/>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DA75" s="2"/>
      <c r="DB75" s="2"/>
      <c r="DC75" s="2"/>
      <c r="DD75" s="1"/>
      <c r="DE75" s="2"/>
      <c r="DF75" s="2"/>
      <c r="DG75" s="2"/>
      <c r="DH75" s="2"/>
      <c r="EA75" s="2"/>
      <c r="EB75" s="2"/>
      <c r="EC75" s="2"/>
      <c r="ED75" s="2"/>
      <c r="EE75" s="2"/>
      <c r="EF75" s="2"/>
      <c r="EG75" s="2"/>
      <c r="EH75" s="2"/>
      <c r="FA75" s="2"/>
      <c r="FB75" s="2"/>
      <c r="FC75" s="2"/>
      <c r="FD75" s="1"/>
      <c r="FE75" s="2"/>
      <c r="FF75" s="2"/>
      <c r="FG75" s="2"/>
      <c r="FH75" s="2"/>
    </row>
    <row r="76" spans="1:164" ht="18">
      <c r="A76" s="2"/>
      <c r="B76" s="2"/>
      <c r="C76" s="2"/>
      <c r="D76" s="2"/>
      <c r="E76" s="2"/>
      <c r="F76" s="2"/>
      <c r="G76" s="2"/>
      <c r="H76" s="2"/>
      <c r="I76" s="353"/>
      <c r="J76" s="2"/>
      <c r="K76" s="2"/>
      <c r="L76" s="2"/>
      <c r="M76" s="2"/>
      <c r="N76" s="2"/>
      <c r="O76" s="2"/>
      <c r="P76" s="2"/>
      <c r="Q76" s="2"/>
      <c r="R76" s="2"/>
      <c r="S76" s="2"/>
      <c r="T76" s="2"/>
      <c r="U76" s="2"/>
      <c r="V76" s="2"/>
      <c r="W76" s="2"/>
      <c r="X76" s="2"/>
      <c r="Y76" s="2"/>
      <c r="Z76" s="2"/>
      <c r="AA76" s="94"/>
      <c r="AB76" s="14"/>
      <c r="AC76" s="14"/>
      <c r="AD76" s="14"/>
      <c r="AE76" s="14"/>
      <c r="AF76" s="14"/>
      <c r="AG76" s="14"/>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DA76" s="2"/>
      <c r="DB76" s="2"/>
      <c r="DC76" s="2"/>
      <c r="DD76" s="1"/>
      <c r="DE76" s="2"/>
      <c r="DF76" s="2"/>
      <c r="DG76" s="2"/>
      <c r="DH76" s="2"/>
      <c r="EA76" s="2"/>
      <c r="EB76" s="2"/>
      <c r="EC76" s="2"/>
      <c r="ED76" s="2"/>
      <c r="EE76" s="2"/>
      <c r="EF76" s="2"/>
      <c r="EG76" s="2"/>
      <c r="EH76" s="2"/>
      <c r="FA76" s="2"/>
      <c r="FB76" s="2"/>
      <c r="FC76" s="2"/>
      <c r="FD76" s="1"/>
      <c r="FE76" s="2"/>
      <c r="FF76" s="2"/>
      <c r="FG76" s="2"/>
      <c r="FH76" s="2"/>
    </row>
    <row r="77" spans="1:164" ht="18">
      <c r="A77" s="2"/>
      <c r="B77" s="2"/>
      <c r="C77" s="2"/>
      <c r="D77" s="2"/>
      <c r="E77" s="2"/>
      <c r="F77" s="2"/>
      <c r="G77" s="2"/>
      <c r="H77" s="2"/>
      <c r="I77" s="353"/>
      <c r="J77" s="2"/>
      <c r="K77" s="2"/>
      <c r="L77" s="2"/>
      <c r="M77" s="2"/>
      <c r="N77" s="2"/>
      <c r="O77" s="2"/>
      <c r="P77" s="2"/>
      <c r="Q77" s="2"/>
      <c r="R77" s="2"/>
      <c r="S77" s="2"/>
      <c r="T77" s="2"/>
      <c r="U77" s="2"/>
      <c r="V77" s="2"/>
      <c r="W77" s="2"/>
      <c r="X77" s="2"/>
      <c r="Y77" s="2"/>
      <c r="Z77" s="2"/>
      <c r="AA77" s="94"/>
      <c r="AB77" s="14"/>
      <c r="AC77" s="14"/>
      <c r="AD77" s="14"/>
      <c r="AE77" s="14"/>
      <c r="AF77" s="14"/>
      <c r="AG77" s="14"/>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DA77" s="2"/>
      <c r="DB77" s="2"/>
      <c r="DC77" s="2"/>
      <c r="DD77" s="1"/>
      <c r="DE77" s="2"/>
      <c r="DF77" s="2"/>
      <c r="DG77" s="2"/>
      <c r="DH77" s="2"/>
      <c r="EA77" s="2"/>
      <c r="EB77" s="2"/>
      <c r="EC77" s="2"/>
      <c r="ED77" s="2"/>
      <c r="EE77" s="2"/>
      <c r="EF77" s="2"/>
      <c r="EG77" s="2"/>
      <c r="EH77" s="2"/>
      <c r="FA77" s="2"/>
      <c r="FB77" s="2"/>
      <c r="FC77" s="2"/>
      <c r="FD77" s="1"/>
      <c r="FE77" s="2"/>
      <c r="FF77" s="2"/>
      <c r="FG77" s="2"/>
      <c r="FH77" s="2"/>
    </row>
    <row r="78" spans="1:164" ht="18">
      <c r="A78" s="2"/>
      <c r="B78" s="2"/>
      <c r="C78" s="2"/>
      <c r="D78" s="2"/>
      <c r="E78" s="2"/>
      <c r="F78" s="2"/>
      <c r="G78" s="2"/>
      <c r="H78" s="2"/>
      <c r="I78" s="353"/>
      <c r="J78" s="2"/>
      <c r="K78" s="2"/>
      <c r="L78" s="2"/>
      <c r="M78" s="2"/>
      <c r="N78" s="2"/>
      <c r="O78" s="2"/>
      <c r="P78" s="2"/>
      <c r="Q78" s="2"/>
      <c r="R78" s="2"/>
      <c r="S78" s="2"/>
      <c r="T78" s="2"/>
      <c r="U78" s="2"/>
      <c r="V78" s="2"/>
      <c r="W78" s="2"/>
      <c r="X78" s="2"/>
      <c r="Y78" s="2"/>
      <c r="Z78" s="2"/>
      <c r="AA78" s="14"/>
      <c r="AB78" s="2"/>
      <c r="AC78" s="2"/>
      <c r="AD78" s="2"/>
      <c r="AE78" s="14"/>
      <c r="AF78" s="14"/>
      <c r="AG78" s="14"/>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DA78" s="2"/>
      <c r="DB78" s="2"/>
      <c r="DC78" s="2"/>
      <c r="DD78" s="1"/>
      <c r="DE78" s="2"/>
      <c r="DF78" s="2"/>
      <c r="DG78" s="2"/>
      <c r="DH78" s="2"/>
      <c r="EA78" s="2"/>
      <c r="EB78" s="2"/>
      <c r="EC78" s="2"/>
      <c r="ED78" s="2"/>
      <c r="EE78" s="2"/>
      <c r="EF78" s="2"/>
      <c r="EG78" s="2"/>
      <c r="EH78" s="2"/>
      <c r="FA78" s="2"/>
      <c r="FB78" s="2"/>
      <c r="FC78" s="2"/>
      <c r="FD78" s="1"/>
      <c r="FE78" s="2"/>
      <c r="FF78" s="2"/>
      <c r="FG78" s="2"/>
      <c r="FH78" s="2"/>
    </row>
    <row r="79" spans="1:164" ht="18">
      <c r="A79" s="2"/>
      <c r="B79" s="2"/>
      <c r="C79" s="2"/>
      <c r="D79" s="2"/>
      <c r="E79" s="2"/>
      <c r="F79" s="2"/>
      <c r="G79" s="2"/>
      <c r="H79" s="2"/>
      <c r="I79" s="353"/>
      <c r="J79" s="2"/>
      <c r="K79" s="2"/>
      <c r="L79" s="2"/>
      <c r="M79" s="2"/>
      <c r="N79" s="2"/>
      <c r="O79" s="2"/>
      <c r="P79" s="2"/>
      <c r="Q79" s="2"/>
      <c r="R79" s="2"/>
      <c r="S79" s="2"/>
      <c r="T79" s="2"/>
      <c r="U79" s="2"/>
      <c r="V79" s="2"/>
      <c r="W79" s="2"/>
      <c r="X79" s="2"/>
      <c r="Y79" s="2"/>
      <c r="Z79" s="2"/>
      <c r="AA79" s="14"/>
      <c r="AB79" s="2"/>
      <c r="AC79" s="2"/>
      <c r="AD79" s="2"/>
      <c r="AE79" s="2"/>
      <c r="AF79" s="2"/>
      <c r="AG79" s="14"/>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DA79" s="2"/>
      <c r="DB79" s="2"/>
      <c r="DC79" s="2"/>
      <c r="DD79" s="1"/>
      <c r="DE79" s="2"/>
      <c r="DF79" s="2"/>
      <c r="DG79" s="2"/>
      <c r="DH79" s="2"/>
      <c r="EA79" s="2"/>
      <c r="EB79" s="2"/>
      <c r="EC79" s="2"/>
      <c r="ED79" s="2"/>
      <c r="EE79" s="2"/>
      <c r="EF79" s="2"/>
      <c r="EG79" s="2"/>
      <c r="EH79" s="2"/>
      <c r="FA79" s="2"/>
      <c r="FB79" s="2"/>
      <c r="FC79" s="2"/>
      <c r="FD79" s="1"/>
      <c r="FE79" s="2"/>
      <c r="FF79" s="2"/>
      <c r="FG79" s="2"/>
      <c r="FH79" s="2"/>
    </row>
    <row r="80" spans="1:164" ht="18">
      <c r="A80" s="2"/>
      <c r="B80" s="2"/>
      <c r="C80" s="2"/>
      <c r="D80" s="2"/>
      <c r="E80" s="2"/>
      <c r="F80" s="2"/>
      <c r="G80" s="2"/>
      <c r="H80" s="2"/>
      <c r="I80" s="353"/>
      <c r="J80" s="2"/>
      <c r="K80" s="2"/>
      <c r="L80" s="2"/>
      <c r="M80" s="2"/>
      <c r="N80" s="2"/>
      <c r="O80" s="2"/>
      <c r="P80" s="2"/>
      <c r="Q80" s="2"/>
      <c r="R80" s="2"/>
      <c r="S80" s="2"/>
      <c r="T80" s="2"/>
      <c r="U80" s="2"/>
      <c r="V80" s="2"/>
      <c r="W80" s="2"/>
      <c r="X80" s="2"/>
      <c r="Y80" s="2"/>
      <c r="Z80" s="2"/>
      <c r="AA80" s="14"/>
      <c r="AB80" s="2"/>
      <c r="AC80" s="2"/>
      <c r="AD80" s="2"/>
      <c r="AE80" s="2"/>
      <c r="AF80" s="2"/>
      <c r="AG80" s="14"/>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DA80" s="2"/>
      <c r="DB80" s="2"/>
      <c r="DC80" s="2"/>
      <c r="DD80" s="1"/>
      <c r="DE80" s="2"/>
      <c r="DF80" s="2"/>
      <c r="DG80" s="2"/>
      <c r="DH80" s="2"/>
      <c r="EA80" s="2"/>
      <c r="EB80" s="2"/>
      <c r="EC80" s="2"/>
      <c r="ED80" s="2"/>
      <c r="EE80" s="2"/>
      <c r="EF80" s="2"/>
      <c r="EG80" s="2"/>
      <c r="EH80" s="2"/>
      <c r="FA80" s="2"/>
      <c r="FB80" s="2"/>
      <c r="FC80" s="2"/>
      <c r="FD80" s="1"/>
      <c r="FE80" s="2"/>
      <c r="FF80" s="2"/>
      <c r="FG80" s="2"/>
      <c r="FH80" s="2"/>
    </row>
    <row r="81" spans="1:297" ht="18">
      <c r="A81" s="2"/>
      <c r="B81" s="2"/>
      <c r="C81" s="2"/>
      <c r="D81" s="2"/>
      <c r="E81" s="2"/>
      <c r="F81" s="2"/>
      <c r="G81" s="2"/>
      <c r="H81" s="2"/>
      <c r="I81" s="353"/>
      <c r="J81" s="2"/>
      <c r="K81" s="2"/>
      <c r="L81" s="2"/>
      <c r="M81" s="2"/>
      <c r="N81" s="2"/>
      <c r="O81" s="2"/>
      <c r="P81" s="2"/>
      <c r="Q81" s="2"/>
      <c r="R81" s="2"/>
      <c r="S81" s="2"/>
      <c r="T81" s="2"/>
      <c r="U81" s="2"/>
      <c r="V81" s="2"/>
      <c r="W81" s="2"/>
      <c r="X81" s="2"/>
      <c r="Y81" s="2"/>
      <c r="Z81" s="2"/>
      <c r="AA81" s="14"/>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DA81" s="2"/>
      <c r="DB81" s="2"/>
      <c r="DC81" s="2"/>
      <c r="DD81" s="1"/>
      <c r="DE81" s="2"/>
      <c r="DF81" s="2"/>
      <c r="DG81" s="2"/>
      <c r="DH81" s="2"/>
      <c r="EA81" s="2"/>
      <c r="EB81" s="2"/>
      <c r="EC81" s="2"/>
      <c r="ED81" s="2"/>
      <c r="EE81" s="2"/>
      <c r="EF81" s="2"/>
      <c r="EG81" s="2"/>
      <c r="EH81" s="2"/>
      <c r="FA81" s="2"/>
      <c r="FB81" s="2"/>
      <c r="FC81" s="2"/>
      <c r="FD81" s="1"/>
      <c r="FE81" s="2"/>
      <c r="FF81" s="2"/>
      <c r="FG81" s="2"/>
      <c r="FH81" s="2"/>
    </row>
    <row r="82" spans="1:297" ht="18">
      <c r="A82" s="2"/>
      <c r="B82" s="2"/>
      <c r="C82" s="2"/>
      <c r="D82" s="2"/>
      <c r="E82" s="2"/>
      <c r="F82" s="2"/>
      <c r="G82" s="2"/>
      <c r="H82" s="2"/>
      <c r="I82" s="353"/>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DA82" s="2"/>
      <c r="DB82" s="2"/>
      <c r="DC82" s="2"/>
      <c r="DD82" s="1"/>
      <c r="DE82" s="2"/>
      <c r="DF82" s="2"/>
      <c r="DG82" s="2"/>
      <c r="DH82" s="2"/>
      <c r="EA82" s="2"/>
      <c r="EB82" s="2"/>
      <c r="EC82" s="2"/>
      <c r="ED82" s="2"/>
      <c r="EE82" s="2"/>
      <c r="EF82" s="2"/>
      <c r="EG82" s="2"/>
      <c r="EH82" s="2"/>
      <c r="FA82" s="2"/>
      <c r="FB82" s="2"/>
      <c r="FC82" s="2"/>
      <c r="FD82" s="1"/>
      <c r="FE82" s="2"/>
      <c r="FF82" s="2"/>
      <c r="FG82" s="2"/>
      <c r="FH82" s="2"/>
    </row>
    <row r="83" spans="1:297" ht="18">
      <c r="A83" s="2"/>
      <c r="B83" s="2"/>
      <c r="C83" s="2"/>
      <c r="D83" s="2"/>
      <c r="E83" s="2"/>
      <c r="F83" s="2"/>
      <c r="G83" s="2"/>
      <c r="H83" s="2"/>
      <c r="I83" s="353"/>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DA83" s="2"/>
      <c r="DB83" s="2"/>
      <c r="DC83" s="2"/>
      <c r="DD83" s="1"/>
      <c r="DE83" s="2"/>
      <c r="DF83" s="2"/>
      <c r="DG83" s="2"/>
      <c r="DH83" s="2"/>
      <c r="EA83" s="2"/>
      <c r="EB83" s="2"/>
      <c r="EC83" s="2"/>
      <c r="ED83" s="2"/>
      <c r="EE83" s="2"/>
      <c r="EF83" s="2"/>
      <c r="EG83" s="2"/>
      <c r="EH83" s="2"/>
      <c r="FA83" s="2"/>
      <c r="FB83" s="2"/>
      <c r="FC83" s="2"/>
      <c r="FD83" s="1"/>
      <c r="FE83" s="2"/>
      <c r="FF83" s="2"/>
      <c r="FG83" s="2"/>
      <c r="FH83" s="2"/>
    </row>
    <row r="84" spans="1:297" ht="18">
      <c r="A84" s="2"/>
      <c r="B84" s="2"/>
      <c r="C84" s="2"/>
      <c r="D84" s="2"/>
      <c r="E84" s="2"/>
      <c r="F84" s="2"/>
      <c r="G84" s="2"/>
      <c r="H84" s="2"/>
      <c r="I84" s="353"/>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DA84" s="2"/>
      <c r="DB84" s="2"/>
      <c r="DC84" s="2"/>
      <c r="DD84" s="1"/>
      <c r="DE84" s="2"/>
      <c r="DF84" s="2"/>
      <c r="DG84" s="2"/>
      <c r="DH84" s="2"/>
      <c r="EA84" s="2"/>
      <c r="EB84" s="2"/>
      <c r="EC84" s="2"/>
      <c r="ED84" s="2"/>
      <c r="EE84" s="2"/>
      <c r="EF84" s="2"/>
      <c r="EG84" s="2"/>
      <c r="EH84" s="2"/>
      <c r="FA84" s="2"/>
      <c r="FB84" s="2"/>
      <c r="FC84" s="2"/>
      <c r="FD84" s="1"/>
      <c r="FE84" s="2"/>
      <c r="FF84" s="2"/>
      <c r="FG84" s="2"/>
      <c r="FH84" s="2"/>
    </row>
    <row r="85" spans="1:297" ht="18">
      <c r="A85" s="2"/>
      <c r="B85" s="2"/>
      <c r="C85" s="2"/>
      <c r="D85" s="2"/>
      <c r="E85" s="2"/>
      <c r="F85" s="2"/>
      <c r="G85" s="2"/>
      <c r="H85" s="2"/>
      <c r="I85" s="353"/>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DA85" s="2"/>
      <c r="DB85" s="2"/>
      <c r="DC85" s="2"/>
      <c r="DD85" s="1"/>
      <c r="DE85" s="2"/>
      <c r="DF85" s="2"/>
      <c r="DG85" s="2"/>
      <c r="DH85" s="2"/>
      <c r="EA85" s="2"/>
      <c r="EB85" s="2"/>
      <c r="EC85" s="2"/>
      <c r="ED85" s="2"/>
      <c r="EE85" s="2"/>
      <c r="EF85" s="2"/>
      <c r="EG85" s="2"/>
      <c r="EH85" s="2"/>
      <c r="FA85" s="2"/>
      <c r="FB85" s="2"/>
      <c r="FC85" s="2"/>
      <c r="FD85" s="1"/>
      <c r="FE85" s="2"/>
      <c r="FF85" s="2"/>
      <c r="FG85" s="2"/>
      <c r="FH85" s="2"/>
    </row>
    <row r="86" spans="1:297" ht="18">
      <c r="A86" s="2"/>
      <c r="B86" s="2"/>
      <c r="C86" s="2"/>
      <c r="D86" s="2"/>
      <c r="E86" s="2"/>
      <c r="F86" s="2"/>
      <c r="G86" s="2"/>
      <c r="H86" s="2"/>
      <c r="I86" s="353"/>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DA86" s="2"/>
      <c r="DB86" s="2"/>
      <c r="DC86" s="2"/>
      <c r="DD86" s="1"/>
      <c r="DE86" s="2"/>
      <c r="DF86" s="2"/>
      <c r="DG86" s="2"/>
      <c r="DH86" s="2"/>
      <c r="EA86" s="2"/>
      <c r="EB86" s="2"/>
      <c r="EC86" s="2"/>
      <c r="ED86" s="2"/>
      <c r="EE86" s="2"/>
      <c r="EF86" s="2"/>
      <c r="EG86" s="2"/>
      <c r="EH86" s="2"/>
      <c r="FA86" s="2"/>
      <c r="FB86" s="2"/>
      <c r="FC86" s="2"/>
      <c r="FD86" s="1"/>
      <c r="FE86" s="2"/>
      <c r="FF86" s="2"/>
      <c r="FG86" s="2"/>
      <c r="FH86" s="2"/>
    </row>
    <row r="87" spans="1:297" ht="18">
      <c r="A87" s="2"/>
      <c r="B87" s="2"/>
      <c r="C87" s="2"/>
      <c r="D87" s="2"/>
      <c r="E87" s="2"/>
      <c r="F87" s="2"/>
      <c r="G87" s="2"/>
      <c r="H87" s="2"/>
      <c r="I87" s="353"/>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DA87" s="2"/>
      <c r="DB87" s="2"/>
      <c r="DC87" s="2"/>
      <c r="DD87" s="1"/>
      <c r="DE87" s="2"/>
      <c r="DF87" s="2"/>
      <c r="DG87" s="2"/>
      <c r="DH87" s="2"/>
      <c r="EA87" s="2"/>
      <c r="EB87" s="2"/>
      <c r="EC87" s="2"/>
      <c r="ED87" s="2"/>
      <c r="EE87" s="2"/>
      <c r="EF87" s="2"/>
      <c r="EG87" s="2"/>
      <c r="EH87" s="2"/>
      <c r="FA87" s="2"/>
      <c r="FB87" s="2"/>
      <c r="FC87" s="2"/>
      <c r="FD87" s="1"/>
      <c r="FE87" s="2"/>
      <c r="FF87" s="2"/>
      <c r="FG87" s="2"/>
      <c r="FH87" s="2"/>
    </row>
    <row r="88" spans="1:297" ht="18">
      <c r="A88" s="2"/>
      <c r="B88" s="2"/>
      <c r="C88" s="2"/>
      <c r="D88" s="2"/>
      <c r="E88" s="2"/>
      <c r="F88" s="2"/>
      <c r="G88" s="2"/>
      <c r="H88" s="2"/>
      <c r="I88" s="353"/>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DA88" s="2"/>
      <c r="DB88" s="2"/>
      <c r="DC88" s="2"/>
      <c r="DD88" s="1"/>
      <c r="DE88" s="2"/>
      <c r="DF88" s="2"/>
      <c r="DG88" s="2"/>
      <c r="DH88" s="2"/>
      <c r="EA88" s="2"/>
      <c r="EB88" s="2"/>
      <c r="EC88" s="2"/>
      <c r="ED88" s="2"/>
      <c r="EE88" s="2"/>
      <c r="EF88" s="2"/>
      <c r="EG88" s="2"/>
      <c r="EH88" s="2"/>
      <c r="FA88" s="2"/>
      <c r="FB88" s="2"/>
      <c r="FC88" s="2"/>
      <c r="FD88" s="1"/>
      <c r="FE88" s="2"/>
      <c r="FF88" s="2"/>
      <c r="FG88" s="2"/>
      <c r="FH88" s="2"/>
    </row>
    <row r="89" spans="1:297" ht="18">
      <c r="A89" s="2"/>
      <c r="B89" s="2"/>
      <c r="C89" s="2"/>
      <c r="D89" s="2"/>
      <c r="E89" s="2"/>
      <c r="F89" s="2"/>
      <c r="G89" s="2"/>
      <c r="H89" s="2"/>
      <c r="I89" s="353"/>
      <c r="J89" s="2"/>
      <c r="K89" s="2"/>
      <c r="L89" s="2"/>
      <c r="M89" s="2"/>
      <c r="N89" s="2"/>
      <c r="O89" s="2"/>
      <c r="P89" s="2"/>
      <c r="Q89" s="2"/>
      <c r="R89" s="2"/>
      <c r="S89" s="2"/>
      <c r="T89" s="2"/>
      <c r="U89" s="2"/>
      <c r="V89" s="2"/>
      <c r="W89" s="2"/>
      <c r="X89" s="2"/>
      <c r="Y89" s="2"/>
      <c r="AA89" s="2"/>
      <c r="AB89" s="2"/>
      <c r="AC89" s="2"/>
      <c r="AD89" s="2"/>
      <c r="AE89" s="2"/>
      <c r="AF89" s="2"/>
      <c r="AG89" s="2"/>
      <c r="DD89" s="48"/>
    </row>
    <row r="90" spans="1:297" ht="18">
      <c r="I90" s="350"/>
      <c r="AB90" s="2"/>
      <c r="AC90" s="2"/>
      <c r="AD90" s="2"/>
      <c r="AE90" s="2"/>
      <c r="AF90" s="2"/>
      <c r="DD90" s="48"/>
    </row>
    <row r="91" spans="1:297" ht="18">
      <c r="I91" s="350"/>
      <c r="AB91" s="2"/>
      <c r="AC91" s="2"/>
      <c r="AD91" s="2"/>
      <c r="AE91" s="2"/>
      <c r="AF91" s="2"/>
      <c r="DD91" s="48"/>
    </row>
    <row r="92" spans="1:297" ht="18">
      <c r="I92" s="350"/>
      <c r="AB92" s="2"/>
      <c r="AC92" s="2"/>
      <c r="AD92" s="2"/>
      <c r="AE92" s="2"/>
      <c r="AF92" s="2"/>
      <c r="DD92" s="48"/>
    </row>
    <row r="93" spans="1:297" ht="18">
      <c r="I93" s="350"/>
      <c r="AB93" s="2"/>
      <c r="AC93" s="2"/>
      <c r="AD93" s="2"/>
      <c r="AE93" s="2"/>
      <c r="AF93" s="2"/>
      <c r="DD93" s="48"/>
    </row>
    <row r="94" spans="1:297" ht="18">
      <c r="I94" s="350"/>
      <c r="AB94" s="2"/>
      <c r="AC94" s="2"/>
      <c r="AD94" s="2"/>
      <c r="AE94" s="2"/>
      <c r="AF94" s="2"/>
      <c r="DD94" s="48"/>
    </row>
    <row r="95" spans="1:297" ht="18">
      <c r="I95" s="350"/>
      <c r="AB95" s="2"/>
      <c r="AC95" s="2"/>
      <c r="AD95" s="2"/>
      <c r="AE95" s="2"/>
      <c r="AF95" s="2"/>
      <c r="DD95" s="48"/>
    </row>
    <row r="96" spans="1:297" ht="19.5" thickBot="1">
      <c r="I96" s="350"/>
      <c r="Z96" s="955"/>
      <c r="AA96" s="955"/>
      <c r="AB96" s="2"/>
      <c r="AC96" s="2"/>
      <c r="AD96" s="955"/>
      <c r="AE96" s="2"/>
      <c r="AF96" s="2"/>
      <c r="AG96" s="955"/>
      <c r="AH96" s="955"/>
      <c r="AI96" s="955"/>
      <c r="AJ96" s="955"/>
      <c r="AK96" s="955"/>
      <c r="AL96" s="955"/>
      <c r="AM96" s="955"/>
      <c r="AN96" s="955"/>
      <c r="AO96" s="955"/>
      <c r="AP96" s="955"/>
      <c r="AQ96" s="955"/>
      <c r="AR96" s="955"/>
      <c r="AS96" s="955"/>
      <c r="AT96" s="955"/>
      <c r="AU96" s="955"/>
      <c r="AV96" s="955"/>
      <c r="AW96" s="955"/>
      <c r="AX96" s="955"/>
      <c r="AY96" s="955"/>
      <c r="AZ96" s="955"/>
      <c r="BA96" s="955"/>
      <c r="BB96" s="955"/>
      <c r="BC96" s="955"/>
      <c r="BD96" s="955"/>
      <c r="BE96" s="955"/>
      <c r="BF96" s="955"/>
      <c r="BG96" s="955"/>
      <c r="BH96" s="955"/>
      <c r="BI96" s="955"/>
      <c r="BJ96" s="955"/>
      <c r="BK96" s="955"/>
      <c r="BL96" s="955"/>
      <c r="BM96" s="955"/>
      <c r="BN96" s="955"/>
      <c r="BO96" s="955"/>
      <c r="BP96" s="955"/>
      <c r="BQ96" s="955"/>
      <c r="BR96" s="955"/>
      <c r="BS96" s="955"/>
      <c r="BT96" s="955"/>
      <c r="BU96" s="955"/>
      <c r="BV96" s="955"/>
      <c r="BW96" s="955"/>
      <c r="BX96" s="955"/>
      <c r="BY96" s="955"/>
      <c r="BZ96" s="955"/>
      <c r="CA96" s="955"/>
      <c r="CB96" s="955"/>
      <c r="CC96" s="955"/>
      <c r="CD96" s="955"/>
      <c r="CE96" s="955"/>
      <c r="CF96" s="955"/>
      <c r="CG96" s="955"/>
      <c r="CH96" s="955"/>
      <c r="CI96" s="955"/>
      <c r="CJ96" s="955"/>
      <c r="CK96" s="955"/>
      <c r="CL96" s="955"/>
      <c r="CM96" s="955"/>
      <c r="CN96" s="955"/>
      <c r="CO96" s="955"/>
      <c r="CP96" s="955"/>
      <c r="CQ96" s="955"/>
      <c r="CR96" s="955"/>
      <c r="CS96" s="955"/>
      <c r="CT96" s="955"/>
      <c r="CU96" s="955"/>
      <c r="CV96" s="955"/>
      <c r="CW96" s="955"/>
      <c r="CX96" s="955"/>
      <c r="CY96" s="955"/>
      <c r="CZ96" s="955"/>
      <c r="DA96" s="955"/>
      <c r="DB96" s="955"/>
      <c r="DC96" s="955"/>
      <c r="DD96" s="955"/>
      <c r="DE96" s="955"/>
      <c r="DF96" s="955"/>
      <c r="DG96" s="955"/>
      <c r="DH96" s="955"/>
      <c r="DI96" s="955"/>
      <c r="DJ96" s="955"/>
      <c r="DK96" s="955"/>
      <c r="DL96" s="955"/>
      <c r="DM96" s="955"/>
      <c r="DN96" s="955"/>
      <c r="DO96" s="955"/>
      <c r="DP96" s="955"/>
      <c r="DQ96" s="955"/>
      <c r="DR96" s="955"/>
      <c r="DS96" s="955"/>
      <c r="DT96" s="955"/>
      <c r="DU96" s="955"/>
      <c r="DV96" s="955"/>
      <c r="DW96" s="955"/>
      <c r="DX96" s="955"/>
      <c r="DY96" s="955"/>
      <c r="DZ96" s="955"/>
      <c r="EA96" s="955"/>
      <c r="EB96" s="955"/>
      <c r="EC96" s="955"/>
      <c r="ED96" s="955"/>
      <c r="EE96" s="955"/>
      <c r="EF96" s="955"/>
      <c r="EG96" s="955"/>
      <c r="EH96" s="955"/>
      <c r="EI96" s="955"/>
      <c r="EJ96" s="955"/>
      <c r="EK96" s="955"/>
      <c r="EL96" s="955"/>
      <c r="EM96" s="955"/>
      <c r="EN96" s="955"/>
      <c r="EO96" s="955"/>
      <c r="EP96" s="955"/>
      <c r="EQ96" s="955"/>
      <c r="ER96" s="955"/>
      <c r="ES96" s="955"/>
      <c r="ET96" s="955"/>
      <c r="EU96" s="955"/>
      <c r="EV96" s="955"/>
      <c r="EW96" s="955"/>
      <c r="EX96" s="955"/>
      <c r="EY96" s="955"/>
      <c r="EZ96" s="955"/>
      <c r="FA96" s="955"/>
      <c r="FB96" s="955"/>
      <c r="FC96" s="955"/>
      <c r="FD96" s="955"/>
      <c r="FE96" s="955"/>
      <c r="FF96" s="955"/>
      <c r="FG96" s="955"/>
      <c r="FH96" s="955"/>
      <c r="FI96" s="955"/>
      <c r="FJ96" s="955"/>
      <c r="FK96" s="955"/>
      <c r="FL96" s="955"/>
      <c r="FM96" s="955"/>
      <c r="FN96" s="955"/>
      <c r="FO96" s="955"/>
      <c r="FP96" s="955"/>
      <c r="FQ96" s="955"/>
      <c r="FR96" s="955"/>
      <c r="FS96" s="955"/>
      <c r="FT96" s="955"/>
      <c r="FU96" s="955"/>
      <c r="FV96" s="955"/>
      <c r="FW96" s="955"/>
      <c r="FX96" s="955"/>
      <c r="FY96" s="955"/>
      <c r="FZ96" s="955"/>
      <c r="GA96" s="955"/>
      <c r="GB96" s="955"/>
      <c r="GC96" s="955"/>
      <c r="GD96" s="955"/>
      <c r="GE96" s="955"/>
      <c r="GF96" s="955"/>
      <c r="GG96" s="955"/>
      <c r="GH96" s="955"/>
      <c r="GI96" s="955"/>
      <c r="GJ96" s="955"/>
      <c r="GK96" s="955"/>
      <c r="GL96" s="955"/>
      <c r="GM96" s="955"/>
      <c r="GN96" s="955"/>
      <c r="GO96" s="955"/>
      <c r="GP96" s="955"/>
      <c r="GQ96" s="955"/>
      <c r="GR96" s="955"/>
      <c r="GS96" s="955"/>
      <c r="GT96" s="955"/>
      <c r="GU96" s="955"/>
      <c r="GV96" s="955"/>
      <c r="GW96" s="955"/>
      <c r="GX96" s="955"/>
      <c r="GY96" s="955"/>
      <c r="GZ96" s="955"/>
      <c r="HA96" s="955"/>
      <c r="HB96" s="955"/>
      <c r="HC96" s="955"/>
      <c r="HD96" s="955"/>
      <c r="HE96" s="955"/>
      <c r="HF96" s="955"/>
      <c r="HG96" s="955"/>
      <c r="HH96" s="955"/>
      <c r="HI96" s="955"/>
      <c r="HJ96" s="955"/>
      <c r="HK96" s="955"/>
      <c r="HL96" s="955"/>
      <c r="HM96" s="955"/>
      <c r="HN96" s="955"/>
      <c r="HO96" s="955"/>
      <c r="HP96" s="955"/>
      <c r="HQ96" s="955"/>
      <c r="HR96" s="955"/>
      <c r="HS96" s="955"/>
      <c r="HT96" s="955"/>
      <c r="HU96" s="955"/>
      <c r="HV96" s="955"/>
      <c r="HW96" s="955"/>
      <c r="HX96" s="955"/>
      <c r="HY96" s="955"/>
      <c r="HZ96" s="955"/>
      <c r="IA96" s="955"/>
      <c r="IB96" s="955"/>
      <c r="IC96" s="955"/>
      <c r="ID96" s="955"/>
      <c r="IE96" s="955"/>
      <c r="IF96" s="955"/>
      <c r="IG96" s="955"/>
      <c r="IH96" s="955"/>
      <c r="II96" s="955"/>
      <c r="IJ96" s="955"/>
      <c r="IK96" s="955"/>
      <c r="IL96" s="955"/>
      <c r="IM96" s="955"/>
      <c r="IN96" s="955"/>
      <c r="IO96" s="955"/>
      <c r="IP96" s="955"/>
      <c r="IQ96" s="955"/>
      <c r="IR96" s="955"/>
      <c r="IS96" s="955"/>
      <c r="IT96" s="955"/>
      <c r="IU96" s="955"/>
      <c r="IV96" s="955"/>
      <c r="IW96" s="955"/>
      <c r="IX96" s="955"/>
      <c r="IY96" s="955"/>
      <c r="IZ96" s="955"/>
      <c r="JA96" s="955"/>
      <c r="JB96" s="955"/>
      <c r="JC96" s="955"/>
      <c r="JD96" s="955"/>
      <c r="JE96" s="955"/>
      <c r="JF96" s="955"/>
      <c r="JG96" s="955"/>
      <c r="JH96" s="955"/>
      <c r="JI96" s="955"/>
      <c r="JJ96" s="955"/>
      <c r="JK96" s="955"/>
      <c r="JL96" s="955"/>
      <c r="JM96" s="955"/>
      <c r="JN96" s="955"/>
      <c r="JO96" s="955"/>
      <c r="JP96" s="955"/>
      <c r="JQ96" s="955"/>
      <c r="JR96" s="955"/>
      <c r="JS96" s="955"/>
      <c r="JT96" s="955"/>
      <c r="JU96" s="955"/>
      <c r="JV96" s="955"/>
      <c r="JW96" s="955"/>
      <c r="JX96" s="955"/>
      <c r="JY96" s="955"/>
      <c r="JZ96" s="955"/>
      <c r="KA96" s="955"/>
      <c r="KB96" s="955"/>
      <c r="KC96" s="955"/>
      <c r="KD96" s="955"/>
      <c r="KE96" s="955"/>
      <c r="KF96" s="955"/>
      <c r="KG96" s="955"/>
      <c r="KH96" s="955"/>
      <c r="KI96" s="955"/>
      <c r="KJ96" s="955"/>
      <c r="KK96" s="955"/>
    </row>
    <row r="97" spans="1:32" s="955" customFormat="1" ht="30" customHeight="1" thickTop="1" thickBot="1">
      <c r="A97" s="955" t="s">
        <v>3203</v>
      </c>
      <c r="G97" s="956" t="s">
        <v>0</v>
      </c>
      <c r="H97" s="957" t="s">
        <v>3028</v>
      </c>
      <c r="I97" s="958"/>
      <c r="AB97" s="2"/>
      <c r="AC97" s="2"/>
      <c r="AE97" s="2"/>
      <c r="AF97" s="2"/>
    </row>
    <row r="98" spans="1:32" s="955" customFormat="1" ht="30" customHeight="1" thickTop="1">
      <c r="G98" s="959" t="s">
        <v>174</v>
      </c>
      <c r="H98" s="960" t="s">
        <v>2640</v>
      </c>
      <c r="I98" s="958"/>
      <c r="AB98" s="2"/>
      <c r="AC98" s="2"/>
      <c r="AE98" s="2"/>
      <c r="AF98" s="2"/>
    </row>
    <row r="99" spans="1:32" s="955" customFormat="1" ht="30" customHeight="1">
      <c r="G99" s="959" t="s">
        <v>175</v>
      </c>
      <c r="H99" s="960" t="s">
        <v>3179</v>
      </c>
      <c r="I99" s="958"/>
      <c r="AB99" s="2"/>
      <c r="AC99" s="2"/>
      <c r="AE99" s="2"/>
      <c r="AF99" s="2"/>
    </row>
    <row r="100" spans="1:32" s="955" customFormat="1" ht="30" customHeight="1">
      <c r="A100" s="955" t="s">
        <v>437</v>
      </c>
      <c r="B100" s="961" t="str">
        <f>IF($A$3="Dev",CONCATENATE($H$98,H100),IF($G$97="Test",$P$101,CONCATENATE($H$101)))</f>
        <v>M:\Immigration Services\Ben\LOP\LOP - IO Session\LOP - IO Session DB.xlsX</v>
      </c>
      <c r="F100" s="962"/>
      <c r="G100" s="955" t="s">
        <v>174</v>
      </c>
      <c r="H100" s="957" t="s">
        <v>3172</v>
      </c>
      <c r="I100" s="958"/>
      <c r="AB100" s="2"/>
      <c r="AC100" s="2"/>
      <c r="AE100" s="2"/>
      <c r="AF100" s="2"/>
    </row>
    <row r="101" spans="1:32" s="955" customFormat="1" ht="30" customHeight="1">
      <c r="A101" s="963"/>
      <c r="B101" s="964" t="s">
        <v>3197</v>
      </c>
      <c r="C101" s="963"/>
      <c r="D101" s="963"/>
      <c r="E101" s="963"/>
      <c r="F101" s="963"/>
      <c r="G101" s="963" t="s">
        <v>175</v>
      </c>
      <c r="H101" s="965" t="s">
        <v>3173</v>
      </c>
      <c r="I101" s="966"/>
      <c r="J101" s="963"/>
      <c r="K101" s="963"/>
      <c r="L101" s="963"/>
      <c r="M101" s="963"/>
      <c r="N101" s="963"/>
      <c r="O101" s="963"/>
      <c r="P101" s="965"/>
      <c r="AB101" s="2"/>
      <c r="AC101" s="2"/>
      <c r="AE101" s="2"/>
      <c r="AF101" s="2"/>
    </row>
    <row r="102" spans="1:32" s="955" customFormat="1" ht="30" customHeight="1">
      <c r="A102" s="955" t="s">
        <v>438</v>
      </c>
      <c r="B102" s="961" t="str">
        <f>IF($A$3="Dev",CONCATENATE($H$98,H102),CONCATENATE($H$103))</f>
        <v/>
      </c>
      <c r="F102" s="962"/>
      <c r="G102" s="955" t="s">
        <v>174</v>
      </c>
      <c r="H102" s="957" t="s">
        <v>518</v>
      </c>
      <c r="I102" s="958"/>
      <c r="AB102" s="2"/>
      <c r="AC102" s="2"/>
      <c r="AE102" s="2"/>
      <c r="AF102" s="2"/>
    </row>
    <row r="103" spans="1:32" s="955" customFormat="1" ht="30" customHeight="1">
      <c r="A103" s="963" t="s">
        <v>517</v>
      </c>
      <c r="B103" s="964" t="s">
        <v>3198</v>
      </c>
      <c r="C103" s="963"/>
      <c r="D103" s="963"/>
      <c r="E103" s="963"/>
      <c r="F103" s="963"/>
      <c r="G103" s="963" t="s">
        <v>175</v>
      </c>
      <c r="H103" s="965"/>
      <c r="I103" s="966"/>
      <c r="J103" s="963"/>
      <c r="K103" s="963"/>
      <c r="L103" s="963"/>
      <c r="M103" s="963"/>
      <c r="N103" s="963"/>
      <c r="O103" s="963"/>
      <c r="P103" s="965"/>
      <c r="AB103" s="2"/>
      <c r="AC103" s="2"/>
      <c r="AE103" s="2"/>
      <c r="AF103" s="2"/>
    </row>
    <row r="104" spans="1:32" s="955" customFormat="1" ht="30" customHeight="1">
      <c r="A104" s="955" t="s">
        <v>448</v>
      </c>
      <c r="B104" s="961" t="str">
        <f>IF($A$3="Dev",CONCATENATE($H$98,H104),CONCATENATE($H$99,H105))</f>
        <v>M:\VERA\LOP Automation - Files\</v>
      </c>
      <c r="F104" s="962"/>
      <c r="G104" s="955" t="s">
        <v>174</v>
      </c>
      <c r="H104" s="957" t="s">
        <v>2622</v>
      </c>
      <c r="I104" s="958"/>
      <c r="AB104" s="2"/>
      <c r="AC104" s="2"/>
      <c r="AE104" s="2"/>
      <c r="AF104" s="2"/>
    </row>
    <row r="105" spans="1:32" s="955" customFormat="1" ht="30" customHeight="1">
      <c r="A105" s="963" t="s">
        <v>517</v>
      </c>
      <c r="B105" s="964" t="s">
        <v>3198</v>
      </c>
      <c r="C105" s="963"/>
      <c r="D105" s="963"/>
      <c r="E105" s="963"/>
      <c r="F105" s="963"/>
      <c r="G105" s="963" t="s">
        <v>175</v>
      </c>
      <c r="H105" s="965"/>
      <c r="I105" s="966"/>
      <c r="J105" s="963"/>
      <c r="K105" s="963"/>
      <c r="L105" s="963"/>
      <c r="M105" s="963" t="s">
        <v>513</v>
      </c>
      <c r="N105" s="963"/>
      <c r="O105" s="963"/>
      <c r="P105" s="965"/>
      <c r="AB105" s="2"/>
      <c r="AC105" s="2"/>
      <c r="AE105" s="2"/>
      <c r="AF105" s="2"/>
    </row>
    <row r="106" spans="1:32" s="955" customFormat="1" ht="30" customHeight="1">
      <c r="A106" s="955" t="s">
        <v>439</v>
      </c>
      <c r="B106" s="961" t="str">
        <f>IF($A$3="Dev",CONCATENATE($H$98,H106),CONCATENATE($H$107))</f>
        <v>M:\VERA\LOP Automation - IT\LOP\Data\LOP - SHELL FILE for Det Ctr.xls</v>
      </c>
      <c r="F106" s="962"/>
      <c r="G106" s="955" t="s">
        <v>174</v>
      </c>
      <c r="H106" s="957" t="s">
        <v>447</v>
      </c>
      <c r="I106" s="958"/>
      <c r="AB106" s="2"/>
      <c r="AC106" s="2"/>
      <c r="AE106" s="2"/>
      <c r="AF106" s="2"/>
    </row>
    <row r="107" spans="1:32" s="955" customFormat="1" ht="30" customHeight="1">
      <c r="A107" s="963"/>
      <c r="B107" s="964" t="s">
        <v>3198</v>
      </c>
      <c r="C107" s="963"/>
      <c r="D107" s="963"/>
      <c r="E107" s="963"/>
      <c r="F107" s="963"/>
      <c r="G107" s="963" t="s">
        <v>175</v>
      </c>
      <c r="H107" s="965" t="s">
        <v>2602</v>
      </c>
      <c r="I107" s="966"/>
      <c r="J107" s="963"/>
      <c r="K107" s="963"/>
      <c r="L107" s="963"/>
      <c r="M107" s="963"/>
      <c r="N107" s="963"/>
      <c r="O107" s="963"/>
      <c r="P107" s="965"/>
      <c r="AB107" s="2"/>
      <c r="AC107" s="2"/>
      <c r="AE107" s="2"/>
      <c r="AF107" s="2"/>
    </row>
    <row r="108" spans="1:32" s="955" customFormat="1" ht="30" customHeight="1">
      <c r="A108" s="955" t="s">
        <v>449</v>
      </c>
      <c r="B108" s="961" t="str">
        <f>IF($A$3="Dev",CONCATENATE($H$98,H108),CONCATENATE($H$99,H109))</f>
        <v>M:\VERA\LOP Automation - Files\M:\Immigration Services\Ben\LOP\LOP - IO Session\Stewart\Current</v>
      </c>
      <c r="F108" s="962"/>
      <c r="G108" s="955" t="s">
        <v>174</v>
      </c>
      <c r="H108" s="957" t="s">
        <v>2623</v>
      </c>
      <c r="I108" s="958"/>
      <c r="M108" s="955" t="s">
        <v>514</v>
      </c>
      <c r="AB108" s="2"/>
      <c r="AC108" s="2"/>
      <c r="AE108" s="2"/>
      <c r="AF108" s="2"/>
    </row>
    <row r="109" spans="1:32" s="955" customFormat="1" ht="30" customHeight="1">
      <c r="A109" s="963" t="s">
        <v>584</v>
      </c>
      <c r="B109" s="964" t="s">
        <v>3199</v>
      </c>
      <c r="C109" s="963"/>
      <c r="D109" s="963"/>
      <c r="E109" s="963"/>
      <c r="F109" s="963"/>
      <c r="G109" s="963" t="s">
        <v>175</v>
      </c>
      <c r="H109" s="965" t="s">
        <v>3034</v>
      </c>
      <c r="I109" s="966"/>
      <c r="J109" s="963"/>
      <c r="K109" s="963"/>
      <c r="L109" s="963"/>
      <c r="M109" s="963"/>
      <c r="N109" s="963"/>
      <c r="O109" s="963"/>
      <c r="P109" s="965"/>
      <c r="AB109" s="2"/>
      <c r="AC109" s="2"/>
      <c r="AE109" s="2"/>
      <c r="AF109" s="2"/>
    </row>
    <row r="110" spans="1:32" s="955" customFormat="1" ht="30" customHeight="1">
      <c r="A110" s="955" t="s">
        <v>2600</v>
      </c>
      <c r="B110" s="961" t="str">
        <f>IF($A$3="Dev",CONCATENATE($H$98,H110),CONCATENATE(H111))</f>
        <v>C:\LOP\LOP - IO Session\Stewart\Current\LOP - WSDBRep.xlsM</v>
      </c>
      <c r="F110" s="962"/>
      <c r="G110" s="955" t="s">
        <v>174</v>
      </c>
      <c r="H110" s="957" t="s">
        <v>502</v>
      </c>
      <c r="I110" s="958"/>
      <c r="AB110" s="2"/>
      <c r="AC110" s="2"/>
      <c r="AE110" s="2"/>
      <c r="AF110" s="2"/>
    </row>
    <row r="111" spans="1:32" s="955" customFormat="1" ht="30" customHeight="1">
      <c r="A111" s="963"/>
      <c r="B111" s="964" t="s">
        <v>3506</v>
      </c>
      <c r="C111" s="963"/>
      <c r="D111" s="963"/>
      <c r="E111" s="963"/>
      <c r="F111" s="963"/>
      <c r="G111" s="963" t="s">
        <v>175</v>
      </c>
      <c r="H111" s="965" t="s">
        <v>3573</v>
      </c>
      <c r="I111" s="966"/>
      <c r="J111" s="963"/>
      <c r="K111" s="963"/>
      <c r="L111" s="963"/>
      <c r="M111" s="963"/>
      <c r="N111" s="963"/>
      <c r="O111" s="963"/>
      <c r="P111" s="965"/>
      <c r="AB111" s="2"/>
      <c r="AC111" s="2"/>
      <c r="AE111" s="2"/>
      <c r="AF111" s="2"/>
    </row>
    <row r="112" spans="1:32" s="955" customFormat="1" ht="30" customHeight="1">
      <c r="A112" s="955" t="s">
        <v>439</v>
      </c>
      <c r="B112" s="961" t="str">
        <f>IF($A$3="Dev",CONCATENATE($H$98,H112),CONCATENATE($H$113))</f>
        <v>C:\LOP\LOP - IO Session\LOP - Shellfile for IO Session.xls</v>
      </c>
      <c r="F112" s="962"/>
      <c r="G112" s="955" t="s">
        <v>174</v>
      </c>
      <c r="H112" s="957" t="s">
        <v>3207</v>
      </c>
      <c r="I112" s="958"/>
      <c r="AB112" s="2"/>
      <c r="AC112" s="2"/>
      <c r="AE112" s="2"/>
      <c r="AF112" s="2"/>
    </row>
    <row r="113" spans="1:32" s="955" customFormat="1" ht="30" customHeight="1">
      <c r="A113" s="963" t="s">
        <v>3174</v>
      </c>
      <c r="B113" s="964" t="s">
        <v>3200</v>
      </c>
      <c r="C113" s="963"/>
      <c r="D113" s="963"/>
      <c r="E113" s="963"/>
      <c r="F113" s="963"/>
      <c r="G113" s="963" t="s">
        <v>175</v>
      </c>
      <c r="H113" s="965" t="s">
        <v>3206</v>
      </c>
      <c r="I113" s="966"/>
      <c r="J113" s="963"/>
      <c r="K113" s="963"/>
      <c r="L113" s="963"/>
      <c r="M113" s="963"/>
      <c r="N113" s="963"/>
      <c r="O113" s="963"/>
      <c r="P113" s="965"/>
      <c r="AB113" s="2"/>
      <c r="AC113" s="2"/>
      <c r="AF113" s="2"/>
    </row>
    <row r="114" spans="1:32" s="955" customFormat="1" ht="30" customHeight="1">
      <c r="A114" s="955" t="s">
        <v>562</v>
      </c>
      <c r="B114" s="961" t="str">
        <f>IF($A$3="Dev",CONCATENATE($H$98,H114),CONCATENATE(H115))</f>
        <v>No status required.  Stand-alone app</v>
      </c>
      <c r="F114" s="962"/>
      <c r="G114" s="955" t="s">
        <v>174</v>
      </c>
      <c r="H114" s="957" t="s">
        <v>563</v>
      </c>
      <c r="I114" s="958"/>
      <c r="AB114" s="2"/>
      <c r="AC114" s="2"/>
    </row>
    <row r="115" spans="1:32" s="955" customFormat="1" ht="30" customHeight="1">
      <c r="A115" s="963"/>
      <c r="B115" s="964" t="s">
        <v>3029</v>
      </c>
      <c r="C115" s="963"/>
      <c r="D115" s="963"/>
      <c r="E115" s="963"/>
      <c r="F115" s="963"/>
      <c r="G115" s="963" t="s">
        <v>175</v>
      </c>
      <c r="H115" s="965" t="s">
        <v>3029</v>
      </c>
      <c r="I115" s="966"/>
      <c r="J115" s="963"/>
      <c r="K115" s="963"/>
      <c r="L115" s="963"/>
      <c r="M115" s="963"/>
      <c r="N115" s="963"/>
      <c r="O115" s="963"/>
      <c r="P115" s="965"/>
      <c r="AB115" s="2"/>
      <c r="AC115" s="2"/>
    </row>
    <row r="116" spans="1:32" s="955" customFormat="1" ht="30" customHeight="1">
      <c r="A116" s="955" t="s">
        <v>449</v>
      </c>
      <c r="B116" s="961" t="str">
        <f>IF($A$3="Dev",CONCATENATE($H$98,H116),CONCATENATE($H$99,H117))</f>
        <v>M:\VERA\LOP Automation - Files\NGDC n/a</v>
      </c>
      <c r="F116" s="962"/>
      <c r="G116" s="955" t="s">
        <v>174</v>
      </c>
      <c r="H116" s="957" t="s">
        <v>2624</v>
      </c>
      <c r="I116" s="958"/>
      <c r="M116" s="955" t="s">
        <v>601</v>
      </c>
      <c r="AB116" s="2"/>
      <c r="AC116" s="2"/>
    </row>
    <row r="117" spans="1:32" s="955" customFormat="1" ht="30" customHeight="1">
      <c r="A117" s="963" t="s">
        <v>515</v>
      </c>
      <c r="B117" s="964"/>
      <c r="C117" s="963"/>
      <c r="D117" s="963"/>
      <c r="E117" s="963"/>
      <c r="F117" s="963"/>
      <c r="G117" s="963" t="s">
        <v>175</v>
      </c>
      <c r="H117" s="965" t="s">
        <v>3030</v>
      </c>
      <c r="I117" s="966"/>
      <c r="J117" s="963"/>
      <c r="K117" s="963"/>
      <c r="L117" s="963"/>
      <c r="M117" s="963"/>
      <c r="N117" s="963"/>
      <c r="O117" s="963"/>
      <c r="P117" s="965"/>
      <c r="AB117" s="2"/>
      <c r="AC117" s="2"/>
    </row>
    <row r="118" spans="1:32" s="955" customFormat="1" ht="30" customHeight="1">
      <c r="A118" s="955" t="s">
        <v>3180</v>
      </c>
      <c r="B118" s="961" t="str">
        <f>IF($A$3="Dev",CONCATENATE($H$98,H118),CONCATENATE($H$119))</f>
        <v>C:\LOP\LOP - IO Session\Stewart\Current</v>
      </c>
      <c r="F118" s="962"/>
      <c r="G118" s="955" t="s">
        <v>174</v>
      </c>
      <c r="H118" s="957" t="s">
        <v>3182</v>
      </c>
      <c r="I118" s="958"/>
      <c r="AB118" s="2"/>
      <c r="AC118" s="2"/>
    </row>
    <row r="119" spans="1:32" s="955" customFormat="1" ht="30" customHeight="1">
      <c r="A119" s="963" t="s">
        <v>3181</v>
      </c>
      <c r="B119" s="964"/>
      <c r="C119" s="963"/>
      <c r="D119" s="963"/>
      <c r="E119" s="963"/>
      <c r="F119" s="963"/>
      <c r="G119" s="963" t="s">
        <v>175</v>
      </c>
      <c r="H119" s="967" t="s">
        <v>3202</v>
      </c>
      <c r="I119" s="966"/>
      <c r="J119" s="963"/>
      <c r="K119" s="963"/>
      <c r="L119" s="963"/>
      <c r="M119" s="963"/>
      <c r="N119" s="963"/>
      <c r="O119" s="963"/>
      <c r="P119" s="965"/>
      <c r="AB119" s="2"/>
      <c r="AC119" s="2"/>
    </row>
    <row r="120" spans="1:32" s="955" customFormat="1" ht="30" customHeight="1">
      <c r="A120" s="955" t="s">
        <v>3185</v>
      </c>
      <c r="B120" s="961" t="str">
        <f>IF($A$3="Dev",CONCATENATE($H$98,H120),IF($G$97="Test",$P$121,CONCATENATE(H121)))</f>
        <v>C:\LOP\LOP - IO Session\Stewart\Rep Files</v>
      </c>
      <c r="F120" s="962"/>
      <c r="G120" s="955" t="s">
        <v>174</v>
      </c>
      <c r="H120" s="957" t="s">
        <v>3186</v>
      </c>
      <c r="I120" s="958"/>
      <c r="AB120" s="2"/>
      <c r="AC120" s="2"/>
    </row>
    <row r="121" spans="1:32" s="955" customFormat="1" ht="30" customHeight="1">
      <c r="A121" s="963" t="s">
        <v>3184</v>
      </c>
      <c r="B121" s="964" t="s">
        <v>0</v>
      </c>
      <c r="C121" s="963"/>
      <c r="D121" s="963"/>
      <c r="E121" s="963"/>
      <c r="F121" s="963"/>
      <c r="G121" s="963" t="s">
        <v>175</v>
      </c>
      <c r="H121" s="967" t="s">
        <v>3217</v>
      </c>
      <c r="I121" s="966"/>
      <c r="J121" s="963"/>
      <c r="K121" s="963"/>
      <c r="L121" s="963"/>
      <c r="M121" s="963"/>
      <c r="N121" s="963"/>
      <c r="O121" s="963" t="s">
        <v>3187</v>
      </c>
      <c r="P121" s="965"/>
      <c r="AB121" s="2"/>
      <c r="AC121" s="2"/>
    </row>
    <row r="122" spans="1:32" s="955" customFormat="1" ht="30" customHeight="1">
      <c r="A122" s="955" t="s">
        <v>449</v>
      </c>
      <c r="B122" s="961" t="str">
        <f>IF($A$3="Dev",CONCATENATE($H$98,H122,FD7),CONCATENATE($H$99,H123,FD7))</f>
        <v>M:\VERA\LOP Automation - Files\</v>
      </c>
      <c r="F122" s="962"/>
      <c r="G122" s="955" t="s">
        <v>174</v>
      </c>
      <c r="H122" s="957" t="s">
        <v>2626</v>
      </c>
      <c r="I122" s="958"/>
    </row>
    <row r="123" spans="1:32" s="955" customFormat="1" ht="30" customHeight="1">
      <c r="A123" s="963" t="s">
        <v>598</v>
      </c>
      <c r="B123" s="964"/>
      <c r="C123" s="963"/>
      <c r="D123" s="963"/>
      <c r="E123" s="963"/>
      <c r="F123" s="963"/>
      <c r="G123" s="963" t="s">
        <v>175</v>
      </c>
      <c r="H123" s="965"/>
      <c r="I123" s="966"/>
      <c r="J123" s="963"/>
      <c r="K123" s="963"/>
      <c r="L123" s="963"/>
      <c r="M123" s="963"/>
      <c r="N123" s="963"/>
      <c r="O123" s="963"/>
      <c r="P123" s="965"/>
    </row>
    <row r="124" spans="1:32" s="955" customFormat="1" ht="30" customHeight="1">
      <c r="A124" s="955" t="s">
        <v>449</v>
      </c>
      <c r="B124" s="961" t="str">
        <f>IF($A$3="Dev",CONCATENATE($H$98,H124,FD7),CONCATENATE($H$99,H125,FD7))</f>
        <v>M:\VERA\LOP Automation - Files\FromCCAtoDetCtr\Current Month\Stewart\</v>
      </c>
      <c r="F124" s="962"/>
      <c r="G124" s="955" t="s">
        <v>174</v>
      </c>
      <c r="H124" s="957" t="s">
        <v>2627</v>
      </c>
      <c r="I124" s="958"/>
      <c r="M124" s="955" t="s">
        <v>514</v>
      </c>
    </row>
    <row r="125" spans="1:32" s="955" customFormat="1" ht="30" customHeight="1">
      <c r="A125" s="963" t="s">
        <v>584</v>
      </c>
      <c r="B125" s="964"/>
      <c r="C125" s="963"/>
      <c r="D125" s="963"/>
      <c r="E125" s="963"/>
      <c r="F125" s="963"/>
      <c r="G125" s="963" t="s">
        <v>175</v>
      </c>
      <c r="H125" s="965" t="s">
        <v>599</v>
      </c>
      <c r="I125" s="966"/>
      <c r="J125" s="963"/>
      <c r="K125" s="963"/>
      <c r="L125" s="963"/>
      <c r="M125" s="963"/>
      <c r="N125" s="963"/>
      <c r="O125" s="963"/>
      <c r="P125" s="965"/>
    </row>
    <row r="126" spans="1:32" s="955" customFormat="1" ht="30" customHeight="1">
      <c r="A126" s="955" t="s">
        <v>2672</v>
      </c>
      <c r="B126" s="961" t="str">
        <f>IF($A$3="Dev",CONCATENATE($H$98,H126),CONCATENATE(H127))</f>
        <v>M:\VERA\LOP Automation - IT\Lop\Data\LOP - WSDBbackup.xlsm</v>
      </c>
      <c r="F126" s="962"/>
      <c r="G126" s="955" t="s">
        <v>174</v>
      </c>
      <c r="H126" s="957" t="s">
        <v>2688</v>
      </c>
      <c r="I126" s="958"/>
    </row>
    <row r="127" spans="1:32" s="955" customFormat="1" ht="30" customHeight="1">
      <c r="A127" s="963"/>
      <c r="B127" s="964"/>
      <c r="C127" s="963"/>
      <c r="D127" s="963"/>
      <c r="E127" s="963"/>
      <c r="F127" s="963"/>
      <c r="G127" s="963" t="s">
        <v>175</v>
      </c>
      <c r="H127" s="965" t="s">
        <v>2687</v>
      </c>
      <c r="I127" s="966"/>
      <c r="J127" s="963"/>
      <c r="K127" s="963"/>
      <c r="L127" s="963"/>
      <c r="M127" s="963"/>
      <c r="N127" s="963"/>
      <c r="O127" s="963"/>
      <c r="P127" s="965"/>
    </row>
    <row r="128" spans="1:32" s="955" customFormat="1" ht="30" customHeight="1">
      <c r="A128" s="955" t="s">
        <v>579</v>
      </c>
      <c r="B128" s="961" t="str">
        <f>IF($A$3="Dev",CONCATENATE($H$98,H128),CONCATENATE($H$99,H128))</f>
        <v>M:\VERA\LOP Automation - Files\Data\</v>
      </c>
      <c r="F128" s="962"/>
      <c r="G128" s="955" t="s">
        <v>174</v>
      </c>
      <c r="H128" s="957" t="s">
        <v>176</v>
      </c>
      <c r="I128" s="958"/>
    </row>
    <row r="129" spans="1:16" s="955" customFormat="1" ht="30" customHeight="1">
      <c r="A129" s="963"/>
      <c r="B129" s="964"/>
      <c r="C129" s="963"/>
      <c r="D129" s="963"/>
      <c r="E129" s="963"/>
      <c r="F129" s="963"/>
      <c r="G129" s="963" t="s">
        <v>175</v>
      </c>
      <c r="H129" s="965"/>
      <c r="I129" s="966"/>
      <c r="J129" s="963"/>
      <c r="K129" s="963"/>
      <c r="L129" s="963"/>
      <c r="M129" s="963"/>
      <c r="N129" s="963"/>
      <c r="O129" s="963"/>
      <c r="P129" s="965"/>
    </row>
    <row r="130" spans="1:16" s="955" customFormat="1" ht="30" customHeight="1">
      <c r="A130" s="955" t="s">
        <v>2673</v>
      </c>
      <c r="B130" s="961" t="str">
        <f>IF($A$3="Dev",CONCATENATE($H$98,H130),CONCATENATE($H131))</f>
        <v>S/B CURRENT DIRECTORY</v>
      </c>
      <c r="F130" s="962"/>
      <c r="G130" s="955" t="s">
        <v>174</v>
      </c>
      <c r="H130" s="957" t="s">
        <v>176</v>
      </c>
      <c r="I130" s="958"/>
    </row>
    <row r="131" spans="1:16" s="955" customFormat="1" ht="30" customHeight="1">
      <c r="A131" s="963" t="s">
        <v>2674</v>
      </c>
      <c r="B131" s="964"/>
      <c r="C131" s="963"/>
      <c r="D131" s="963"/>
      <c r="E131" s="963"/>
      <c r="F131" s="963"/>
      <c r="G131" s="963" t="s">
        <v>175</v>
      </c>
      <c r="H131" s="965" t="s">
        <v>3031</v>
      </c>
      <c r="I131" s="966"/>
      <c r="J131" s="963"/>
      <c r="K131" s="963"/>
      <c r="L131" s="963"/>
      <c r="M131" s="963"/>
      <c r="N131" s="963"/>
      <c r="O131" s="963"/>
      <c r="P131" s="965"/>
    </row>
    <row r="132" spans="1:16" s="955" customFormat="1" ht="30" customHeight="1">
      <c r="A132" s="955" t="s">
        <v>448</v>
      </c>
      <c r="B132" s="961" t="str">
        <f>IF($A$3="Dev",CONCATENATE($H$98,H132,DD7),CONCATENATE($H$99,H133,DD7))</f>
        <v>M:\VERA\LOP Automation - Files\</v>
      </c>
      <c r="F132" s="962"/>
      <c r="G132" s="955" t="s">
        <v>174</v>
      </c>
      <c r="H132" s="957" t="s">
        <v>2622</v>
      </c>
      <c r="I132" s="958"/>
    </row>
    <row r="133" spans="1:16" s="955" customFormat="1" ht="30" customHeight="1">
      <c r="A133" s="963" t="s">
        <v>584</v>
      </c>
      <c r="B133" s="964"/>
      <c r="C133" s="963"/>
      <c r="D133" s="963"/>
      <c r="E133" s="963"/>
      <c r="F133" s="963"/>
      <c r="G133" s="963" t="s">
        <v>175</v>
      </c>
      <c r="H133" s="965"/>
      <c r="I133" s="966"/>
      <c r="J133" s="963"/>
      <c r="K133" s="963"/>
      <c r="L133" s="963"/>
      <c r="M133" s="963"/>
      <c r="N133" s="963"/>
      <c r="O133" s="963"/>
      <c r="P133" s="965"/>
    </row>
    <row r="134" spans="1:16" s="955" customFormat="1" ht="30" customHeight="1">
      <c r="A134" s="955" t="s">
        <v>448</v>
      </c>
      <c r="B134" s="961" t="str">
        <f>IF($A$3="Dev",CONCATENATE($H$98,H134,DD7),IF($G$97="Test",$P$121,CONCATENATE($H$99,H135,DD7)))</f>
        <v>M:\VERA\LOP Automation - Files\</v>
      </c>
      <c r="F134" s="962"/>
      <c r="G134" s="955" t="s">
        <v>174</v>
      </c>
      <c r="H134" s="957" t="s">
        <v>2625</v>
      </c>
      <c r="I134" s="958"/>
    </row>
    <row r="135" spans="1:16" s="955" customFormat="1" ht="30" customHeight="1">
      <c r="A135" s="963" t="s">
        <v>585</v>
      </c>
      <c r="B135" s="964"/>
      <c r="C135" s="963"/>
      <c r="D135" s="963"/>
      <c r="E135" s="963"/>
      <c r="F135" s="963"/>
      <c r="G135" s="963" t="s">
        <v>175</v>
      </c>
      <c r="H135" s="965"/>
      <c r="I135" s="966"/>
      <c r="J135" s="963"/>
      <c r="K135" s="963"/>
      <c r="L135" s="963"/>
      <c r="M135" s="963"/>
      <c r="N135" s="963"/>
      <c r="O135" s="963"/>
      <c r="P135" s="965"/>
    </row>
    <row r="136" spans="1:16" s="955" customFormat="1" ht="30" customHeight="1">
      <c r="A136" s="955" t="s">
        <v>448</v>
      </c>
      <c r="B136" s="961" t="str">
        <f>IF($A$3="Dev",CONCATENATE($H$98,H136,DD7),CONCATENATE($H$99,H137,DD7))</f>
        <v>M:\VERA\LOP Automation - Files\</v>
      </c>
      <c r="F136" s="962"/>
      <c r="G136" s="955" t="s">
        <v>174</v>
      </c>
      <c r="H136" s="957" t="s">
        <v>2628</v>
      </c>
      <c r="I136" s="958"/>
    </row>
    <row r="137" spans="1:16" s="955" customFormat="1" ht="30" customHeight="1">
      <c r="A137" s="963" t="s">
        <v>582</v>
      </c>
      <c r="B137" s="964"/>
      <c r="C137" s="963"/>
      <c r="D137" s="963"/>
      <c r="E137" s="963"/>
      <c r="F137" s="963"/>
      <c r="G137" s="963" t="s">
        <v>175</v>
      </c>
      <c r="H137" s="965"/>
      <c r="I137" s="966"/>
      <c r="J137" s="963"/>
      <c r="K137" s="963"/>
      <c r="L137" s="963"/>
      <c r="M137" s="963" t="s">
        <v>580</v>
      </c>
      <c r="N137" s="963"/>
      <c r="O137" s="963"/>
      <c r="P137" s="965"/>
    </row>
    <row r="138" spans="1:16" s="955" customFormat="1" ht="30" customHeight="1">
      <c r="A138" s="955" t="s">
        <v>448</v>
      </c>
      <c r="B138" s="961" t="str">
        <f>IF($A$3="Dev",CONCATENATE($H$98,H138,DD7),IF($G$97="Test",$P$121,CONCATENATE($H$99,H139,DD11,DD7)))</f>
        <v>M:\VERA\LOP Automation - Files\</v>
      </c>
      <c r="F138" s="962"/>
      <c r="G138" s="955" t="s">
        <v>174</v>
      </c>
      <c r="H138" s="957" t="s">
        <v>2629</v>
      </c>
      <c r="I138" s="958"/>
      <c r="M138" s="955">
        <v>0</v>
      </c>
    </row>
    <row r="139" spans="1:16" s="955" customFormat="1" ht="30" customHeight="1">
      <c r="A139" s="963" t="s">
        <v>583</v>
      </c>
      <c r="B139" s="964"/>
      <c r="C139" s="963"/>
      <c r="D139" s="963"/>
      <c r="E139" s="963"/>
      <c r="F139" s="963"/>
      <c r="G139" s="963" t="s">
        <v>175</v>
      </c>
      <c r="H139" s="965"/>
      <c r="I139" s="966"/>
      <c r="J139" s="963"/>
      <c r="K139" s="963"/>
      <c r="L139" s="963"/>
      <c r="M139" s="963" t="s">
        <v>581</v>
      </c>
      <c r="N139" s="963"/>
      <c r="O139" s="963"/>
      <c r="P139" s="965" t="s">
        <v>2254</v>
      </c>
    </row>
    <row r="140" spans="1:16" s="955" customFormat="1" ht="30" customHeight="1">
      <c r="A140" s="955" t="s">
        <v>449</v>
      </c>
      <c r="B140" s="961" t="str">
        <f>IF($A$3="Dev",CONCATENATE($H$98,H140),CONCATENATE($H$99,H141))</f>
        <v>M:\VERA\LOP Automation - Files\</v>
      </c>
      <c r="F140" s="962"/>
      <c r="G140" s="955" t="s">
        <v>174</v>
      </c>
      <c r="H140" s="957" t="s">
        <v>2630</v>
      </c>
      <c r="I140" s="958"/>
      <c r="M140" s="955" t="s">
        <v>514</v>
      </c>
    </row>
    <row r="141" spans="1:16" s="955" customFormat="1" ht="30" customHeight="1">
      <c r="A141" s="963" t="s">
        <v>582</v>
      </c>
      <c r="B141" s="964"/>
      <c r="C141" s="963"/>
      <c r="D141" s="963"/>
      <c r="E141" s="963"/>
      <c r="F141" s="963"/>
      <c r="G141" s="963" t="s">
        <v>175</v>
      </c>
      <c r="H141" s="965"/>
      <c r="I141" s="966"/>
      <c r="J141" s="963"/>
      <c r="K141" s="963"/>
      <c r="L141" s="963"/>
      <c r="M141" s="963"/>
      <c r="N141" s="963"/>
      <c r="O141" s="963"/>
      <c r="P141" s="965"/>
    </row>
    <row r="142" spans="1:16" s="955" customFormat="1" ht="30" customHeight="1">
      <c r="A142" s="955" t="s">
        <v>449</v>
      </c>
      <c r="B142" s="961" t="str">
        <f>IF($A$3="Dev",CONCATENATE($H$98,H142),CONCATENATE($H$99,H143))</f>
        <v>M:\VERA\LOP Automation - Files\</v>
      </c>
      <c r="F142" s="962"/>
      <c r="G142" s="955" t="s">
        <v>174</v>
      </c>
      <c r="H142" s="957" t="s">
        <v>2631</v>
      </c>
      <c r="I142" s="958"/>
    </row>
    <row r="143" spans="1:16" s="955" customFormat="1" ht="30" customHeight="1">
      <c r="A143" s="963" t="s">
        <v>586</v>
      </c>
      <c r="B143" s="964"/>
      <c r="C143" s="963"/>
      <c r="D143" s="963"/>
      <c r="E143" s="963"/>
      <c r="F143" s="963"/>
      <c r="G143" s="963" t="s">
        <v>175</v>
      </c>
      <c r="H143" s="965"/>
      <c r="I143" s="966"/>
      <c r="J143" s="963"/>
      <c r="K143" s="963"/>
      <c r="L143" s="963"/>
      <c r="M143" s="963"/>
      <c r="N143" s="963"/>
      <c r="O143" s="963"/>
      <c r="P143" s="965"/>
    </row>
    <row r="144" spans="1:16" s="955" customFormat="1" ht="30" customHeight="1">
      <c r="A144" s="955" t="s">
        <v>3102</v>
      </c>
      <c r="B144" s="961" t="str">
        <f>IF($A$3="Dev",CONCATENATE($H$98,H144),IF($G$97="Test",$P$121,CONCATENATE(H145)))</f>
        <v>C:\LOP\LOP - IO Session\Stewart\Rep Files\</v>
      </c>
      <c r="F144" s="962"/>
      <c r="G144" s="955" t="s">
        <v>174</v>
      </c>
      <c r="H144" s="957" t="s">
        <v>3189</v>
      </c>
      <c r="I144" s="958"/>
    </row>
    <row r="145" spans="1:16" s="955" customFormat="1" ht="30" customHeight="1">
      <c r="A145" s="963" t="s">
        <v>3188</v>
      </c>
      <c r="B145" s="961" t="str">
        <f>IF($A$3="Dev",CONCATENATE($H$98,H145),CONCATENATE($H146))</f>
        <v>Data\ICE- Incoming\Previously Processed\NGDC\</v>
      </c>
      <c r="C145" s="963"/>
      <c r="D145" s="963"/>
      <c r="E145" s="963"/>
      <c r="F145" s="963"/>
      <c r="G145" s="963" t="s">
        <v>175</v>
      </c>
      <c r="H145" s="965" t="s">
        <v>3218</v>
      </c>
      <c r="I145" s="966"/>
      <c r="J145" s="963"/>
      <c r="K145" s="963"/>
      <c r="L145" s="963"/>
      <c r="M145" s="963"/>
      <c r="N145" s="963"/>
      <c r="O145" s="963" t="s">
        <v>3187</v>
      </c>
      <c r="P145" s="965"/>
    </row>
    <row r="146" spans="1:16" s="955" customFormat="1" ht="30" customHeight="1">
      <c r="A146" s="955" t="s">
        <v>448</v>
      </c>
      <c r="B146" s="961" t="str">
        <f>IF($A$3="Dev",CONCATENATE($H$98,H146,FD7),IF($G$97="Test",$P$121,CONCATENATE($H$99,H147,DD19,FD7)))</f>
        <v>M:\VERA\LOP Automation - Files\</v>
      </c>
      <c r="F146" s="962"/>
      <c r="G146" s="955" t="s">
        <v>174</v>
      </c>
      <c r="H146" s="957" t="s">
        <v>2629</v>
      </c>
      <c r="I146" s="958"/>
    </row>
    <row r="147" spans="1:16" s="955" customFormat="1" ht="30" customHeight="1">
      <c r="A147" s="963" t="s">
        <v>595</v>
      </c>
      <c r="B147" s="964"/>
      <c r="C147" s="963"/>
      <c r="D147" s="963"/>
      <c r="E147" s="963"/>
      <c r="F147" s="963"/>
      <c r="G147" s="963" t="s">
        <v>175</v>
      </c>
      <c r="H147" s="965"/>
      <c r="I147" s="966"/>
      <c r="J147" s="963"/>
      <c r="K147" s="963"/>
      <c r="L147" s="963"/>
      <c r="M147" s="963"/>
      <c r="N147" s="963"/>
      <c r="O147" s="963"/>
      <c r="P147" s="965"/>
    </row>
    <row r="148" spans="1:16" s="955" customFormat="1" ht="30" customHeight="1">
      <c r="A148" s="955" t="s">
        <v>448</v>
      </c>
      <c r="B148" s="961" t="str">
        <f>IF($A$3="Dev",CONCATENATE($H$98,H148,FD7),CONCATENATE($H$99,H149,FD7))</f>
        <v>M:\VERA\LOP Automation - Files\</v>
      </c>
      <c r="F148" s="962"/>
      <c r="G148" s="955" t="s">
        <v>174</v>
      </c>
      <c r="H148" s="957" t="s">
        <v>2628</v>
      </c>
      <c r="I148" s="958"/>
    </row>
    <row r="149" spans="1:16" s="955" customFormat="1" ht="30" customHeight="1">
      <c r="A149" s="963" t="s">
        <v>596</v>
      </c>
      <c r="B149" s="964"/>
      <c r="C149" s="963"/>
      <c r="D149" s="963"/>
      <c r="E149" s="963"/>
      <c r="F149" s="963"/>
      <c r="G149" s="963" t="s">
        <v>175</v>
      </c>
      <c r="H149" s="965"/>
      <c r="I149" s="966"/>
      <c r="J149" s="963"/>
      <c r="K149" s="963"/>
      <c r="L149" s="963"/>
      <c r="M149" s="963"/>
      <c r="N149" s="963"/>
      <c r="O149" s="963"/>
      <c r="P149" s="965"/>
    </row>
    <row r="150" spans="1:16" s="955" customFormat="1" ht="30" customHeight="1">
      <c r="A150" s="955" t="s">
        <v>597</v>
      </c>
      <c r="B150" s="961" t="str">
        <f>IF($A$3="Dev",CONCATENATE($H$98,H150,FD7),CONCATENATE($H$99,H151,FD7))</f>
        <v>M:\VERA\LOP Automation - Files\</v>
      </c>
      <c r="F150" s="962"/>
      <c r="G150" s="955" t="s">
        <v>174</v>
      </c>
      <c r="H150" s="957" t="s">
        <v>2631</v>
      </c>
      <c r="I150" s="958"/>
    </row>
    <row r="151" spans="1:16" s="955" customFormat="1" ht="30" customHeight="1">
      <c r="A151" s="963" t="s">
        <v>595</v>
      </c>
      <c r="B151" s="964"/>
      <c r="C151" s="963"/>
      <c r="D151" s="963"/>
      <c r="E151" s="963"/>
      <c r="F151" s="963"/>
      <c r="G151" s="963" t="s">
        <v>175</v>
      </c>
      <c r="H151" s="965"/>
      <c r="I151" s="966"/>
      <c r="J151" s="963"/>
      <c r="K151" s="963"/>
      <c r="L151" s="963"/>
      <c r="M151" s="963"/>
      <c r="N151" s="963"/>
      <c r="O151" s="963"/>
      <c r="P151" s="965"/>
    </row>
    <row r="152" spans="1:16" s="955" customFormat="1" ht="30" customHeight="1">
      <c r="A152" s="955" t="s">
        <v>597</v>
      </c>
      <c r="B152" s="961" t="str">
        <f>IF($A$3="Dev",CONCATENATE($H$98,H152,FD7),CONCATENATE($H$99,H153,FD7))</f>
        <v>M:\VERA\LOP Automation - Files\FromCCAtoDetCtr\Previously Processed\Stewart\</v>
      </c>
      <c r="F152" s="962"/>
      <c r="G152" s="955" t="s">
        <v>174</v>
      </c>
      <c r="H152" s="957" t="s">
        <v>2630</v>
      </c>
      <c r="I152" s="958"/>
    </row>
    <row r="153" spans="1:16" s="955" customFormat="1" ht="30" customHeight="1">
      <c r="A153" s="963" t="s">
        <v>596</v>
      </c>
      <c r="B153" s="964"/>
      <c r="C153" s="963"/>
      <c r="D153" s="963"/>
      <c r="E153" s="963"/>
      <c r="F153" s="963"/>
      <c r="G153" s="963" t="s">
        <v>175</v>
      </c>
      <c r="H153" s="965" t="s">
        <v>587</v>
      </c>
      <c r="I153" s="966"/>
      <c r="J153" s="963"/>
      <c r="K153" s="963"/>
      <c r="L153" s="963"/>
      <c r="M153" s="963"/>
      <c r="N153" s="963"/>
      <c r="O153" s="963"/>
      <c r="P153" s="965"/>
    </row>
    <row r="154" spans="1:16" s="955" customFormat="1" ht="30" customHeight="1">
      <c r="B154" s="961"/>
      <c r="F154" s="962"/>
      <c r="H154" s="957"/>
      <c r="I154" s="958"/>
    </row>
    <row r="155" spans="1:16" s="955" customFormat="1" ht="30" customHeight="1">
      <c r="A155" s="963"/>
      <c r="B155" s="964"/>
      <c r="C155" s="963"/>
      <c r="D155" s="963"/>
      <c r="E155" s="963"/>
      <c r="F155" s="963"/>
      <c r="G155" s="963"/>
      <c r="H155" s="965"/>
      <c r="I155" s="966"/>
      <c r="J155" s="963"/>
      <c r="K155" s="963"/>
      <c r="L155" s="963"/>
      <c r="M155" s="963"/>
      <c r="N155" s="963"/>
      <c r="O155" s="963"/>
      <c r="P155" s="965"/>
    </row>
    <row r="156" spans="1:16" s="955" customFormat="1" ht="30" customHeight="1">
      <c r="A156" s="955" t="s">
        <v>620</v>
      </c>
      <c r="B156" s="961">
        <f>IF($A$3="Dev",H156,H157)</f>
        <v>0</v>
      </c>
      <c r="F156" s="962"/>
      <c r="G156" s="955" t="s">
        <v>174</v>
      </c>
      <c r="H156" s="957" t="s">
        <v>3032</v>
      </c>
      <c r="I156" s="958"/>
    </row>
    <row r="157" spans="1:16" s="955" customFormat="1" ht="30" customHeight="1">
      <c r="A157" s="963" t="s">
        <v>621</v>
      </c>
      <c r="B157" s="964"/>
      <c r="C157" s="963"/>
      <c r="D157" s="963"/>
      <c r="E157" s="963"/>
      <c r="F157" s="963"/>
      <c r="G157" s="963" t="s">
        <v>175</v>
      </c>
      <c r="H157" s="965"/>
      <c r="I157" s="966"/>
      <c r="J157" s="963"/>
      <c r="K157" s="963"/>
      <c r="L157" s="963"/>
      <c r="M157" s="963"/>
      <c r="N157" s="963"/>
      <c r="O157" s="963"/>
      <c r="P157" s="965"/>
    </row>
    <row r="158" spans="1:16" s="955" customFormat="1" ht="30" customHeight="1">
      <c r="B158" s="961"/>
      <c r="F158" s="962"/>
      <c r="H158" s="957"/>
      <c r="I158" s="958"/>
    </row>
    <row r="159" spans="1:16" s="955" customFormat="1" ht="30" customHeight="1">
      <c r="A159" s="963"/>
      <c r="B159" s="964"/>
      <c r="C159" s="963"/>
      <c r="D159" s="963"/>
      <c r="E159" s="963"/>
      <c r="F159" s="963"/>
      <c r="G159" s="963"/>
      <c r="H159" s="965"/>
      <c r="I159" s="966"/>
      <c r="J159" s="963"/>
      <c r="K159" s="963"/>
      <c r="L159" s="963"/>
      <c r="M159" s="963"/>
      <c r="N159" s="963"/>
      <c r="O159" s="963"/>
      <c r="P159" s="965"/>
    </row>
    <row r="160" spans="1:16" s="955" customFormat="1" ht="30" customHeight="1">
      <c r="A160" s="955" t="s">
        <v>2232</v>
      </c>
      <c r="B160" s="961" t="str">
        <f>IF($A$3="Dev",CONCATENATE(H160),CONCATENATE(H161))</f>
        <v>No link to CIMA needed</v>
      </c>
      <c r="F160" s="962"/>
      <c r="G160" s="955" t="s">
        <v>174</v>
      </c>
      <c r="H160" s="957" t="s">
        <v>2641</v>
      </c>
      <c r="I160" s="958"/>
    </row>
    <row r="161" spans="1:297" s="955" customFormat="1" ht="30" customHeight="1">
      <c r="A161" s="963" t="s">
        <v>2236</v>
      </c>
      <c r="B161" s="964"/>
      <c r="C161" s="963"/>
      <c r="D161" s="963"/>
      <c r="E161" s="963"/>
      <c r="F161" s="963"/>
      <c r="G161" s="963" t="s">
        <v>175</v>
      </c>
      <c r="H161" s="965" t="s">
        <v>3033</v>
      </c>
      <c r="I161" s="966"/>
      <c r="J161" s="963"/>
      <c r="K161" s="963"/>
      <c r="L161" s="963"/>
      <c r="M161" s="963"/>
      <c r="N161" s="963"/>
      <c r="O161" s="963"/>
      <c r="P161" s="965"/>
    </row>
    <row r="162" spans="1:297" s="955" customFormat="1" ht="30" customHeight="1">
      <c r="A162" s="955" t="s">
        <v>2232</v>
      </c>
      <c r="B162" s="961" t="str">
        <f>IF($A$3="Dev",CONCATENATE(H162),CONCATENATE(H163))</f>
        <v>No link to CIMA needed</v>
      </c>
      <c r="F162" s="962"/>
      <c r="G162" s="955" t="s">
        <v>174</v>
      </c>
      <c r="H162" s="957" t="s">
        <v>2639</v>
      </c>
      <c r="I162" s="958"/>
    </row>
    <row r="163" spans="1:297" s="955" customFormat="1" ht="30" customHeight="1">
      <c r="A163" s="963" t="s">
        <v>2237</v>
      </c>
      <c r="B163" s="964"/>
      <c r="C163" s="963"/>
      <c r="D163" s="963"/>
      <c r="E163" s="963"/>
      <c r="F163" s="963"/>
      <c r="G163" s="963" t="s">
        <v>175</v>
      </c>
      <c r="H163" s="965" t="s">
        <v>3033</v>
      </c>
      <c r="I163" s="966"/>
      <c r="J163" s="963"/>
      <c r="K163" s="963"/>
      <c r="L163" s="963"/>
      <c r="M163" s="963"/>
      <c r="N163" s="963"/>
      <c r="O163" s="963"/>
      <c r="P163" s="965"/>
    </row>
    <row r="164" spans="1:297" s="955" customFormat="1" ht="30" customHeight="1">
      <c r="I164" s="958"/>
    </row>
    <row r="165" spans="1:297" s="955" customFormat="1" ht="30" customHeight="1">
      <c r="A165" s="955" t="s">
        <v>3204</v>
      </c>
      <c r="I165" s="958"/>
    </row>
    <row r="166" spans="1:297" s="955" customFormat="1" ht="30" customHeight="1">
      <c r="I166" s="958"/>
      <c r="Z166" s="11"/>
      <c r="AA166"/>
      <c r="AB166"/>
      <c r="AC166"/>
      <c r="AD166"/>
      <c r="AE166" s="11"/>
      <c r="AF166"/>
      <c r="AG166"/>
      <c r="AH166"/>
      <c r="AI166"/>
      <c r="AJ166"/>
      <c r="AK166"/>
      <c r="AL166"/>
      <c r="AM166"/>
      <c r="AN166"/>
      <c r="AO166"/>
      <c r="AP166"/>
      <c r="AQ166"/>
      <c r="AR166"/>
      <c r="AS166"/>
      <c r="AT166"/>
      <c r="AU166"/>
      <c r="AV166"/>
      <c r="AW166"/>
      <c r="AX166"/>
      <c r="AY166"/>
      <c r="AZ166"/>
      <c r="BA166" s="20"/>
      <c r="BB166" s="20"/>
      <c r="BC166" s="20"/>
      <c r="BD166" s="20"/>
      <c r="BE166" s="20"/>
      <c r="BF166" s="20"/>
      <c r="BG166" s="20"/>
      <c r="BH166" s="20"/>
      <c r="BI166"/>
      <c r="BJ166"/>
      <c r="BK166"/>
      <c r="BL166"/>
      <c r="BM166"/>
      <c r="BN166"/>
      <c r="BO166"/>
      <c r="BP166"/>
      <c r="BQ166"/>
      <c r="BR166"/>
      <c r="BS166"/>
      <c r="BT166"/>
      <c r="BU166"/>
      <c r="BV166"/>
      <c r="BW166"/>
      <c r="BX166"/>
      <c r="BY166"/>
      <c r="BZ166"/>
      <c r="CA166" s="25"/>
      <c r="CB166" s="25"/>
      <c r="CC166" s="25"/>
      <c r="CD166" s="25"/>
      <c r="CE166" s="25"/>
      <c r="CF166" s="25"/>
      <c r="CG166" s="25"/>
      <c r="CH166" s="25"/>
      <c r="CI166"/>
      <c r="CJ166"/>
      <c r="CK166"/>
      <c r="CL166"/>
      <c r="CM166"/>
      <c r="CN166"/>
      <c r="CO166"/>
      <c r="CP166"/>
      <c r="CQ166"/>
      <c r="CR166"/>
      <c r="CS166"/>
      <c r="CT166"/>
      <c r="CU166"/>
      <c r="CV166"/>
      <c r="CW166"/>
      <c r="CX166"/>
      <c r="CY166"/>
      <c r="CZ166"/>
      <c r="DA166" s="26"/>
      <c r="DB166" s="26"/>
      <c r="DC166" s="26"/>
      <c r="DD166" s="48"/>
      <c r="DE166" s="26"/>
      <c r="DF166" s="26"/>
      <c r="DG166" s="26"/>
      <c r="DH166" s="26"/>
      <c r="DI166"/>
      <c r="DJ166"/>
      <c r="DK166"/>
      <c r="DL166"/>
      <c r="DM166"/>
      <c r="DN166"/>
      <c r="DO166"/>
      <c r="DP166"/>
      <c r="DQ166"/>
      <c r="DR166"/>
      <c r="DS166"/>
      <c r="DT166"/>
      <c r="DU166"/>
      <c r="DV166"/>
      <c r="DW166"/>
      <c r="DX166"/>
      <c r="DY166"/>
      <c r="DZ166"/>
      <c r="EA166" s="32"/>
      <c r="EB166" s="32"/>
      <c r="EC166" s="32"/>
      <c r="ED166" s="32"/>
      <c r="EE166" s="32"/>
      <c r="EF166" s="32"/>
      <c r="EG166" s="32"/>
      <c r="EH166" s="32"/>
      <c r="EI166"/>
      <c r="EJ166"/>
      <c r="EK166"/>
      <c r="EL166"/>
      <c r="EM166"/>
      <c r="EN166"/>
      <c r="EO166"/>
      <c r="EP166"/>
      <c r="EQ166"/>
      <c r="ER166"/>
      <c r="ES166"/>
      <c r="ET166"/>
      <c r="EU166"/>
      <c r="EV166"/>
      <c r="EW166"/>
      <c r="EX166"/>
      <c r="EY166"/>
      <c r="EZ166" s="101"/>
      <c r="FA166" s="101"/>
      <c r="FB166" s="101"/>
      <c r="FC166" s="101"/>
      <c r="FD166" s="101"/>
      <c r="FE166" s="101"/>
      <c r="FF166" s="101"/>
      <c r="FG166" s="101"/>
      <c r="FH166" s="101"/>
      <c r="FI166" s="101"/>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row>
    <row r="167" spans="1:297">
      <c r="I167" s="350"/>
      <c r="DD167" s="48"/>
    </row>
    <row r="168" spans="1:297">
      <c r="I168" s="350"/>
      <c r="DD168" s="48"/>
    </row>
    <row r="169" spans="1:297">
      <c r="I169" s="350"/>
      <c r="DD169" s="48"/>
    </row>
    <row r="170" spans="1:297">
      <c r="I170" s="350"/>
      <c r="DD170" s="48"/>
    </row>
    <row r="171" spans="1:297">
      <c r="I171" s="350"/>
      <c r="DD171" s="48"/>
    </row>
    <row r="172" spans="1:297">
      <c r="I172" s="350"/>
      <c r="DD172" s="48"/>
    </row>
    <row r="173" spans="1:297">
      <c r="I173" s="350"/>
      <c r="DD173" s="48"/>
    </row>
    <row r="174" spans="1:297">
      <c r="I174" s="350"/>
      <c r="DD174" s="48"/>
    </row>
    <row r="175" spans="1:297">
      <c r="I175" s="350"/>
      <c r="DD175" s="48"/>
    </row>
    <row r="176" spans="1:297">
      <c r="I176" s="350"/>
      <c r="DD176" s="48"/>
    </row>
    <row r="177" spans="9:108">
      <c r="I177" s="350"/>
      <c r="DD177" s="48"/>
    </row>
    <row r="178" spans="9:108">
      <c r="I178" s="350"/>
      <c r="DD178" s="48"/>
    </row>
    <row r="179" spans="9:108">
      <c r="I179" s="350"/>
      <c r="DD179" s="48"/>
    </row>
    <row r="180" spans="9:108">
      <c r="I180" s="350"/>
      <c r="DD180" s="48"/>
    </row>
    <row r="181" spans="9:108">
      <c r="I181" s="350"/>
      <c r="DD181" s="48"/>
    </row>
    <row r="182" spans="9:108">
      <c r="I182" s="350"/>
      <c r="DD182" s="48"/>
    </row>
    <row r="183" spans="9:108">
      <c r="I183" s="350"/>
      <c r="DD183" s="48"/>
    </row>
    <row r="184" spans="9:108">
      <c r="I184" s="350"/>
      <c r="DD184" s="48"/>
    </row>
    <row r="185" spans="9:108">
      <c r="I185" s="350"/>
      <c r="DD185" s="48"/>
    </row>
    <row r="186" spans="9:108">
      <c r="I186" s="350"/>
      <c r="DD186" s="48"/>
    </row>
    <row r="187" spans="9:108">
      <c r="I187" s="350"/>
      <c r="DD187" s="48"/>
    </row>
    <row r="188" spans="9:108">
      <c r="I188" s="350"/>
      <c r="DD188" s="48"/>
    </row>
    <row r="189" spans="9:108">
      <c r="I189" s="350"/>
      <c r="DD189" s="48"/>
    </row>
    <row r="190" spans="9:108">
      <c r="I190" s="350"/>
      <c r="DD190" s="48"/>
    </row>
    <row r="191" spans="9:108">
      <c r="I191" s="350"/>
      <c r="DD191" s="48"/>
    </row>
    <row r="192" spans="9:108">
      <c r="I192" s="350"/>
      <c r="DD192" s="48"/>
    </row>
    <row r="193" spans="9:108">
      <c r="I193" s="350"/>
      <c r="DD193" s="48"/>
    </row>
    <row r="194" spans="9:108">
      <c r="I194" s="350"/>
      <c r="DD194" s="48"/>
    </row>
    <row r="195" spans="9:108">
      <c r="I195" s="350"/>
      <c r="DD195" s="48"/>
    </row>
    <row r="196" spans="9:108">
      <c r="I196" s="350"/>
      <c r="DD196" s="48"/>
    </row>
    <row r="197" spans="9:108">
      <c r="I197" s="350"/>
      <c r="DD197" s="48"/>
    </row>
    <row r="198" spans="9:108">
      <c r="I198" s="350"/>
      <c r="DD198" s="48"/>
    </row>
    <row r="199" spans="9:108">
      <c r="I199" s="350"/>
      <c r="DD199" s="48"/>
    </row>
    <row r="200" spans="9:108">
      <c r="I200" s="350"/>
      <c r="DD200" s="48"/>
    </row>
    <row r="201" spans="9:108">
      <c r="I201" s="350"/>
      <c r="DD201" s="48"/>
    </row>
    <row r="202" spans="9:108">
      <c r="I202" s="350"/>
      <c r="DD202" s="48"/>
    </row>
    <row r="203" spans="9:108">
      <c r="I203" s="350"/>
      <c r="DD203" s="48"/>
    </row>
    <row r="204" spans="9:108">
      <c r="I204" s="350"/>
      <c r="DD204" s="48"/>
    </row>
    <row r="205" spans="9:108">
      <c r="I205" s="350"/>
      <c r="DD205" s="48"/>
    </row>
    <row r="206" spans="9:108">
      <c r="I206" s="350"/>
      <c r="DD206" s="48"/>
    </row>
    <row r="207" spans="9:108">
      <c r="I207" s="350"/>
      <c r="DD207" s="48"/>
    </row>
    <row r="208" spans="9:108">
      <c r="I208" s="350"/>
      <c r="DD208" s="48"/>
    </row>
    <row r="209" spans="9:108">
      <c r="I209" s="350"/>
      <c r="DD209" s="48"/>
    </row>
    <row r="210" spans="9:108">
      <c r="I210" s="350"/>
      <c r="DD210" s="48"/>
    </row>
    <row r="211" spans="9:108">
      <c r="I211" s="350"/>
      <c r="DD211" s="48"/>
    </row>
    <row r="212" spans="9:108">
      <c r="I212" s="350"/>
      <c r="DD212" s="48"/>
    </row>
    <row r="213" spans="9:108">
      <c r="I213" s="350"/>
      <c r="DD213" s="48"/>
    </row>
    <row r="214" spans="9:108">
      <c r="I214" s="350"/>
      <c r="DD214" s="48"/>
    </row>
    <row r="215" spans="9:108">
      <c r="I215" s="350"/>
      <c r="DD215" s="48"/>
    </row>
    <row r="216" spans="9:108">
      <c r="I216" s="350"/>
      <c r="DD216" s="48"/>
    </row>
    <row r="217" spans="9:108">
      <c r="I217" s="350"/>
      <c r="DD217" s="48"/>
    </row>
    <row r="218" spans="9:108">
      <c r="I218" s="350"/>
      <c r="DD218" s="48"/>
    </row>
    <row r="219" spans="9:108">
      <c r="I219" s="350"/>
      <c r="DD219" s="48"/>
    </row>
    <row r="220" spans="9:108">
      <c r="I220" s="350"/>
      <c r="DD220" s="48"/>
    </row>
    <row r="221" spans="9:108">
      <c r="I221" s="350"/>
      <c r="DD221" s="48"/>
    </row>
    <row r="222" spans="9:108">
      <c r="I222" s="350"/>
      <c r="DD222" s="48"/>
    </row>
    <row r="223" spans="9:108">
      <c r="I223" s="350"/>
      <c r="DD223" s="48"/>
    </row>
    <row r="224" spans="9:108">
      <c r="I224" s="350"/>
      <c r="DD224" s="48"/>
    </row>
    <row r="225" spans="9:108">
      <c r="I225" s="350"/>
      <c r="DD225" s="48"/>
    </row>
    <row r="226" spans="9:108">
      <c r="I226" s="350"/>
      <c r="DD226" s="48"/>
    </row>
    <row r="227" spans="9:108">
      <c r="I227" s="350"/>
      <c r="DD227" s="48"/>
    </row>
    <row r="228" spans="9:108">
      <c r="I228" s="350"/>
    </row>
    <row r="229" spans="9:108">
      <c r="I229" s="350"/>
    </row>
    <row r="230" spans="9:108">
      <c r="I230" s="350"/>
    </row>
    <row r="231" spans="9:108">
      <c r="I231" s="350"/>
    </row>
    <row r="232" spans="9:108">
      <c r="I232" s="350"/>
    </row>
    <row r="233" spans="9:108">
      <c r="I233" s="350"/>
    </row>
    <row r="234" spans="9:108">
      <c r="I234" s="350"/>
    </row>
    <row r="235" spans="9:108">
      <c r="I235" s="350"/>
    </row>
    <row r="236" spans="9:108">
      <c r="I236" s="350"/>
    </row>
    <row r="237" spans="9:108">
      <c r="I237" s="350"/>
    </row>
    <row r="238" spans="9:108">
      <c r="I238" s="350"/>
    </row>
    <row r="239" spans="9:108">
      <c r="I239" s="350"/>
    </row>
    <row r="240" spans="9:108">
      <c r="I240" s="350"/>
    </row>
    <row r="241" spans="9:9">
      <c r="I241" s="350"/>
    </row>
    <row r="242" spans="9:9">
      <c r="I242" s="350"/>
    </row>
    <row r="243" spans="9:9">
      <c r="I243" s="350"/>
    </row>
    <row r="244" spans="9:9">
      <c r="I244" s="350"/>
    </row>
    <row r="245" spans="9:9">
      <c r="I245" s="350"/>
    </row>
    <row r="246" spans="9:9">
      <c r="I246" s="350"/>
    </row>
    <row r="247" spans="9:9">
      <c r="I247" s="350"/>
    </row>
    <row r="248" spans="9:9">
      <c r="I248" s="350"/>
    </row>
    <row r="249" spans="9:9">
      <c r="I249" s="350"/>
    </row>
    <row r="250" spans="9:9">
      <c r="I250" s="350"/>
    </row>
    <row r="251" spans="9:9">
      <c r="I251" s="350"/>
    </row>
    <row r="252" spans="9:9">
      <c r="I252" s="350"/>
    </row>
    <row r="253" spans="9:9">
      <c r="I253" s="350"/>
    </row>
    <row r="254" spans="9:9">
      <c r="I254" s="350"/>
    </row>
    <row r="255" spans="9:9">
      <c r="I255" s="350"/>
    </row>
    <row r="256" spans="9:9">
      <c r="I256" s="350"/>
    </row>
    <row r="257" spans="9:9">
      <c r="I257" s="350"/>
    </row>
    <row r="258" spans="9:9">
      <c r="I258" s="350"/>
    </row>
    <row r="259" spans="9:9">
      <c r="I259" s="350"/>
    </row>
    <row r="260" spans="9:9">
      <c r="I260" s="350"/>
    </row>
    <row r="261" spans="9:9">
      <c r="I261" s="350"/>
    </row>
    <row r="262" spans="9:9">
      <c r="I262" s="350"/>
    </row>
    <row r="263" spans="9:9">
      <c r="I263" s="350"/>
    </row>
    <row r="264" spans="9:9">
      <c r="I264" s="350"/>
    </row>
    <row r="265" spans="9:9">
      <c r="I265" s="350"/>
    </row>
    <row r="266" spans="9:9">
      <c r="I266" s="350"/>
    </row>
    <row r="267" spans="9:9">
      <c r="I267" s="350"/>
    </row>
    <row r="268" spans="9:9">
      <c r="I268" s="350"/>
    </row>
    <row r="269" spans="9:9">
      <c r="I269" s="350"/>
    </row>
    <row r="270" spans="9:9">
      <c r="I270" s="350"/>
    </row>
    <row r="271" spans="9:9">
      <c r="I271" s="350"/>
    </row>
    <row r="272" spans="9:9">
      <c r="I272" s="350"/>
    </row>
    <row r="273" spans="9:9">
      <c r="I273" s="350"/>
    </row>
    <row r="274" spans="9:9">
      <c r="I274" s="350"/>
    </row>
    <row r="275" spans="9:9">
      <c r="I275" s="350"/>
    </row>
    <row r="276" spans="9:9">
      <c r="I276" s="350"/>
    </row>
    <row r="277" spans="9:9">
      <c r="I277" s="350"/>
    </row>
    <row r="278" spans="9:9">
      <c r="I278" s="350"/>
    </row>
    <row r="279" spans="9:9">
      <c r="I279" s="350"/>
    </row>
    <row r="280" spans="9:9">
      <c r="I280" s="350"/>
    </row>
    <row r="281" spans="9:9">
      <c r="I281" s="350"/>
    </row>
    <row r="282" spans="9:9">
      <c r="I282" s="350"/>
    </row>
    <row r="283" spans="9:9">
      <c r="I283" s="350"/>
    </row>
    <row r="284" spans="9:9">
      <c r="I284" s="350"/>
    </row>
    <row r="285" spans="9:9">
      <c r="I285" s="350"/>
    </row>
    <row r="286" spans="9:9">
      <c r="I286" s="350"/>
    </row>
    <row r="287" spans="9:9">
      <c r="I287" s="350"/>
    </row>
    <row r="288" spans="9:9">
      <c r="I288" s="350"/>
    </row>
    <row r="289" spans="9:9">
      <c r="I289" s="350"/>
    </row>
    <row r="290" spans="9:9">
      <c r="I290" s="350"/>
    </row>
    <row r="291" spans="9:9">
      <c r="I291" s="350"/>
    </row>
    <row r="292" spans="9:9">
      <c r="I292" s="350"/>
    </row>
    <row r="293" spans="9:9">
      <c r="I293" s="350"/>
    </row>
    <row r="294" spans="9:9">
      <c r="I294" s="350"/>
    </row>
    <row r="295" spans="9:9">
      <c r="I295" s="350"/>
    </row>
    <row r="296" spans="9:9">
      <c r="I296" s="350"/>
    </row>
    <row r="297" spans="9:9">
      <c r="I297" s="350"/>
    </row>
    <row r="298" spans="9:9">
      <c r="I298" s="350"/>
    </row>
    <row r="299" spans="9:9">
      <c r="I299" s="350"/>
    </row>
    <row r="300" spans="9:9">
      <c r="I300" s="350"/>
    </row>
    <row r="301" spans="9:9">
      <c r="I301" s="350"/>
    </row>
    <row r="302" spans="9:9">
      <c r="I302" s="350"/>
    </row>
    <row r="303" spans="9:9">
      <c r="I303" s="350"/>
    </row>
    <row r="304" spans="9:9">
      <c r="I304" s="350"/>
    </row>
    <row r="305" spans="9:9">
      <c r="I305" s="350"/>
    </row>
  </sheetData>
  <sheetProtection password="C79E" sheet="1" objects="1" scenarios="1" selectLockedCells="1"/>
  <sortState ref="AB24:AC65">
    <sortCondition ref="AC22:AC63"/>
  </sortState>
  <mergeCells count="12">
    <mergeCell ref="GB2:GQ3"/>
    <mergeCell ref="GD1:GM1"/>
    <mergeCell ref="FB2:FF3"/>
    <mergeCell ref="GO1:GS1"/>
    <mergeCell ref="G9:I9"/>
    <mergeCell ref="EA7:EG7"/>
    <mergeCell ref="B2:F3"/>
    <mergeCell ref="EC1:EF3"/>
    <mergeCell ref="AD2:AD3"/>
    <mergeCell ref="DB2:DF3"/>
    <mergeCell ref="CB2:CF3"/>
    <mergeCell ref="BB2:BF3"/>
  </mergeCells>
  <conditionalFormatting sqref="DD8">
    <cfRule type="cellIs" dxfId="88" priority="40" operator="notEqual">
      <formula>"Click to Reset ICE File Above"</formula>
    </cfRule>
    <cfRule type="cellIs" dxfId="87" priority="41" operator="equal">
      <formula>"Click to Reset ICE File Above"</formula>
    </cfRule>
  </conditionalFormatting>
  <conditionalFormatting sqref="DI16">
    <cfRule type="cellIs" dxfId="86" priority="19" operator="equal">
      <formula>9</formula>
    </cfRule>
  </conditionalFormatting>
  <conditionalFormatting sqref="FD10:FD20">
    <cfRule type="cellIs" dxfId="85" priority="18" operator="equal">
      <formula>"LOP - WSDBRep.xlsM"</formula>
    </cfRule>
    <cfRule type="cellIs" dxfId="84" priority="1" operator="equal">
      <formula>"LOP - WSDBRep1.xlsM"</formula>
    </cfRule>
  </conditionalFormatting>
  <conditionalFormatting sqref="FD7">
    <cfRule type="cellIs" dxfId="83" priority="2" operator="equal">
      <formula>"LOP - WSDBRep.xlsM"</formula>
    </cfRule>
  </conditionalFormatting>
  <printOptions headings="1"/>
  <pageMargins left="0.7" right="0.7" top="0.75" bottom="0.75" header="0.3" footer="0.3"/>
  <pageSetup scale="80" fitToHeight="2"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FromOrient!$Y$9:$Y$16</xm:f>
          </x14:formula1>
          <xm:sqref>E9</xm:sqref>
        </x14:dataValidation>
        <x14:dataValidation type="list" allowBlank="1" showInputMessage="1" showErrorMessage="1">
          <x14:formula1>
            <xm:f>FromOrient!Y9:Y16</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howOutlineSymbols="0"/>
  </sheetPr>
  <dimension ref="A1:EF523"/>
  <sheetViews>
    <sheetView showGridLines="0" showZeros="0" showOutlineSymbols="0" topLeftCell="A5" workbookViewId="0">
      <selection activeCell="E17" sqref="E17"/>
    </sheetView>
  </sheetViews>
  <sheetFormatPr defaultColWidth="9" defaultRowHeight="15.75"/>
  <cols>
    <col min="1" max="1" width="5.625" style="560" customWidth="1"/>
    <col min="2" max="2" width="28.5" style="560" bestFit="1" customWidth="1"/>
    <col min="3" max="3" width="23.375" style="560" customWidth="1"/>
    <col min="4" max="4" width="6.375" style="560" customWidth="1"/>
    <col min="5" max="5" width="19.375" style="560" customWidth="1"/>
    <col min="6" max="6" width="5" style="560" customWidth="1"/>
    <col min="7" max="7" width="19.375" style="560" customWidth="1"/>
    <col min="8" max="8" width="4.75" style="560" customWidth="1"/>
    <col min="9" max="9" width="5.125" style="560" customWidth="1"/>
    <col min="10" max="10" width="5" style="560" customWidth="1"/>
    <col min="11" max="11" width="17.375" style="560" customWidth="1"/>
    <col min="12" max="12" width="4.125" style="560" customWidth="1"/>
    <col min="13" max="13" width="17.375" style="560" customWidth="1"/>
    <col min="14" max="14" width="20.625" style="560" hidden="1" customWidth="1"/>
    <col min="15" max="16" width="10.625" style="560" hidden="1" customWidth="1"/>
    <col min="17" max="18" width="9" style="560" hidden="1" customWidth="1"/>
    <col min="19" max="19" width="17" style="560" hidden="1" customWidth="1"/>
    <col min="20" max="20" width="13.375" style="560" hidden="1" customWidth="1"/>
    <col min="21" max="29" width="9" style="560" hidden="1" customWidth="1"/>
    <col min="30" max="30" width="10.625" style="560" hidden="1" customWidth="1"/>
    <col min="31" max="31" width="12.875" style="222" hidden="1" customWidth="1"/>
    <col min="32" max="32" width="12.875" style="560" hidden="1" customWidth="1"/>
    <col min="33" max="33" width="19.375" style="560" hidden="1" customWidth="1"/>
    <col min="34" max="34" width="11.375" style="560" hidden="1" customWidth="1"/>
    <col min="35" max="35" width="28.5" style="560" hidden="1" customWidth="1"/>
    <col min="36" max="36" width="5.125" style="560" hidden="1" customWidth="1"/>
    <col min="37" max="37" width="4.625" style="560" hidden="1" customWidth="1"/>
    <col min="38" max="38" width="15.625" style="560" hidden="1" customWidth="1"/>
    <col min="39" max="40" width="9" style="560" hidden="1" customWidth="1"/>
    <col min="41" max="41" width="10.375" style="560" hidden="1" customWidth="1"/>
    <col min="42" max="42" width="10.125" style="560" hidden="1" customWidth="1"/>
    <col min="43" max="44" width="9" style="560" hidden="1" customWidth="1"/>
    <col min="45" max="48" width="9" style="560" customWidth="1"/>
    <col min="49" max="54" width="9" style="560"/>
    <col min="55" max="55" width="0.875" style="560" customWidth="1"/>
    <col min="56" max="56" width="28.5" style="560" bestFit="1" customWidth="1"/>
    <col min="57" max="57" width="23.375" style="560" customWidth="1"/>
    <col min="58" max="58" width="19.375" style="560" customWidth="1"/>
    <col min="59" max="59" width="3.5" style="560" customWidth="1"/>
    <col min="60" max="60" width="19.375" style="560" customWidth="1"/>
    <col min="61" max="61" width="3.625" style="560" customWidth="1"/>
    <col min="62" max="62" width="5.125" style="560" customWidth="1"/>
    <col min="63" max="63" width="4.625" style="560" customWidth="1"/>
    <col min="64" max="64" width="15.625" style="560" customWidth="1"/>
    <col min="65" max="80" width="9" style="560"/>
    <col min="81" max="81" width="0.875" style="560" customWidth="1"/>
    <col min="82" max="82" width="28.5" style="560" bestFit="1" customWidth="1"/>
    <col min="83" max="83" width="23.375" style="560" customWidth="1"/>
    <col min="84" max="16384" width="9" style="560"/>
  </cols>
  <sheetData>
    <row r="1" spans="1:134" ht="18">
      <c r="A1" s="517"/>
      <c r="B1" s="162" t="s">
        <v>0</v>
      </c>
      <c r="C1" s="163" t="s">
        <v>2771</v>
      </c>
      <c r="D1" s="619"/>
      <c r="E1" s="164"/>
      <c r="F1" s="164"/>
      <c r="G1" s="165"/>
      <c r="H1" s="166"/>
      <c r="I1" s="1177">
        <f ca="1">NOW()</f>
        <v>41372.836000810188</v>
      </c>
      <c r="J1" s="1178"/>
      <c r="K1" s="1179"/>
      <c r="L1" s="639"/>
      <c r="M1" s="639"/>
      <c r="N1" s="39"/>
      <c r="O1" s="511" t="s">
        <v>0</v>
      </c>
      <c r="P1" s="511"/>
      <c r="Q1" s="511"/>
      <c r="R1" s="511"/>
      <c r="S1" s="511"/>
      <c r="T1" s="511"/>
      <c r="U1" s="511"/>
      <c r="V1" s="511"/>
      <c r="W1" s="511"/>
      <c r="X1" s="511"/>
      <c r="Y1" s="511"/>
      <c r="Z1" s="511"/>
      <c r="AA1" s="511"/>
      <c r="AB1" s="511"/>
      <c r="AC1" s="511"/>
      <c r="AD1" s="511"/>
      <c r="AF1" s="511"/>
      <c r="AG1" s="511"/>
      <c r="AH1" s="511"/>
      <c r="AI1" s="511"/>
      <c r="AJ1" s="511"/>
      <c r="AK1" s="511"/>
      <c r="AL1" s="511"/>
      <c r="AM1" s="511" t="s">
        <v>2671</v>
      </c>
      <c r="AN1" s="511"/>
      <c r="AO1" s="511"/>
      <c r="AP1" s="511"/>
      <c r="AQ1" s="511"/>
      <c r="AR1" s="511"/>
      <c r="AS1" s="639"/>
      <c r="AT1" s="639"/>
      <c r="AU1" s="639"/>
      <c r="AV1" s="639"/>
      <c r="AW1" s="639"/>
      <c r="AX1" s="639"/>
      <c r="AY1" s="639"/>
      <c r="AZ1" s="639"/>
      <c r="BA1" s="639"/>
      <c r="BB1" s="639"/>
      <c r="BC1" s="511"/>
      <c r="BD1" s="615" t="s">
        <v>2757</v>
      </c>
      <c r="BE1" s="511" t="s">
        <v>2758</v>
      </c>
      <c r="BF1" s="511"/>
      <c r="BG1" s="511"/>
      <c r="BH1" s="511"/>
      <c r="BI1" s="511"/>
      <c r="BJ1" s="511"/>
      <c r="BK1" s="511"/>
      <c r="BL1" s="511"/>
      <c r="BM1" s="511"/>
      <c r="BN1" s="511"/>
      <c r="BO1" s="511"/>
      <c r="BP1" s="511"/>
      <c r="BQ1" s="511"/>
      <c r="BR1" s="511"/>
      <c r="BS1" s="511"/>
      <c r="BT1" s="511"/>
      <c r="BU1" s="511"/>
      <c r="BV1" s="511"/>
      <c r="BW1" s="511"/>
      <c r="BX1" s="511"/>
      <c r="BY1" s="511"/>
      <c r="BZ1" s="511"/>
      <c r="CA1" s="511"/>
      <c r="CB1" s="511"/>
      <c r="CC1" s="511"/>
      <c r="CD1" s="511"/>
      <c r="CE1" s="511"/>
      <c r="CF1" s="511"/>
      <c r="CG1" s="511"/>
      <c r="CH1" s="511"/>
      <c r="CI1" s="511"/>
      <c r="CJ1" s="511"/>
      <c r="CK1" s="511"/>
      <c r="CL1" s="511"/>
      <c r="CM1" s="511"/>
      <c r="ED1" s="511"/>
    </row>
    <row r="2" spans="1:134" ht="20.100000000000001" customHeight="1">
      <c r="A2" s="647"/>
      <c r="B2" s="761"/>
      <c r="C2" s="764">
        <f>'IO Intake'!D2</f>
        <v>0</v>
      </c>
      <c r="D2" s="684"/>
      <c r="E2" s="1180" t="s">
        <v>2948</v>
      </c>
      <c r="F2" s="1181"/>
      <c r="G2" s="1182">
        <f>FromOrient!N7+0</f>
        <v>41340</v>
      </c>
      <c r="H2" s="1183"/>
      <c r="I2" s="1184" t="s">
        <v>2806</v>
      </c>
      <c r="J2" s="1185"/>
      <c r="K2" s="685">
        <v>41340</v>
      </c>
      <c r="L2" s="640"/>
      <c r="M2" s="640"/>
      <c r="N2" s="373"/>
      <c r="O2" s="373"/>
      <c r="P2" s="373"/>
      <c r="Q2" s="373"/>
      <c r="R2" s="373"/>
      <c r="S2" s="373"/>
      <c r="T2" s="373"/>
      <c r="U2" s="373"/>
      <c r="V2" s="373"/>
      <c r="W2" s="373"/>
      <c r="X2" s="373" t="s">
        <v>453</v>
      </c>
      <c r="Y2" s="373" t="s">
        <v>454</v>
      </c>
      <c r="Z2" s="373" t="s">
        <v>455</v>
      </c>
      <c r="AA2" s="373" t="s">
        <v>456</v>
      </c>
      <c r="AB2" s="373" t="s">
        <v>465</v>
      </c>
      <c r="AC2" s="373" t="s">
        <v>466</v>
      </c>
      <c r="AD2" s="373" t="s">
        <v>467</v>
      </c>
      <c r="AE2" s="284" t="s">
        <v>468</v>
      </c>
      <c r="AF2" s="373" t="s">
        <v>469</v>
      </c>
      <c r="AG2" s="373" t="s">
        <v>470</v>
      </c>
      <c r="AH2" s="373" t="s">
        <v>471</v>
      </c>
      <c r="AI2" s="373" t="s">
        <v>2699</v>
      </c>
      <c r="AJ2" s="373" t="s">
        <v>2947</v>
      </c>
      <c r="AK2" s="373"/>
      <c r="AL2" s="511"/>
      <c r="AM2" s="511"/>
      <c r="AN2" s="511"/>
      <c r="AO2" s="511"/>
      <c r="AP2" s="511"/>
      <c r="AQ2" s="511"/>
      <c r="AR2" s="511"/>
      <c r="AS2" s="640"/>
      <c r="AT2" s="640"/>
      <c r="AU2" s="640"/>
      <c r="AV2" s="640"/>
      <c r="AW2" s="640"/>
      <c r="AX2" s="640"/>
      <c r="AY2" s="640"/>
      <c r="AZ2" s="640"/>
      <c r="BA2" s="640"/>
      <c r="BB2" s="640"/>
      <c r="BC2" s="511"/>
      <c r="BD2" s="605" t="s">
        <v>2766</v>
      </c>
      <c r="BE2" s="612"/>
      <c r="BF2" s="606"/>
      <c r="BG2" s="511"/>
      <c r="BH2" s="511"/>
      <c r="BI2" s="511"/>
      <c r="BJ2" s="511"/>
      <c r="BK2" s="511"/>
      <c r="BL2" s="511"/>
      <c r="BM2" s="511"/>
      <c r="BN2" s="511"/>
      <c r="BO2" s="511"/>
      <c r="BP2" s="511"/>
      <c r="BQ2" s="511"/>
      <c r="BR2" s="511"/>
      <c r="BS2" s="511"/>
      <c r="BT2" s="511"/>
      <c r="BU2" s="511"/>
      <c r="BV2" s="511"/>
      <c r="BW2" s="511"/>
      <c r="BX2" s="511"/>
      <c r="BY2" s="511"/>
      <c r="BZ2" s="511"/>
      <c r="CA2" s="511"/>
      <c r="CB2" s="511"/>
      <c r="CC2" s="511"/>
      <c r="CD2" s="511"/>
      <c r="CE2" s="511"/>
      <c r="CF2" s="511"/>
      <c r="CG2" s="511"/>
      <c r="CH2" s="511"/>
      <c r="CI2" s="511"/>
      <c r="CJ2" s="511"/>
      <c r="CK2" s="511"/>
      <c r="CL2" s="511"/>
      <c r="CM2" s="511"/>
    </row>
    <row r="3" spans="1:134" ht="18.75">
      <c r="A3" s="517"/>
      <c r="B3" s="760"/>
      <c r="C3" s="671"/>
      <c r="D3" s="675"/>
      <c r="E3" s="686"/>
      <c r="F3" s="687"/>
      <c r="G3" s="688"/>
      <c r="H3" s="689"/>
      <c r="I3" s="621"/>
      <c r="J3" s="673"/>
      <c r="K3" s="690"/>
      <c r="L3" s="640"/>
      <c r="M3" s="640"/>
      <c r="N3" s="373"/>
      <c r="O3" s="373"/>
      <c r="P3" s="373"/>
      <c r="Q3" s="373"/>
      <c r="R3" s="373"/>
      <c r="S3" s="373"/>
      <c r="T3" s="373"/>
      <c r="U3" s="373"/>
      <c r="V3" s="373"/>
      <c r="W3" s="373"/>
      <c r="X3" s="373"/>
      <c r="Y3" s="373"/>
      <c r="Z3" s="373"/>
      <c r="AA3" s="373"/>
      <c r="AB3" s="373"/>
      <c r="AC3" s="373"/>
      <c r="AD3" s="373"/>
      <c r="AE3" s="284"/>
      <c r="AF3" s="373"/>
      <c r="AG3" s="373"/>
      <c r="AH3" s="373"/>
      <c r="AI3" s="373"/>
      <c r="AJ3" s="373"/>
      <c r="AK3" s="373"/>
      <c r="AL3" s="511"/>
      <c r="AM3" s="511"/>
      <c r="AN3" s="511"/>
      <c r="AO3" s="511"/>
      <c r="AP3" s="511"/>
      <c r="AQ3" s="511"/>
      <c r="AR3" s="511"/>
      <c r="AS3" s="640"/>
      <c r="AT3" s="640"/>
      <c r="AU3" s="640"/>
      <c r="AV3" s="640"/>
      <c r="AW3" s="640"/>
      <c r="AX3" s="640"/>
      <c r="AY3" s="640"/>
      <c r="AZ3" s="640"/>
      <c r="BA3" s="640"/>
      <c r="BB3" s="640"/>
      <c r="BC3" s="511"/>
      <c r="BD3" s="605"/>
      <c r="BE3" s="612"/>
      <c r="BF3" s="606"/>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row>
    <row r="4" spans="1:134" ht="33.75">
      <c r="A4" s="517"/>
      <c r="B4" s="761" t="s">
        <v>2982</v>
      </c>
      <c r="C4" s="776" t="str">
        <f>Symbols!E9</f>
        <v>BML</v>
      </c>
      <c r="D4" s="650"/>
      <c r="E4" s="640"/>
      <c r="F4" s="668"/>
      <c r="G4" s="650"/>
      <c r="H4" s="669"/>
      <c r="I4" s="621"/>
      <c r="J4" s="655"/>
      <c r="K4" s="670"/>
      <c r="L4" s="640"/>
      <c r="M4" s="640"/>
      <c r="N4" s="373"/>
      <c r="O4" s="373"/>
      <c r="P4" s="373"/>
      <c r="Q4" s="373"/>
      <c r="R4" s="373"/>
      <c r="S4" s="373"/>
      <c r="T4" s="373"/>
      <c r="U4" s="373"/>
      <c r="V4" s="373"/>
      <c r="W4" s="373"/>
      <c r="X4" s="373"/>
      <c r="Y4" s="373"/>
      <c r="Z4" s="373"/>
      <c r="AA4" s="373"/>
      <c r="AB4" s="373"/>
      <c r="AC4" s="373"/>
      <c r="AD4" s="373"/>
      <c r="AE4" s="284"/>
      <c r="AF4" s="373"/>
      <c r="AG4" s="373"/>
      <c r="AH4" s="373"/>
      <c r="AI4" s="373"/>
      <c r="AJ4" s="373"/>
      <c r="AK4" s="373"/>
      <c r="AL4" s="511"/>
      <c r="AM4" s="511"/>
      <c r="AN4" s="511"/>
      <c r="AO4" s="511"/>
      <c r="AP4" s="511"/>
      <c r="AQ4" s="511"/>
      <c r="AR4" s="511"/>
      <c r="AS4" s="640"/>
      <c r="AT4" s="640"/>
      <c r="AU4" s="640"/>
      <c r="AV4" s="640"/>
      <c r="AW4" s="640"/>
      <c r="AX4" s="640"/>
      <c r="AY4" s="640"/>
      <c r="AZ4" s="640"/>
      <c r="BA4" s="640"/>
      <c r="BB4" s="640"/>
      <c r="BC4" s="511"/>
      <c r="BD4" s="605" t="s">
        <v>2720</v>
      </c>
      <c r="BE4" s="612" t="s">
        <v>2711</v>
      </c>
      <c r="BF4" s="606" t="s">
        <v>2712</v>
      </c>
      <c r="BG4" s="511"/>
      <c r="BH4" s="511"/>
      <c r="BI4" s="511"/>
      <c r="BJ4" s="511"/>
      <c r="BK4" s="511"/>
      <c r="BL4" s="511"/>
      <c r="BM4" s="511"/>
      <c r="BN4" s="511"/>
      <c r="BO4" s="511"/>
      <c r="BP4" s="511"/>
      <c r="BQ4" s="511"/>
      <c r="BR4" s="511"/>
      <c r="BS4" s="511"/>
      <c r="BT4" s="511"/>
      <c r="BU4" s="511"/>
      <c r="BV4" s="511"/>
      <c r="BW4" s="511"/>
      <c r="BX4" s="511"/>
      <c r="BY4" s="511"/>
      <c r="BZ4" s="511"/>
      <c r="CA4" s="511"/>
      <c r="CB4" s="511"/>
      <c r="CC4" s="511"/>
      <c r="CD4" s="511"/>
      <c r="CE4" s="511"/>
      <c r="CF4" s="511"/>
      <c r="CG4" s="511"/>
      <c r="CH4" s="511"/>
      <c r="CI4" s="511"/>
      <c r="CJ4" s="511"/>
      <c r="CK4" s="511"/>
      <c r="CL4" s="511"/>
      <c r="CM4" s="511"/>
    </row>
    <row r="5" spans="1:134" ht="46.5">
      <c r="A5" s="518"/>
      <c r="B5" s="1186">
        <f>IF(B9&lt;&gt;0,0,IF($C$2="E",Dialogues!B2,IF($C$2="F",Dialogues!C2,IF($C$2="P",Dialogues!D2,Dialogues!A2))))</f>
        <v>0</v>
      </c>
      <c r="C5" s="1187"/>
      <c r="D5" s="1187"/>
      <c r="E5" s="1187"/>
      <c r="F5" s="668"/>
      <c r="G5" s="622"/>
      <c r="H5" s="669"/>
      <c r="I5" s="621"/>
      <c r="J5" s="655"/>
      <c r="K5" s="670"/>
      <c r="L5" s="640"/>
      <c r="M5" s="763"/>
      <c r="N5" s="373" t="s">
        <v>606</v>
      </c>
      <c r="O5" s="373">
        <v>0.35416666666666663</v>
      </c>
      <c r="P5" s="373" t="s">
        <v>2778</v>
      </c>
      <c r="Q5" s="373" t="s">
        <v>606</v>
      </c>
      <c r="R5" s="373">
        <v>205394825</v>
      </c>
      <c r="S5" s="373" t="s">
        <v>480</v>
      </c>
      <c r="T5" s="373" t="e">
        <v>#N/A</v>
      </c>
      <c r="U5" s="373" t="e">
        <v>#N/A</v>
      </c>
      <c r="V5" s="373">
        <v>0</v>
      </c>
      <c r="W5" s="373">
        <v>0</v>
      </c>
      <c r="X5" s="373">
        <v>0</v>
      </c>
      <c r="Y5" s="373">
        <v>0</v>
      </c>
      <c r="Z5" s="373"/>
      <c r="AA5" s="373"/>
      <c r="AB5" s="373"/>
      <c r="AC5" s="373">
        <v>41114</v>
      </c>
      <c r="AD5" s="373"/>
      <c r="AE5" s="284"/>
      <c r="AF5" s="373"/>
      <c r="AG5" s="373"/>
      <c r="AH5" s="373"/>
      <c r="AI5" s="373"/>
      <c r="AJ5" s="511"/>
      <c r="AK5" s="511"/>
      <c r="AL5" s="511"/>
      <c r="AM5" s="511"/>
      <c r="AN5" s="511"/>
      <c r="AO5" s="511"/>
      <c r="AP5" s="511"/>
      <c r="AQ5" s="511"/>
      <c r="AR5" s="511"/>
      <c r="AS5" s="763"/>
      <c r="AT5" s="763"/>
      <c r="AU5" s="763"/>
      <c r="AV5" s="763"/>
      <c r="AW5" s="763"/>
      <c r="AX5" s="763"/>
      <c r="AY5" s="763"/>
      <c r="AZ5" s="763"/>
      <c r="BA5" s="763"/>
      <c r="BB5" s="763"/>
      <c r="BC5" s="511"/>
      <c r="BD5" s="605" t="s">
        <v>2719</v>
      </c>
      <c r="BE5" s="616" t="s">
        <v>74</v>
      </c>
      <c r="BF5" s="606" t="s">
        <v>2712</v>
      </c>
      <c r="BG5" s="511"/>
      <c r="BH5" s="511"/>
      <c r="BI5" s="511"/>
      <c r="BJ5" s="511"/>
      <c r="BK5" s="511"/>
      <c r="BL5" s="511"/>
      <c r="BM5" s="511"/>
      <c r="BN5" s="511"/>
      <c r="BO5" s="511"/>
      <c r="BP5" s="511"/>
      <c r="BQ5" s="511"/>
      <c r="BR5" s="511"/>
      <c r="BS5" s="511"/>
      <c r="BT5" s="511"/>
      <c r="BU5" s="511"/>
      <c r="BV5" s="511"/>
      <c r="BW5" s="511"/>
      <c r="BX5" s="511"/>
      <c r="BY5" s="511"/>
      <c r="BZ5" s="511"/>
      <c r="CA5" s="511"/>
      <c r="CB5" s="511"/>
      <c r="CC5" s="511"/>
      <c r="CD5" s="511"/>
      <c r="CE5" s="511"/>
      <c r="CF5" s="511"/>
      <c r="CG5" s="511"/>
      <c r="CH5" s="511"/>
      <c r="CI5" s="511"/>
      <c r="CJ5" s="511"/>
      <c r="CK5" s="511"/>
      <c r="CL5" s="511"/>
      <c r="CM5" s="511"/>
    </row>
    <row r="6" spans="1:134" ht="53.25" customHeight="1">
      <c r="A6" s="514"/>
      <c r="B6" s="1188"/>
      <c r="C6" s="1187"/>
      <c r="D6" s="1187"/>
      <c r="E6" s="1187"/>
      <c r="F6" s="668"/>
      <c r="G6" s="910"/>
      <c r="H6" s="669"/>
      <c r="I6" s="621"/>
      <c r="J6" s="655"/>
      <c r="K6" s="670"/>
      <c r="L6" s="640"/>
      <c r="M6" s="640"/>
      <c r="N6" s="373" t="s">
        <v>2668</v>
      </c>
      <c r="O6" s="373" t="s">
        <v>2669</v>
      </c>
      <c r="P6" s="373">
        <v>0.37152777777777779</v>
      </c>
      <c r="Q6" s="118" t="s">
        <v>2668</v>
      </c>
      <c r="R6" s="373" t="s">
        <v>2669</v>
      </c>
      <c r="S6" s="373">
        <v>205503034</v>
      </c>
      <c r="T6" s="373" t="s">
        <v>480</v>
      </c>
      <c r="U6" s="373" t="e">
        <v>#N/A</v>
      </c>
      <c r="V6" s="373"/>
      <c r="W6" s="373">
        <v>0</v>
      </c>
      <c r="X6" s="373">
        <v>0</v>
      </c>
      <c r="Y6" s="373">
        <v>0</v>
      </c>
      <c r="Z6" s="373">
        <v>0</v>
      </c>
      <c r="AA6" s="373"/>
      <c r="AB6" s="373"/>
      <c r="AC6" s="373"/>
      <c r="AD6" s="373">
        <v>41114</v>
      </c>
      <c r="AE6" s="284"/>
      <c r="AF6" s="373"/>
      <c r="AG6" s="373"/>
      <c r="AH6" s="373"/>
      <c r="AI6" s="373"/>
      <c r="AJ6" s="192">
        <f>C94</f>
        <v>0</v>
      </c>
      <c r="AK6" s="511"/>
      <c r="AL6" s="511"/>
      <c r="AM6" s="511"/>
      <c r="AN6" s="511"/>
      <c r="AO6" s="511"/>
      <c r="AP6" s="511"/>
      <c r="AQ6" s="511"/>
      <c r="AR6" s="511"/>
      <c r="AS6" s="640"/>
      <c r="AT6" s="640"/>
      <c r="AU6" s="640"/>
      <c r="AV6" s="640"/>
      <c r="AW6" s="640"/>
      <c r="AX6" s="640"/>
      <c r="AY6" s="640"/>
      <c r="AZ6" s="640"/>
      <c r="BA6" s="640"/>
      <c r="BB6" s="640"/>
      <c r="BC6" s="511"/>
      <c r="BD6" s="605" t="s">
        <v>2723</v>
      </c>
      <c r="BE6" s="612" t="s">
        <v>2724</v>
      </c>
      <c r="BF6" s="606" t="s">
        <v>2712</v>
      </c>
      <c r="BG6" s="511"/>
      <c r="BH6" s="511"/>
      <c r="BI6" s="511"/>
      <c r="BJ6" s="511"/>
      <c r="BK6" s="511"/>
      <c r="BL6" s="511"/>
      <c r="BM6" s="511"/>
      <c r="BN6" s="511"/>
      <c r="BO6" s="511"/>
      <c r="BP6" s="511"/>
      <c r="BQ6" s="511"/>
      <c r="BR6" s="511"/>
      <c r="BS6" s="511"/>
      <c r="BT6" s="511"/>
      <c r="BU6" s="511"/>
      <c r="BV6" s="511"/>
      <c r="BW6" s="511"/>
      <c r="BX6" s="511"/>
      <c r="BY6" s="511"/>
      <c r="BZ6" s="511"/>
      <c r="CA6" s="511"/>
      <c r="CB6" s="511"/>
      <c r="CC6" s="511"/>
      <c r="CD6" s="511"/>
      <c r="CE6" s="511"/>
      <c r="CF6" s="511"/>
      <c r="CG6" s="511"/>
      <c r="CH6" s="511"/>
      <c r="CI6" s="511"/>
      <c r="CJ6" s="511"/>
      <c r="CK6" s="511"/>
      <c r="CL6" s="511"/>
      <c r="CM6" s="511"/>
    </row>
    <row r="7" spans="1:134" ht="26.25">
      <c r="A7" s="514"/>
      <c r="B7" s="746" t="s">
        <v>2966</v>
      </c>
      <c r="C7" s="1174" t="str">
        <f>CONCATENATE('IO Intake'!P4," ",'IO Intake'!O4)</f>
        <v>ADRIAN BERDUO VASQUEZ</v>
      </c>
      <c r="D7" s="1175"/>
      <c r="E7" s="1176"/>
      <c r="F7" s="744"/>
      <c r="G7" s="851" t="str">
        <f>'IO Intake'!Q4</f>
        <v>200203692</v>
      </c>
      <c r="H7" s="621"/>
      <c r="I7" s="621"/>
      <c r="J7" s="744"/>
      <c r="K7" s="745"/>
      <c r="L7" s="640"/>
      <c r="M7" s="640"/>
      <c r="N7" s="373"/>
      <c r="O7" s="373"/>
      <c r="P7" s="373"/>
      <c r="Q7" s="118"/>
      <c r="R7" s="373"/>
      <c r="S7" s="373"/>
      <c r="T7" s="373"/>
      <c r="U7" s="373"/>
      <c r="V7" s="373"/>
      <c r="W7" s="373"/>
      <c r="X7" s="373"/>
      <c r="Y7" s="373"/>
      <c r="Z7" s="373"/>
      <c r="AA7" s="373"/>
      <c r="AB7" s="373"/>
      <c r="AC7" s="373"/>
      <c r="AD7" s="373"/>
      <c r="AE7" s="284"/>
      <c r="AF7" s="373"/>
      <c r="AG7" s="373"/>
      <c r="AH7" s="373"/>
      <c r="AI7" s="373"/>
      <c r="AJ7" s="192"/>
      <c r="AK7" s="511"/>
      <c r="AL7" s="511"/>
      <c r="AM7" s="511"/>
      <c r="AN7" s="511"/>
      <c r="AO7" s="511"/>
      <c r="AP7" s="511"/>
      <c r="AQ7" s="511"/>
      <c r="AR7" s="511"/>
      <c r="AS7" s="640"/>
      <c r="AT7" s="640"/>
      <c r="AU7" s="640"/>
      <c r="AV7" s="640"/>
      <c r="AW7" s="640"/>
      <c r="AX7" s="640"/>
      <c r="AY7" s="640"/>
      <c r="AZ7" s="640"/>
      <c r="BA7" s="640"/>
      <c r="BB7" s="640"/>
      <c r="BC7" s="511"/>
      <c r="BD7" s="605" t="s">
        <v>2745</v>
      </c>
      <c r="BE7" s="612" t="s">
        <v>2710</v>
      </c>
      <c r="BF7" s="606" t="s">
        <v>2712</v>
      </c>
      <c r="BG7" s="511"/>
      <c r="BH7" s="511"/>
      <c r="BI7" s="511"/>
      <c r="BJ7" s="511"/>
      <c r="BK7" s="511"/>
      <c r="BL7" s="511"/>
      <c r="BM7" s="511"/>
      <c r="BN7" s="511"/>
      <c r="BO7" s="511"/>
      <c r="BP7" s="511"/>
      <c r="BQ7" s="511"/>
      <c r="BR7" s="511"/>
      <c r="BS7" s="511"/>
      <c r="BT7" s="511"/>
      <c r="BU7" s="511"/>
      <c r="BV7" s="511"/>
      <c r="BW7" s="511"/>
      <c r="BX7" s="511"/>
      <c r="BY7" s="511"/>
      <c r="BZ7" s="511"/>
      <c r="CA7" s="511"/>
      <c r="CB7" s="511"/>
      <c r="CC7" s="511"/>
      <c r="CD7" s="511"/>
      <c r="CE7" s="511"/>
      <c r="CF7" s="511"/>
      <c r="CG7" s="511"/>
      <c r="CH7" s="511"/>
      <c r="CI7" s="511"/>
      <c r="CJ7" s="511"/>
      <c r="CK7" s="511"/>
      <c r="CL7" s="511"/>
      <c r="CM7" s="511"/>
    </row>
    <row r="8" spans="1:134" ht="26.25">
      <c r="A8" s="514"/>
      <c r="B8" s="1168"/>
      <c r="C8" s="1169"/>
      <c r="D8" s="1169"/>
      <c r="E8" s="1169"/>
      <c r="F8" s="1169"/>
      <c r="G8" s="1169"/>
      <c r="H8" s="1169"/>
      <c r="I8" s="1169"/>
      <c r="J8" s="1169"/>
      <c r="K8" s="1170"/>
      <c r="L8" s="640"/>
      <c r="M8" s="640"/>
      <c r="N8" s="373"/>
      <c r="O8" s="373"/>
      <c r="P8" s="373"/>
      <c r="Q8" s="373"/>
      <c r="R8" s="373"/>
      <c r="S8" s="373"/>
      <c r="T8" s="373"/>
      <c r="U8" s="373"/>
      <c r="V8" s="373"/>
      <c r="W8" s="373" t="e">
        <f>VLOOKUP(#REF!,FromOrient!$Y$9:$AA$17,2)</f>
        <v>#REF!</v>
      </c>
      <c r="X8" s="373"/>
      <c r="Y8" s="373"/>
      <c r="Z8" s="373"/>
      <c r="AA8" s="373"/>
      <c r="AB8" s="373"/>
      <c r="AC8" s="373"/>
      <c r="AD8" s="373"/>
      <c r="AE8" s="284"/>
      <c r="AF8" s="373"/>
      <c r="AG8" s="373"/>
      <c r="AH8" s="373"/>
      <c r="AI8" s="373"/>
      <c r="AJ8" s="511"/>
      <c r="AK8" s="511"/>
      <c r="AL8" s="511"/>
      <c r="AM8" s="511"/>
      <c r="AN8" s="511"/>
      <c r="AO8" s="511"/>
      <c r="AP8" s="511"/>
      <c r="AQ8" s="511"/>
      <c r="AR8" s="511"/>
      <c r="AS8" s="640"/>
      <c r="AT8" s="640"/>
      <c r="AU8" s="640"/>
      <c r="AV8" s="640"/>
      <c r="AW8" s="640"/>
      <c r="AX8" s="640"/>
      <c r="AY8" s="640"/>
      <c r="AZ8" s="640"/>
      <c r="BA8" s="640"/>
      <c r="BB8" s="640"/>
      <c r="BC8" s="511"/>
      <c r="BD8" s="605" t="s">
        <v>2716</v>
      </c>
      <c r="BE8" s="612" t="s">
        <v>2717</v>
      </c>
      <c r="BF8" s="606" t="s">
        <v>2712</v>
      </c>
      <c r="BG8" s="511"/>
      <c r="BH8" s="511"/>
      <c r="BI8" s="511"/>
      <c r="BJ8" s="511"/>
      <c r="BK8" s="511"/>
      <c r="BL8" s="511"/>
      <c r="BM8" s="511"/>
      <c r="BN8" s="511"/>
      <c r="BO8" s="511"/>
      <c r="BP8" s="511"/>
      <c r="BQ8" s="511"/>
      <c r="BR8" s="511"/>
      <c r="BS8" s="511"/>
      <c r="BT8" s="511"/>
      <c r="BU8" s="511"/>
      <c r="BV8" s="511"/>
      <c r="BW8" s="511"/>
      <c r="BX8" s="511"/>
      <c r="BY8" s="511"/>
      <c r="BZ8" s="511"/>
      <c r="CA8" s="511"/>
      <c r="CB8" s="511"/>
      <c r="CC8" s="511"/>
      <c r="CD8" s="511"/>
      <c r="CE8" s="511"/>
      <c r="CF8" s="511"/>
      <c r="CG8" s="511"/>
      <c r="CH8" s="511"/>
      <c r="CI8" s="511"/>
      <c r="CJ8" s="511"/>
      <c r="CK8" s="511"/>
      <c r="CL8" s="511"/>
      <c r="CM8" s="511"/>
    </row>
    <row r="9" spans="1:134" ht="36">
      <c r="A9" s="514"/>
      <c r="B9" s="791" t="str">
        <f>IF(G9=0,0,IF($C$2="E",Dialogues!B4,IF($C$2="F",Dialogues!C4,IF($C$2="P",Dialogues!D4,Dialogues!A4))))</f>
        <v>Has Participant Signed Release?</v>
      </c>
      <c r="C9" s="744"/>
      <c r="D9" s="744"/>
      <c r="E9" s="744"/>
      <c r="F9" s="744"/>
      <c r="G9" s="907" t="s">
        <v>166</v>
      </c>
      <c r="H9" s="669"/>
      <c r="I9" s="744"/>
      <c r="J9" s="744"/>
      <c r="K9" s="745"/>
      <c r="L9" s="793">
        <v>0</v>
      </c>
      <c r="M9" s="640"/>
      <c r="N9" s="373"/>
      <c r="O9" s="373"/>
      <c r="P9" s="373"/>
      <c r="Q9" s="373"/>
      <c r="R9" s="373"/>
      <c r="S9" s="373"/>
      <c r="T9" s="373"/>
      <c r="U9" s="373"/>
      <c r="V9" s="373"/>
      <c r="W9" s="373"/>
      <c r="X9" s="373"/>
      <c r="Y9" s="373"/>
      <c r="Z9" s="373"/>
      <c r="AA9" s="373"/>
      <c r="AB9" s="373"/>
      <c r="AC9" s="373"/>
      <c r="AD9" s="373"/>
      <c r="AE9" s="284"/>
      <c r="AF9" s="373"/>
      <c r="AG9" s="373"/>
      <c r="AH9" s="373"/>
      <c r="AI9" s="373"/>
      <c r="AJ9" s="511"/>
      <c r="AK9" s="511"/>
      <c r="AL9" s="511"/>
      <c r="AM9" s="511"/>
      <c r="AN9" s="511"/>
      <c r="AO9" s="511"/>
      <c r="AP9" s="511"/>
      <c r="AQ9" s="511"/>
      <c r="AR9" s="511"/>
      <c r="AS9" s="640"/>
      <c r="AT9" s="640"/>
      <c r="AU9" s="640"/>
      <c r="AV9" s="640"/>
      <c r="AW9" s="640"/>
      <c r="AX9" s="640"/>
      <c r="AY9" s="640"/>
      <c r="AZ9" s="640"/>
      <c r="BA9" s="640"/>
      <c r="BB9" s="640"/>
      <c r="BC9" s="511"/>
      <c r="BD9" s="605" t="s">
        <v>2749</v>
      </c>
      <c r="BE9" s="612" t="s">
        <v>2753</v>
      </c>
      <c r="BF9" s="606" t="s">
        <v>2712</v>
      </c>
      <c r="BG9" s="511"/>
      <c r="BH9" s="511"/>
      <c r="BI9" s="511"/>
      <c r="BJ9" s="511"/>
      <c r="BK9" s="511"/>
      <c r="BL9" s="511"/>
      <c r="BM9" s="511"/>
      <c r="BN9" s="511"/>
      <c r="BO9" s="511"/>
      <c r="BP9" s="511"/>
      <c r="BQ9" s="511"/>
      <c r="BR9" s="511"/>
      <c r="BS9" s="511"/>
      <c r="BT9" s="511"/>
      <c r="BU9" s="511"/>
      <c r="BV9" s="511"/>
      <c r="BW9" s="511"/>
      <c r="BX9" s="511"/>
      <c r="BY9" s="511"/>
      <c r="BZ9" s="511"/>
      <c r="CA9" s="511"/>
      <c r="CB9" s="511"/>
      <c r="CC9" s="511"/>
      <c r="CD9" s="511"/>
      <c r="CE9" s="511"/>
      <c r="CF9" s="511"/>
      <c r="CG9" s="511"/>
      <c r="CH9" s="511"/>
      <c r="CI9" s="511"/>
      <c r="CJ9" s="511"/>
      <c r="CK9" s="511"/>
      <c r="CL9" s="511"/>
      <c r="CM9" s="511"/>
    </row>
    <row r="10" spans="1:134" ht="46.5">
      <c r="A10" s="514"/>
      <c r="B10" s="791"/>
      <c r="C10" s="744"/>
      <c r="D10" s="744"/>
      <c r="E10" s="744"/>
      <c r="F10" s="744"/>
      <c r="G10" s="911" t="s">
        <v>165</v>
      </c>
      <c r="H10" s="669"/>
      <c r="I10" s="744"/>
      <c r="J10" s="744"/>
      <c r="K10" s="745"/>
      <c r="L10" s="793">
        <v>0</v>
      </c>
      <c r="M10" s="640"/>
      <c r="N10" s="373"/>
      <c r="O10" s="373"/>
      <c r="P10" s="373"/>
      <c r="Q10" s="373"/>
      <c r="R10" s="373"/>
      <c r="S10" s="373"/>
      <c r="T10" s="373"/>
      <c r="U10" s="373"/>
      <c r="V10" s="373"/>
      <c r="W10" s="373"/>
      <c r="X10" s="373"/>
      <c r="Y10" s="373"/>
      <c r="Z10" s="373"/>
      <c r="AA10" s="373"/>
      <c r="AB10" s="373"/>
      <c r="AC10" s="373"/>
      <c r="AD10" s="373"/>
      <c r="AE10" s="284"/>
      <c r="AF10" s="373"/>
      <c r="AG10" s="373"/>
      <c r="AH10" s="373"/>
      <c r="AI10" s="373"/>
      <c r="AJ10" s="511"/>
      <c r="AK10" s="511"/>
      <c r="AL10" s="511"/>
      <c r="AM10" s="511"/>
      <c r="AN10" s="511"/>
      <c r="AO10" s="511"/>
      <c r="AP10" s="511"/>
      <c r="AQ10" s="511"/>
      <c r="AR10" s="511"/>
      <c r="AS10" s="640"/>
      <c r="AT10" s="640"/>
      <c r="AU10" s="640"/>
      <c r="AV10" s="640"/>
      <c r="AW10" s="640"/>
      <c r="AX10" s="640"/>
      <c r="AY10" s="640"/>
      <c r="AZ10" s="640"/>
      <c r="BA10" s="640"/>
      <c r="BB10" s="640"/>
      <c r="BC10" s="511"/>
      <c r="BD10" s="608"/>
      <c r="BE10" s="614"/>
      <c r="BF10" s="609"/>
      <c r="BG10" s="511"/>
      <c r="BH10" s="511"/>
      <c r="BI10" s="511"/>
      <c r="BJ10" s="511"/>
      <c r="BK10" s="511"/>
      <c r="BL10" s="511"/>
      <c r="BM10" s="511"/>
      <c r="BN10" s="511"/>
      <c r="BO10" s="511"/>
      <c r="BP10" s="511"/>
      <c r="BQ10" s="511"/>
      <c r="BR10" s="511"/>
      <c r="BS10" s="511"/>
      <c r="BT10" s="511"/>
      <c r="BU10" s="511"/>
      <c r="BV10" s="511"/>
      <c r="BW10" s="511"/>
      <c r="BX10" s="511"/>
      <c r="BY10" s="511"/>
      <c r="BZ10" s="511"/>
      <c r="CA10" s="511"/>
      <c r="CB10" s="511"/>
      <c r="CC10" s="511"/>
      <c r="CD10" s="511"/>
      <c r="CE10" s="511"/>
      <c r="CF10" s="511"/>
      <c r="CG10" s="511"/>
      <c r="CH10" s="511"/>
      <c r="CI10" s="511"/>
      <c r="CJ10" s="511"/>
      <c r="CK10" s="511"/>
      <c r="CL10" s="511"/>
      <c r="CM10" s="511"/>
    </row>
    <row r="11" spans="1:134" ht="56.25" customHeight="1">
      <c r="A11" s="514"/>
      <c r="B11" s="1190">
        <f>IF($L9=0,0,IF($C$2="E",Dialogues!B3,IF($C$2="F",Dialogues!C3,IF($C$2="P",Dialogues!D3,Dialogues!A3))))</f>
        <v>0</v>
      </c>
      <c r="C11" s="1191">
        <f>IF($C$2="E",Dialogues!F2,IF($C$2="F",Dialogues!G2,IF($C$2="P",Dialogues!H2,Dialogues!E2)))</f>
        <v>0</v>
      </c>
      <c r="D11" s="1191">
        <f>IF($C$2="E",Dialogues!G2,IF($C$2="F",Dialogues!H2,IF($C$2="P",Dialogues!I2,Dialogues!F2)))</f>
        <v>0</v>
      </c>
      <c r="E11" s="1191">
        <f>IF($C$2="E",Dialogues!H2,IF($C$2="F",Dialogues!I2,IF($C$2="P",Dialogues!J2,Dialogues!G2)))</f>
        <v>0</v>
      </c>
      <c r="F11" s="1191">
        <f>IF($C$2="E",Dialogues!I2,IF($C$2="F",Dialogues!J2,IF($C$2="P",Dialogues!K2,Dialogues!H2)))</f>
        <v>0</v>
      </c>
      <c r="G11" s="1191">
        <f>IF($C$2="E",Dialogues!J2,IF($C$2="F",Dialogues!K2,IF($C$2="P",Dialogues!L2,Dialogues!I2)))</f>
        <v>0</v>
      </c>
      <c r="H11" s="1191">
        <f>IF($C$2="E",Dialogues!K2,IF($C$2="F",Dialogues!L2,IF($C$2="P",Dialogues!M2,Dialogues!J2)))</f>
        <v>0</v>
      </c>
      <c r="I11" s="1191"/>
      <c r="J11" s="1191"/>
      <c r="K11" s="1192"/>
      <c r="L11" s="672"/>
      <c r="M11" s="640"/>
      <c r="N11" s="373"/>
      <c r="O11" s="373"/>
      <c r="P11" s="373"/>
      <c r="Q11" s="373"/>
      <c r="R11" s="373"/>
      <c r="S11" s="373"/>
      <c r="T11" s="373"/>
      <c r="U11" s="373"/>
      <c r="V11" s="373"/>
      <c r="W11" s="373"/>
      <c r="X11" s="373"/>
      <c r="Y11" s="373"/>
      <c r="Z11" s="373"/>
      <c r="AA11" s="373"/>
      <c r="AB11" s="373"/>
      <c r="AC11" s="373"/>
      <c r="AD11" s="373"/>
      <c r="AE11" s="284"/>
      <c r="AF11" s="373"/>
      <c r="AG11" s="373"/>
      <c r="AH11" s="373"/>
      <c r="AI11" s="373"/>
      <c r="AJ11" s="511"/>
      <c r="AK11" s="511"/>
      <c r="AL11" s="511"/>
      <c r="AM11" s="511"/>
      <c r="AN11" s="511"/>
      <c r="AO11" s="511"/>
      <c r="AP11" s="511"/>
      <c r="AQ11" s="511"/>
      <c r="AR11" s="511"/>
      <c r="AS11" s="640"/>
      <c r="AT11" s="640"/>
      <c r="AU11" s="640"/>
      <c r="AV11" s="640"/>
      <c r="AW11" s="640"/>
      <c r="AX11" s="640"/>
      <c r="AY11" s="640"/>
      <c r="AZ11" s="640"/>
      <c r="BA11" s="640"/>
      <c r="BB11" s="640"/>
      <c r="BC11" s="511"/>
      <c r="BD11" s="608" t="s">
        <v>2718</v>
      </c>
      <c r="BE11" s="617" t="s">
        <v>2759</v>
      </c>
      <c r="BF11" s="609" t="s">
        <v>2712</v>
      </c>
      <c r="BG11" s="511"/>
      <c r="BH11" s="511"/>
      <c r="BI11" s="511"/>
      <c r="BJ11" s="511"/>
      <c r="BK11" s="511"/>
      <c r="BL11" s="511"/>
      <c r="BM11" s="511"/>
      <c r="BN11" s="511"/>
      <c r="BO11" s="511"/>
      <c r="BP11" s="511"/>
      <c r="BQ11" s="511"/>
      <c r="BR11" s="511"/>
      <c r="BS11" s="511"/>
      <c r="BT11" s="511"/>
      <c r="BU11" s="511"/>
      <c r="BV11" s="511"/>
      <c r="BW11" s="511"/>
      <c r="BX11" s="511"/>
      <c r="BY11" s="511"/>
      <c r="BZ11" s="511"/>
      <c r="CA11" s="511"/>
      <c r="CB11" s="511"/>
      <c r="CC11" s="511"/>
      <c r="CD11" s="511"/>
      <c r="CE11" s="511"/>
      <c r="CF11" s="511"/>
      <c r="CG11" s="511"/>
      <c r="CH11" s="511"/>
      <c r="CI11" s="511"/>
      <c r="CJ11" s="511"/>
      <c r="CK11" s="511"/>
      <c r="CL11" s="511"/>
      <c r="CM11" s="511"/>
    </row>
    <row r="12" spans="1:134" ht="54" customHeight="1">
      <c r="A12" s="514"/>
      <c r="B12" s="1190"/>
      <c r="C12" s="1191"/>
      <c r="D12" s="1191"/>
      <c r="E12" s="1191"/>
      <c r="F12" s="1191"/>
      <c r="G12" s="1191"/>
      <c r="H12" s="1191"/>
      <c r="I12" s="1191"/>
      <c r="J12" s="1191"/>
      <c r="K12" s="1192"/>
      <c r="L12" s="640"/>
      <c r="M12" s="640"/>
      <c r="N12" s="373"/>
      <c r="O12" s="373"/>
      <c r="P12" s="373"/>
      <c r="Q12" s="373"/>
      <c r="R12" s="373"/>
      <c r="S12" s="373"/>
      <c r="T12" s="373"/>
      <c r="U12" s="373"/>
      <c r="V12" s="373"/>
      <c r="W12" s="373"/>
      <c r="X12" s="373"/>
      <c r="Y12" s="373"/>
      <c r="Z12" s="373"/>
      <c r="AA12" s="373"/>
      <c r="AB12" s="373"/>
      <c r="AC12" s="373"/>
      <c r="AD12" s="373"/>
      <c r="AE12" s="284"/>
      <c r="AF12" s="373"/>
      <c r="AG12" s="373"/>
      <c r="AH12" s="373"/>
      <c r="AI12" s="373"/>
      <c r="AJ12" s="511"/>
      <c r="AK12" s="511"/>
      <c r="AL12" s="511"/>
      <c r="AM12" s="511"/>
      <c r="AN12" s="511"/>
      <c r="AO12" s="511"/>
      <c r="AP12" s="511"/>
      <c r="AQ12" s="511"/>
      <c r="AR12" s="511"/>
      <c r="AS12" s="640"/>
      <c r="AT12" s="640"/>
      <c r="AU12" s="640"/>
      <c r="AV12" s="640"/>
      <c r="AW12" s="640"/>
      <c r="AX12" s="640"/>
      <c r="AY12" s="640"/>
      <c r="AZ12" s="640"/>
      <c r="BA12" s="640"/>
      <c r="BB12" s="640"/>
      <c r="BC12" s="511"/>
      <c r="BD12" s="605" t="s">
        <v>2730</v>
      </c>
      <c r="BE12" s="612" t="s">
        <v>2754</v>
      </c>
      <c r="BF12" s="606" t="s">
        <v>2726</v>
      </c>
      <c r="BG12" s="511"/>
      <c r="BH12" s="511"/>
      <c r="BI12" s="511"/>
      <c r="BJ12" s="511"/>
      <c r="BK12" s="511"/>
      <c r="BL12" s="511"/>
      <c r="BM12" s="511"/>
      <c r="BN12" s="511"/>
      <c r="BO12" s="511"/>
      <c r="BP12" s="511"/>
      <c r="BQ12" s="511"/>
      <c r="BR12" s="511"/>
      <c r="BS12" s="511"/>
      <c r="BT12" s="511"/>
      <c r="BU12" s="511"/>
      <c r="BV12" s="511"/>
      <c r="BW12" s="511"/>
      <c r="BX12" s="511"/>
      <c r="BY12" s="511"/>
      <c r="BZ12" s="511"/>
      <c r="CA12" s="511"/>
      <c r="CB12" s="511"/>
      <c r="CC12" s="511"/>
      <c r="CD12" s="511"/>
      <c r="CE12" s="511"/>
      <c r="CF12" s="511"/>
      <c r="CG12" s="511"/>
      <c r="CH12" s="511"/>
      <c r="CI12" s="511"/>
      <c r="CJ12" s="511"/>
      <c r="CK12" s="511"/>
      <c r="CL12" s="511"/>
      <c r="CM12" s="511"/>
    </row>
    <row r="13" spans="1:134" ht="24.95" customHeight="1">
      <c r="A13" s="514"/>
      <c r="B13" s="1190">
        <f>IF(AND(L10=0,OR(G9="Yes",G5="Yes")),0,IF($C$2="E",Dialogues!B5,IF($C$2="F",Dialogues!C5,IF($C$2="P",Dialogues!D5,Dialogues!A5))))</f>
        <v>0</v>
      </c>
      <c r="C13" s="1191">
        <f>IF($C$2="E",Dialogues!F4,IF($C$2="F",Dialogues!G4,IF($C$2="P",Dialogues!H4,Dialogues!E4)))</f>
        <v>0</v>
      </c>
      <c r="D13" s="1191">
        <f>IF($C$2="E",Dialogues!G4,IF($C$2="F",Dialogues!H4,IF($C$2="P",Dialogues!I4,Dialogues!F4)))</f>
        <v>0</v>
      </c>
      <c r="E13" s="1191">
        <f>IF($C$2="E",Dialogues!H4,IF($C$2="F",Dialogues!I4,IF($C$2="P",Dialogues!J4,Dialogues!G4)))</f>
        <v>0</v>
      </c>
      <c r="F13" s="1191">
        <f>IF($C$2="E",Dialogues!I4,IF($C$2="F",Dialogues!J4,IF($C$2="P",Dialogues!K4,Dialogues!H4)))</f>
        <v>0</v>
      </c>
      <c r="G13" s="1191">
        <f>IF($C$2="E",Dialogues!J4,IF($C$2="F",Dialogues!K4,IF($C$2="P",Dialogues!L4,Dialogues!I4)))</f>
        <v>0</v>
      </c>
      <c r="H13" s="1191">
        <f>IF($C$2="E",Dialogues!K4,IF($C$2="F",Dialogues!L4,IF($C$2="P",Dialogues!M4,Dialogues!J4)))</f>
        <v>0</v>
      </c>
      <c r="I13" s="1191"/>
      <c r="J13" s="1191"/>
      <c r="K13" s="1192"/>
      <c r="L13" s="640"/>
      <c r="M13" s="640"/>
      <c r="N13" s="373"/>
      <c r="O13" s="373"/>
      <c r="P13" s="373"/>
      <c r="Q13" s="373"/>
      <c r="R13" s="373"/>
      <c r="S13" s="373"/>
      <c r="T13" s="373"/>
      <c r="U13" s="373"/>
      <c r="V13" s="373"/>
      <c r="W13" s="373"/>
      <c r="X13" s="373"/>
      <c r="Y13" s="373"/>
      <c r="Z13" s="373"/>
      <c r="AA13" s="373"/>
      <c r="AB13" s="373"/>
      <c r="AC13" s="373"/>
      <c r="AD13" s="373"/>
      <c r="AE13" s="284"/>
      <c r="AF13" s="373"/>
      <c r="AG13" s="373"/>
      <c r="AH13" s="373"/>
      <c r="AI13" s="373"/>
      <c r="AJ13" s="511"/>
      <c r="AK13" s="511"/>
      <c r="AL13" s="511"/>
      <c r="AM13" s="631" t="s">
        <v>614</v>
      </c>
      <c r="AN13" s="511"/>
      <c r="AO13" s="511"/>
      <c r="AP13" s="511"/>
      <c r="AQ13" s="511"/>
      <c r="AR13" s="511"/>
      <c r="AS13" s="640"/>
      <c r="AT13" s="640"/>
      <c r="AU13" s="640"/>
      <c r="AV13" s="640"/>
      <c r="AW13" s="640"/>
      <c r="AX13" s="640"/>
      <c r="AY13" s="640"/>
      <c r="AZ13" s="640"/>
      <c r="BA13" s="640"/>
      <c r="BB13" s="640"/>
      <c r="BC13" s="511"/>
      <c r="BD13" s="663"/>
      <c r="BE13" s="664"/>
      <c r="BF13" s="665"/>
      <c r="BG13" s="511"/>
      <c r="BH13" s="511"/>
      <c r="BI13" s="511"/>
      <c r="BJ13" s="511"/>
      <c r="BK13" s="511"/>
      <c r="BL13" s="511"/>
      <c r="BM13" s="511"/>
      <c r="BN13" s="511"/>
      <c r="BO13" s="511"/>
      <c r="BP13" s="511"/>
      <c r="BQ13" s="511"/>
      <c r="BR13" s="511"/>
      <c r="BS13" s="511"/>
      <c r="BT13" s="511"/>
      <c r="BU13" s="511"/>
      <c r="BV13" s="511"/>
      <c r="BW13" s="511"/>
      <c r="BX13" s="511"/>
      <c r="BY13" s="511"/>
      <c r="BZ13" s="511"/>
      <c r="CA13" s="511"/>
      <c r="CB13" s="511"/>
      <c r="CC13" s="511"/>
      <c r="CD13" s="511"/>
      <c r="CE13" s="511"/>
      <c r="CF13" s="511"/>
      <c r="CG13" s="511"/>
      <c r="CH13" s="511"/>
      <c r="CI13" s="511"/>
      <c r="CJ13" s="511"/>
      <c r="CK13" s="511"/>
      <c r="CL13" s="511"/>
      <c r="CM13" s="511"/>
    </row>
    <row r="14" spans="1:134" ht="24.95" customHeight="1">
      <c r="A14" s="514"/>
      <c r="B14" s="1190"/>
      <c r="C14" s="1191"/>
      <c r="D14" s="1191"/>
      <c r="E14" s="1191"/>
      <c r="F14" s="1191"/>
      <c r="G14" s="1191"/>
      <c r="H14" s="1191"/>
      <c r="I14" s="1191"/>
      <c r="J14" s="1191"/>
      <c r="K14" s="1192"/>
      <c r="L14" s="640"/>
      <c r="M14" s="640"/>
      <c r="N14" s="140" t="e">
        <f>#REF!</f>
        <v>#REF!</v>
      </c>
      <c r="O14" s="140" t="e">
        <f>#REF!</f>
        <v>#REF!</v>
      </c>
      <c r="P14" s="140" t="e">
        <f>#REF!</f>
        <v>#REF!</v>
      </c>
      <c r="Q14" s="525" t="e">
        <f>#REF!</f>
        <v>#REF!</v>
      </c>
      <c r="R14" s="140"/>
      <c r="S14" s="140"/>
      <c r="T14" s="140"/>
      <c r="U14" s="140"/>
      <c r="V14" s="140"/>
      <c r="W14" s="140"/>
      <c r="X14" s="140">
        <f>C15</f>
        <v>0</v>
      </c>
      <c r="Y14" s="140">
        <f>C16</f>
        <v>0</v>
      </c>
      <c r="Z14" s="140" t="str">
        <f>IF(C17=0,"None",C17)</f>
        <v>None</v>
      </c>
      <c r="AA14" s="140" t="str">
        <f>IF(C18=0,"None",C18)</f>
        <v>None</v>
      </c>
      <c r="AB14" s="140"/>
      <c r="AC14" s="526"/>
      <c r="AD14" s="526"/>
      <c r="AE14" s="527"/>
      <c r="AF14" s="140"/>
      <c r="AG14" s="140"/>
      <c r="AH14" s="140">
        <f>H25</f>
        <v>0</v>
      </c>
      <c r="AI14" s="528">
        <f>B26</f>
        <v>0</v>
      </c>
      <c r="AJ14" s="529">
        <f>C27</f>
        <v>0</v>
      </c>
      <c r="AK14" s="192">
        <f>F27</f>
        <v>0</v>
      </c>
      <c r="AL14" s="511"/>
      <c r="AM14" s="564" t="s">
        <v>93</v>
      </c>
      <c r="AN14" s="534" t="s">
        <v>120</v>
      </c>
      <c r="AO14" s="534" t="s">
        <v>114</v>
      </c>
      <c r="AP14" s="534" t="s">
        <v>107</v>
      </c>
      <c r="AQ14" s="534" t="s">
        <v>96</v>
      </c>
      <c r="AR14" s="511"/>
      <c r="AS14" s="640"/>
      <c r="AT14" s="640"/>
      <c r="AU14" s="640"/>
      <c r="AV14" s="640"/>
      <c r="AW14" s="640"/>
      <c r="AX14" s="640"/>
      <c r="AY14" s="640"/>
      <c r="AZ14" s="640"/>
      <c r="BA14" s="640"/>
      <c r="BB14" s="640"/>
      <c r="BC14" s="511"/>
      <c r="BD14" s="610" t="s">
        <v>2748</v>
      </c>
      <c r="BE14" s="613" t="s">
        <v>5</v>
      </c>
      <c r="BF14" s="611" t="s">
        <v>2712</v>
      </c>
      <c r="BG14" s="511"/>
      <c r="BH14" s="511"/>
      <c r="BI14" s="511"/>
      <c r="BJ14" s="511"/>
      <c r="BK14" s="511"/>
      <c r="BL14" s="511"/>
      <c r="BM14" s="511"/>
      <c r="BN14" s="511"/>
      <c r="BO14" s="511"/>
      <c r="BP14" s="511"/>
      <c r="BQ14" s="511"/>
      <c r="BR14" s="511"/>
      <c r="BS14" s="511"/>
      <c r="BT14" s="511"/>
      <c r="BU14" s="511"/>
      <c r="BV14" s="511"/>
      <c r="BW14" s="511"/>
      <c r="BX14" s="511"/>
      <c r="BY14" s="511"/>
      <c r="BZ14" s="511"/>
      <c r="CA14" s="511"/>
      <c r="CB14" s="511"/>
      <c r="CC14" s="511"/>
      <c r="CD14" s="511"/>
      <c r="CE14" s="511"/>
      <c r="CF14" s="511"/>
      <c r="CG14" s="511"/>
      <c r="CH14" s="511"/>
      <c r="CI14" s="511"/>
      <c r="CJ14" s="511"/>
      <c r="CK14" s="511"/>
      <c r="CL14" s="511"/>
      <c r="CM14" s="511"/>
    </row>
    <row r="15" spans="1:134" ht="33.75">
      <c r="A15" s="515"/>
      <c r="B15" s="1171" t="s">
        <v>2940</v>
      </c>
      <c r="C15" s="1172"/>
      <c r="D15" s="1172"/>
      <c r="E15" s="1172"/>
      <c r="F15" s="1172"/>
      <c r="G15" s="1172"/>
      <c r="H15" s="1172"/>
      <c r="I15" s="1172"/>
      <c r="J15" s="1172"/>
      <c r="K15" s="1173"/>
      <c r="L15" s="640"/>
      <c r="M15" s="640"/>
      <c r="N15" s="373"/>
      <c r="O15" s="373"/>
      <c r="P15" s="373"/>
      <c r="Q15" s="373"/>
      <c r="R15" s="373"/>
      <c r="S15" s="373"/>
      <c r="T15" s="373"/>
      <c r="U15" s="373"/>
      <c r="V15" s="373"/>
      <c r="W15" s="373"/>
      <c r="X15" s="373"/>
      <c r="Y15" s="373"/>
      <c r="Z15" s="373"/>
      <c r="AA15" s="373"/>
      <c r="AB15" s="373"/>
      <c r="AC15" s="373"/>
      <c r="AD15" s="373"/>
      <c r="AE15" s="284"/>
      <c r="AF15" s="373"/>
      <c r="AG15" s="373"/>
      <c r="AH15" s="373"/>
      <c r="AI15" s="373"/>
      <c r="AJ15" s="511"/>
      <c r="AK15" s="511"/>
      <c r="AL15" s="511"/>
      <c r="AM15" s="564" t="s">
        <v>3</v>
      </c>
      <c r="AN15" s="534" t="s">
        <v>1</v>
      </c>
      <c r="AO15" s="511"/>
      <c r="AP15" s="511"/>
      <c r="AQ15" s="511"/>
      <c r="AR15" s="511"/>
      <c r="AS15" s="640"/>
      <c r="AT15" s="640"/>
      <c r="AU15" s="640"/>
      <c r="AV15" s="640"/>
      <c r="AW15" s="640"/>
      <c r="AX15" s="640"/>
      <c r="AY15" s="640"/>
      <c r="AZ15" s="640"/>
      <c r="BA15" s="640"/>
      <c r="BB15" s="640"/>
      <c r="BC15" s="511"/>
      <c r="BD15" s="605" t="s">
        <v>2721</v>
      </c>
      <c r="BE15" s="612" t="s">
        <v>2722</v>
      </c>
      <c r="BF15" s="606" t="s">
        <v>2715</v>
      </c>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row>
    <row r="16" spans="1:134" ht="26.25">
      <c r="A16" s="514"/>
      <c r="B16" s="1168"/>
      <c r="C16" s="1169"/>
      <c r="D16" s="1169"/>
      <c r="E16" s="1169"/>
      <c r="F16" s="1169"/>
      <c r="G16" s="1169"/>
      <c r="H16" s="1169"/>
      <c r="I16" s="1169"/>
      <c r="J16" s="1169"/>
      <c r="K16" s="1170"/>
      <c r="L16" s="640"/>
      <c r="M16" s="640"/>
      <c r="N16" s="373"/>
      <c r="O16" s="373"/>
      <c r="P16" s="373"/>
      <c r="Q16" s="373"/>
      <c r="R16" s="373"/>
      <c r="S16" s="373"/>
      <c r="T16" s="373"/>
      <c r="U16" s="373"/>
      <c r="V16" s="373"/>
      <c r="W16" s="373"/>
      <c r="X16" s="373"/>
      <c r="Y16" s="373"/>
      <c r="Z16" s="373"/>
      <c r="AA16" s="373"/>
      <c r="AB16" s="373" t="s">
        <v>2677</v>
      </c>
      <c r="AC16" s="373"/>
      <c r="AD16" s="373"/>
      <c r="AE16" s="284"/>
      <c r="AF16" s="373"/>
      <c r="AG16" s="373"/>
      <c r="AH16" s="373"/>
      <c r="AI16" s="373"/>
      <c r="AJ16" s="511"/>
      <c r="AK16" s="511"/>
      <c r="AL16" s="511"/>
      <c r="AM16" s="511"/>
      <c r="AN16" s="511"/>
      <c r="AO16" s="511"/>
      <c r="AP16" s="511"/>
      <c r="AQ16" s="511"/>
      <c r="AR16" s="511"/>
      <c r="AS16" s="640"/>
      <c r="AT16" s="640"/>
      <c r="AU16" s="640"/>
      <c r="AV16" s="640"/>
      <c r="AW16" s="640"/>
      <c r="AX16" s="640"/>
      <c r="AY16" s="640"/>
      <c r="AZ16" s="640"/>
      <c r="BA16" s="640"/>
      <c r="BB16" s="640"/>
      <c r="BC16" s="511"/>
      <c r="BD16" s="608" t="s">
        <v>2739</v>
      </c>
      <c r="BE16" s="614" t="s">
        <v>2740</v>
      </c>
      <c r="BF16" s="609" t="s">
        <v>2714</v>
      </c>
      <c r="BG16" s="511"/>
      <c r="BH16" s="511"/>
      <c r="BI16" s="511"/>
      <c r="BJ16" s="511"/>
      <c r="BK16" s="511"/>
      <c r="BL16" s="511"/>
      <c r="BM16" s="511"/>
      <c r="BN16" s="511"/>
      <c r="BO16" s="511"/>
      <c r="BP16" s="511"/>
      <c r="BQ16" s="511"/>
      <c r="BR16" s="511"/>
      <c r="BS16" s="511"/>
      <c r="BT16" s="511"/>
      <c r="BU16" s="511"/>
      <c r="BV16" s="511"/>
      <c r="BW16" s="511"/>
      <c r="BX16" s="511"/>
      <c r="BY16" s="511"/>
      <c r="BZ16" s="511"/>
      <c r="CA16" s="511"/>
      <c r="CB16" s="511"/>
      <c r="CC16" s="511"/>
      <c r="CD16" s="511"/>
      <c r="CE16" s="511"/>
      <c r="CF16" s="511"/>
      <c r="CG16" s="511"/>
      <c r="CH16" s="511"/>
      <c r="CI16" s="511"/>
      <c r="CJ16" s="511"/>
      <c r="CK16" s="511"/>
      <c r="CL16" s="511"/>
      <c r="CM16" s="511"/>
    </row>
    <row r="17" spans="1:91" ht="33.75">
      <c r="A17" s="514"/>
      <c r="B17" s="657">
        <v>0</v>
      </c>
      <c r="C17" s="658"/>
      <c r="D17" s="658"/>
      <c r="E17" s="659"/>
      <c r="F17" s="660"/>
      <c r="G17" s="661"/>
      <c r="H17" s="661"/>
      <c r="I17" s="661"/>
      <c r="J17" s="661"/>
      <c r="K17" s="662"/>
      <c r="L17" s="640"/>
      <c r="M17" s="640"/>
      <c r="N17" s="373"/>
      <c r="O17" s="373"/>
      <c r="P17" s="373"/>
      <c r="Q17" s="373"/>
      <c r="R17" s="373"/>
      <c r="S17" s="373"/>
      <c r="T17" s="373"/>
      <c r="U17" s="373"/>
      <c r="V17" s="373"/>
      <c r="W17" s="373"/>
      <c r="X17" s="373"/>
      <c r="Y17" s="373"/>
      <c r="Z17" s="373"/>
      <c r="AA17" s="373"/>
      <c r="AB17" s="373"/>
      <c r="AC17" s="373"/>
      <c r="AD17" s="373"/>
      <c r="AE17" s="284"/>
      <c r="AF17" s="373"/>
      <c r="AG17" s="373"/>
      <c r="AH17" s="373"/>
      <c r="AI17" s="373"/>
      <c r="AJ17" s="511"/>
      <c r="AK17" s="511"/>
      <c r="AL17" s="511"/>
      <c r="AM17" s="511"/>
      <c r="AN17" s="511"/>
      <c r="AO17" s="511"/>
      <c r="AP17" s="511"/>
      <c r="AQ17" s="511"/>
      <c r="AR17" s="511"/>
      <c r="AS17" s="640"/>
      <c r="AT17" s="640"/>
      <c r="AU17" s="640"/>
      <c r="AV17" s="640"/>
      <c r="AW17" s="640"/>
      <c r="AX17" s="640"/>
      <c r="AY17" s="640"/>
      <c r="AZ17" s="640"/>
      <c r="BA17" s="640"/>
      <c r="BB17" s="640"/>
      <c r="BC17" s="511"/>
      <c r="BD17" s="610" t="s">
        <v>2736</v>
      </c>
      <c r="BE17" s="613" t="s">
        <v>2737</v>
      </c>
      <c r="BF17" s="611" t="s">
        <v>2738</v>
      </c>
      <c r="BG17" s="511"/>
      <c r="BH17" s="511"/>
      <c r="BI17" s="511"/>
      <c r="BJ17" s="511"/>
      <c r="BK17" s="511"/>
      <c r="BL17" s="511"/>
      <c r="BM17" s="511"/>
      <c r="BN17" s="511"/>
      <c r="BO17" s="511"/>
      <c r="BP17" s="511"/>
      <c r="BQ17" s="511"/>
      <c r="BR17" s="511"/>
      <c r="BS17" s="511"/>
      <c r="BT17" s="511"/>
      <c r="BU17" s="511"/>
      <c r="BV17" s="511"/>
      <c r="BW17" s="511"/>
      <c r="BX17" s="511"/>
      <c r="BY17" s="511"/>
      <c r="BZ17" s="511"/>
      <c r="CA17" s="511"/>
      <c r="CB17" s="511"/>
      <c r="CC17" s="511"/>
      <c r="CD17" s="511"/>
      <c r="CE17" s="511"/>
      <c r="CF17" s="511"/>
      <c r="CG17" s="511"/>
      <c r="CH17" s="511"/>
      <c r="CI17" s="511"/>
      <c r="CJ17" s="511"/>
      <c r="CK17" s="511"/>
      <c r="CL17" s="511"/>
      <c r="CM17" s="511"/>
    </row>
    <row r="18" spans="1:91" ht="26.25">
      <c r="A18" s="514"/>
      <c r="B18" s="1168"/>
      <c r="C18" s="1169"/>
      <c r="D18" s="1169"/>
      <c r="E18" s="1169"/>
      <c r="F18" s="1169"/>
      <c r="G18" s="1169"/>
      <c r="H18" s="1169"/>
      <c r="I18" s="1169"/>
      <c r="J18" s="1169"/>
      <c r="K18" s="1170"/>
      <c r="L18" s="640"/>
      <c r="M18" s="640"/>
      <c r="N18" s="373"/>
      <c r="O18" s="373"/>
      <c r="P18" s="373"/>
      <c r="Q18" s="373"/>
      <c r="R18" s="373"/>
      <c r="S18" s="373"/>
      <c r="T18" s="373"/>
      <c r="U18" s="373"/>
      <c r="V18" s="373"/>
      <c r="W18" s="373"/>
      <c r="X18" s="373"/>
      <c r="Y18" s="373"/>
      <c r="Z18" s="373"/>
      <c r="AA18" s="373"/>
      <c r="AB18" s="373"/>
      <c r="AC18" s="373"/>
      <c r="AD18" s="373"/>
      <c r="AE18" s="284"/>
      <c r="AF18" s="373"/>
      <c r="AG18" s="373"/>
      <c r="AH18" s="373"/>
      <c r="AI18" s="373"/>
      <c r="AJ18" s="511"/>
      <c r="AK18" s="511"/>
      <c r="AL18" s="511"/>
      <c r="AM18" s="511"/>
      <c r="AN18" s="511"/>
      <c r="AO18" s="511"/>
      <c r="AP18" s="511"/>
      <c r="AQ18" s="511"/>
      <c r="AR18" s="511"/>
      <c r="AS18" s="640"/>
      <c r="AT18" s="640"/>
      <c r="AU18" s="640"/>
      <c r="AV18" s="640"/>
      <c r="AW18" s="640"/>
      <c r="AX18" s="640"/>
      <c r="AY18" s="640"/>
      <c r="AZ18" s="640"/>
      <c r="BA18" s="640"/>
      <c r="BB18" s="640"/>
      <c r="BC18" s="511"/>
      <c r="BD18" s="605" t="s">
        <v>2727</v>
      </c>
      <c r="BE18" s="616" t="s">
        <v>2762</v>
      </c>
      <c r="BF18" s="606" t="s">
        <v>2715</v>
      </c>
      <c r="BG18" s="511"/>
      <c r="BH18" s="511"/>
      <c r="BI18" s="511"/>
      <c r="BJ18" s="511"/>
      <c r="BK18" s="511"/>
      <c r="BL18" s="511"/>
      <c r="BM18" s="511"/>
      <c r="BN18" s="511"/>
      <c r="BO18" s="511"/>
      <c r="BP18" s="511"/>
      <c r="BQ18" s="511"/>
      <c r="BR18" s="511"/>
      <c r="BS18" s="511"/>
      <c r="BT18" s="511"/>
      <c r="BU18" s="511"/>
      <c r="BV18" s="511"/>
      <c r="BW18" s="511"/>
      <c r="BX18" s="511"/>
      <c r="BY18" s="511"/>
      <c r="BZ18" s="511"/>
      <c r="CA18" s="511"/>
      <c r="CB18" s="511"/>
      <c r="CC18" s="511"/>
      <c r="CD18" s="511"/>
      <c r="CE18" s="511"/>
      <c r="CF18" s="511"/>
      <c r="CG18" s="511"/>
      <c r="CH18" s="511"/>
      <c r="CI18" s="511"/>
      <c r="CJ18" s="511"/>
      <c r="CK18" s="511"/>
      <c r="CL18" s="511"/>
      <c r="CM18" s="511"/>
    </row>
    <row r="19" spans="1:91" ht="30" customHeight="1">
      <c r="A19" s="514"/>
      <c r="B19" s="1168"/>
      <c r="C19" s="1169"/>
      <c r="D19" s="1169"/>
      <c r="E19" s="1169"/>
      <c r="F19" s="1169"/>
      <c r="G19" s="1169"/>
      <c r="H19" s="1169"/>
      <c r="I19" s="1169"/>
      <c r="J19" s="1169"/>
      <c r="K19" s="1170"/>
      <c r="L19" s="640"/>
      <c r="M19" s="640"/>
      <c r="N19" s="373"/>
      <c r="O19" s="373"/>
      <c r="P19" s="373"/>
      <c r="Q19" s="373"/>
      <c r="R19" s="373"/>
      <c r="S19" s="373"/>
      <c r="T19" s="373"/>
      <c r="U19" s="373"/>
      <c r="V19" s="373"/>
      <c r="W19" s="373"/>
      <c r="X19" s="373"/>
      <c r="Y19" s="373"/>
      <c r="Z19" s="373"/>
      <c r="AA19" s="373"/>
      <c r="AB19" s="373"/>
      <c r="AC19" s="373"/>
      <c r="AD19" s="373"/>
      <c r="AE19" s="284"/>
      <c r="AF19" s="373"/>
      <c r="AG19" s="373"/>
      <c r="AH19" s="373"/>
      <c r="AI19" s="373"/>
      <c r="AJ19" s="511"/>
      <c r="AK19" s="511"/>
      <c r="AL19" s="511"/>
      <c r="AM19" s="511"/>
      <c r="AN19" s="511"/>
      <c r="AO19" s="511"/>
      <c r="AP19" s="511"/>
      <c r="AQ19" s="511"/>
      <c r="AR19" s="511"/>
      <c r="AS19" s="640"/>
      <c r="AT19" s="640"/>
      <c r="AU19" s="640"/>
      <c r="AV19" s="640"/>
      <c r="AW19" s="640"/>
      <c r="AX19" s="640"/>
      <c r="AY19" s="640"/>
      <c r="AZ19" s="640"/>
      <c r="BA19" s="640"/>
      <c r="BB19" s="640"/>
      <c r="BC19" s="511"/>
      <c r="BD19" s="605" t="s">
        <v>2741</v>
      </c>
      <c r="BE19" s="612" t="s">
        <v>2742</v>
      </c>
      <c r="BF19" s="606" t="s">
        <v>2738</v>
      </c>
      <c r="BG19" s="511"/>
      <c r="BH19" s="511"/>
      <c r="BI19" s="511"/>
      <c r="BJ19" s="511"/>
      <c r="BK19" s="511"/>
      <c r="BL19" s="511"/>
      <c r="BM19" s="511"/>
      <c r="BN19" s="511"/>
      <c r="BO19" s="511"/>
      <c r="BP19" s="511"/>
      <c r="BQ19" s="511"/>
      <c r="BR19" s="511"/>
      <c r="BS19" s="511"/>
      <c r="BT19" s="511"/>
      <c r="BU19" s="511"/>
      <c r="BV19" s="511"/>
      <c r="BW19" s="511"/>
      <c r="BX19" s="511"/>
      <c r="BY19" s="511"/>
      <c r="BZ19" s="511"/>
      <c r="CA19" s="511"/>
      <c r="CB19" s="511"/>
      <c r="CC19" s="511"/>
      <c r="CD19" s="511"/>
      <c r="CE19" s="511"/>
      <c r="CF19" s="511"/>
      <c r="CG19" s="511"/>
      <c r="CH19" s="511"/>
      <c r="CI19" s="511"/>
      <c r="CJ19" s="511"/>
      <c r="CK19" s="511"/>
      <c r="CL19" s="511"/>
      <c r="CM19" s="511"/>
    </row>
    <row r="20" spans="1:91" ht="30" customHeight="1">
      <c r="A20" s="514"/>
      <c r="B20" s="1168"/>
      <c r="C20" s="1169"/>
      <c r="D20" s="1169"/>
      <c r="E20" s="1169"/>
      <c r="F20" s="1169"/>
      <c r="G20" s="1169"/>
      <c r="H20" s="1169"/>
      <c r="I20" s="1169"/>
      <c r="J20" s="1169"/>
      <c r="K20" s="1170"/>
      <c r="L20" s="640"/>
      <c r="M20" s="640"/>
      <c r="N20" s="373"/>
      <c r="O20" s="373"/>
      <c r="P20" s="373"/>
      <c r="Q20" s="373"/>
      <c r="R20" s="373"/>
      <c r="S20" s="373"/>
      <c r="T20" s="373"/>
      <c r="U20" s="373"/>
      <c r="V20" s="373"/>
      <c r="W20" s="373"/>
      <c r="X20" s="373"/>
      <c r="Y20" s="373"/>
      <c r="Z20" s="373"/>
      <c r="AA20" s="373"/>
      <c r="AB20" s="373"/>
      <c r="AC20" s="373"/>
      <c r="AD20" s="373"/>
      <c r="AE20" s="284"/>
      <c r="AF20" s="373"/>
      <c r="AG20" s="373"/>
      <c r="AH20" s="373"/>
      <c r="AI20" s="373"/>
      <c r="AJ20" s="511"/>
      <c r="AK20" s="511"/>
      <c r="AL20" s="511"/>
      <c r="AM20" s="511"/>
      <c r="AN20" s="511"/>
      <c r="AO20" s="511"/>
      <c r="AP20" s="511"/>
      <c r="AQ20" s="511"/>
      <c r="AR20" s="511"/>
      <c r="AS20" s="640"/>
      <c r="AT20" s="640"/>
      <c r="AU20" s="640"/>
      <c r="AV20" s="640"/>
      <c r="AW20" s="640"/>
      <c r="AX20" s="640"/>
      <c r="AY20" s="640"/>
      <c r="AZ20" s="640"/>
      <c r="BA20" s="640"/>
      <c r="BB20" s="640"/>
      <c r="BC20" s="511"/>
      <c r="BD20" s="605" t="s">
        <v>2743</v>
      </c>
      <c r="BE20" s="612" t="s">
        <v>2744</v>
      </c>
      <c r="BF20" s="606" t="s">
        <v>2738</v>
      </c>
      <c r="BG20" s="511"/>
      <c r="BH20" s="511"/>
      <c r="BI20" s="511"/>
      <c r="BJ20" s="511"/>
      <c r="BK20" s="511"/>
      <c r="BL20" s="511"/>
      <c r="BM20" s="511"/>
      <c r="BN20" s="511"/>
      <c r="BO20" s="511"/>
      <c r="BP20" s="511"/>
      <c r="BQ20" s="511"/>
      <c r="BR20" s="511"/>
      <c r="BS20" s="511"/>
      <c r="BT20" s="511"/>
      <c r="BU20" s="511"/>
      <c r="BV20" s="511"/>
      <c r="BW20" s="511"/>
      <c r="BX20" s="511"/>
      <c r="BY20" s="511"/>
      <c r="BZ20" s="511"/>
      <c r="CA20" s="511"/>
      <c r="CB20" s="511"/>
      <c r="CC20" s="511"/>
      <c r="CD20" s="511"/>
      <c r="CE20" s="511"/>
      <c r="CF20" s="511"/>
      <c r="CG20" s="511"/>
      <c r="CH20" s="511"/>
      <c r="CI20" s="511"/>
      <c r="CJ20" s="511"/>
      <c r="CK20" s="511"/>
      <c r="CL20" s="511"/>
      <c r="CM20" s="511"/>
    </row>
    <row r="21" spans="1:91" ht="20.100000000000001" customHeight="1">
      <c r="A21" s="514"/>
      <c r="B21" s="1168"/>
      <c r="C21" s="1169"/>
      <c r="D21" s="1169"/>
      <c r="E21" s="1169"/>
      <c r="F21" s="1169"/>
      <c r="G21" s="1169"/>
      <c r="H21" s="1169"/>
      <c r="I21" s="1169"/>
      <c r="J21" s="1169"/>
      <c r="K21" s="1170"/>
      <c r="L21" s="640"/>
      <c r="M21" s="640"/>
      <c r="N21" s="373"/>
      <c r="O21" s="373"/>
      <c r="P21" s="373"/>
      <c r="Q21" s="373"/>
      <c r="R21" s="373"/>
      <c r="S21" s="373"/>
      <c r="T21" s="373"/>
      <c r="U21" s="373"/>
      <c r="V21" s="373"/>
      <c r="W21" s="373"/>
      <c r="X21" s="373"/>
      <c r="Y21" s="373"/>
      <c r="Z21" s="373"/>
      <c r="AA21" s="373"/>
      <c r="AB21" s="373"/>
      <c r="AC21" s="373"/>
      <c r="AD21" s="373"/>
      <c r="AE21" s="284"/>
      <c r="AF21" s="373"/>
      <c r="AG21" s="373"/>
      <c r="AH21" s="373"/>
      <c r="AI21" s="373"/>
      <c r="AJ21" s="511"/>
      <c r="AK21" s="511"/>
      <c r="AL21" s="511"/>
      <c r="AM21" s="511"/>
      <c r="AN21" s="511"/>
      <c r="AO21" s="511"/>
      <c r="AP21" s="511"/>
      <c r="AQ21" s="511"/>
      <c r="AR21" s="511"/>
      <c r="AS21" s="640"/>
      <c r="AT21" s="640"/>
      <c r="AU21" s="640"/>
      <c r="AV21" s="640"/>
      <c r="AW21" s="640"/>
      <c r="AX21" s="640"/>
      <c r="AY21" s="640"/>
      <c r="AZ21" s="640"/>
      <c r="BA21" s="640"/>
      <c r="BB21" s="640"/>
      <c r="BC21" s="511"/>
      <c r="BD21" s="605" t="s">
        <v>2746</v>
      </c>
      <c r="BE21" s="612" t="s">
        <v>2747</v>
      </c>
      <c r="BF21" s="606" t="s">
        <v>2726</v>
      </c>
      <c r="BG21" s="511"/>
      <c r="BH21" s="511"/>
      <c r="BI21" s="511"/>
      <c r="BJ21" s="511"/>
      <c r="BK21" s="511"/>
      <c r="BL21" s="511"/>
      <c r="BM21" s="511"/>
      <c r="BN21" s="511"/>
      <c r="BO21" s="511"/>
      <c r="BP21" s="511"/>
      <c r="BQ21" s="511"/>
      <c r="BR21" s="511"/>
      <c r="BS21" s="511"/>
      <c r="BT21" s="511"/>
      <c r="BU21" s="511"/>
      <c r="BV21" s="511"/>
      <c r="BW21" s="511"/>
      <c r="BX21" s="511"/>
      <c r="BY21" s="511"/>
      <c r="BZ21" s="511"/>
      <c r="CA21" s="511"/>
      <c r="CB21" s="511"/>
      <c r="CC21" s="511"/>
      <c r="CD21" s="511"/>
      <c r="CE21" s="511"/>
      <c r="CF21" s="511"/>
      <c r="CG21" s="511"/>
      <c r="CH21" s="511"/>
      <c r="CI21" s="511"/>
      <c r="CJ21" s="511"/>
      <c r="CK21" s="511"/>
      <c r="CL21" s="511"/>
      <c r="CM21" s="511"/>
    </row>
    <row r="22" spans="1:91" ht="30" customHeight="1">
      <c r="A22" s="514"/>
      <c r="B22" s="657"/>
      <c r="C22" s="658"/>
      <c r="D22" s="658"/>
      <c r="E22" s="659"/>
      <c r="F22" s="660"/>
      <c r="G22" s="661"/>
      <c r="H22" s="661"/>
      <c r="I22" s="661"/>
      <c r="J22" s="661"/>
      <c r="K22" s="662"/>
      <c r="L22" s="640"/>
      <c r="M22" s="640"/>
      <c r="N22" s="373"/>
      <c r="O22" s="373"/>
      <c r="P22" s="373"/>
      <c r="Q22" s="373"/>
      <c r="R22" s="373"/>
      <c r="S22" s="373"/>
      <c r="T22" s="373"/>
      <c r="U22" s="373"/>
      <c r="V22" s="373"/>
      <c r="W22" s="373"/>
      <c r="X22" s="373"/>
      <c r="Y22" s="373"/>
      <c r="Z22" s="373"/>
      <c r="AA22" s="373"/>
      <c r="AB22" s="373"/>
      <c r="AC22" s="373"/>
      <c r="AD22" s="373"/>
      <c r="AE22" s="284"/>
      <c r="AF22" s="373"/>
      <c r="AG22" s="373"/>
      <c r="AH22" s="373"/>
      <c r="AI22" s="373"/>
      <c r="AJ22" s="511"/>
      <c r="AK22" s="511"/>
      <c r="AL22" s="511"/>
      <c r="AM22" s="511"/>
      <c r="AN22" s="511"/>
      <c r="AO22" s="511"/>
      <c r="AP22" s="511"/>
      <c r="AQ22" s="511"/>
      <c r="AR22" s="511"/>
      <c r="AS22" s="640"/>
      <c r="AT22" s="640"/>
      <c r="AU22" s="640"/>
      <c r="AV22" s="640"/>
      <c r="AW22" s="640"/>
      <c r="AX22" s="640"/>
      <c r="AY22" s="640"/>
      <c r="AZ22" s="640"/>
      <c r="BA22" s="640"/>
      <c r="BB22" s="640"/>
      <c r="BC22" s="511"/>
      <c r="BD22" s="605" t="s">
        <v>2731</v>
      </c>
      <c r="BE22" s="612" t="s">
        <v>2269</v>
      </c>
      <c r="BF22" s="606" t="s">
        <v>2712</v>
      </c>
      <c r="BG22" s="511"/>
      <c r="BH22" s="511"/>
      <c r="BI22" s="511"/>
      <c r="BJ22" s="511"/>
      <c r="BK22" s="511"/>
      <c r="BL22" s="511"/>
      <c r="BM22" s="511"/>
      <c r="BN22" s="511"/>
      <c r="BO22" s="511"/>
      <c r="BP22" s="511"/>
      <c r="BQ22" s="511"/>
      <c r="BR22" s="511"/>
      <c r="BS22" s="511"/>
      <c r="BT22" s="511"/>
      <c r="BU22" s="511"/>
      <c r="BV22" s="511"/>
      <c r="BW22" s="511"/>
      <c r="BX22" s="511"/>
      <c r="BY22" s="511"/>
      <c r="BZ22" s="511"/>
      <c r="CA22" s="511"/>
      <c r="CB22" s="511"/>
      <c r="CC22" s="511"/>
      <c r="CD22" s="511"/>
      <c r="CE22" s="511"/>
      <c r="CF22" s="511"/>
      <c r="CG22" s="511"/>
      <c r="CH22" s="511"/>
      <c r="CI22" s="511"/>
      <c r="CJ22" s="511"/>
      <c r="CK22" s="511"/>
      <c r="CL22" s="511"/>
      <c r="CM22" s="511"/>
    </row>
    <row r="23" spans="1:91" ht="30" customHeight="1">
      <c r="A23" s="514"/>
      <c r="B23" s="1168"/>
      <c r="C23" s="1169"/>
      <c r="D23" s="1169"/>
      <c r="E23" s="1169"/>
      <c r="F23" s="1169"/>
      <c r="G23" s="1169"/>
      <c r="H23" s="1169"/>
      <c r="I23" s="1169"/>
      <c r="J23" s="1169"/>
      <c r="K23" s="1170"/>
      <c r="L23" s="640"/>
      <c r="M23" s="640"/>
      <c r="N23" s="373"/>
      <c r="O23" s="373"/>
      <c r="P23" s="373"/>
      <c r="Q23" s="373"/>
      <c r="R23" s="373"/>
      <c r="S23" s="373"/>
      <c r="T23" s="373"/>
      <c r="U23" s="373"/>
      <c r="V23" s="373"/>
      <c r="W23" s="373"/>
      <c r="X23" s="373"/>
      <c r="Y23" s="373"/>
      <c r="Z23" s="373"/>
      <c r="AA23" s="373"/>
      <c r="AB23" s="373"/>
      <c r="AC23" s="373"/>
      <c r="AD23" s="373"/>
      <c r="AE23" s="284"/>
      <c r="AF23" s="373"/>
      <c r="AG23" s="373"/>
      <c r="AH23" s="373"/>
      <c r="AI23" s="373"/>
      <c r="AJ23" s="511"/>
      <c r="AK23" s="511"/>
      <c r="AL23" s="511"/>
      <c r="AM23" s="511"/>
      <c r="AN23" s="511"/>
      <c r="AO23" s="511"/>
      <c r="AP23" s="511"/>
      <c r="AQ23" s="511"/>
      <c r="AR23" s="511"/>
      <c r="AS23" s="640"/>
      <c r="AT23" s="640"/>
      <c r="AU23" s="640"/>
      <c r="AV23" s="640"/>
      <c r="AW23" s="640"/>
      <c r="AX23" s="640"/>
      <c r="AY23" s="640"/>
      <c r="AZ23" s="640"/>
      <c r="BA23" s="640"/>
      <c r="BB23" s="640"/>
      <c r="BC23" s="511"/>
      <c r="BD23" s="607" t="s">
        <v>2713</v>
      </c>
      <c r="BE23" s="618" t="s">
        <v>2760</v>
      </c>
      <c r="BF23" s="606" t="s">
        <v>2714</v>
      </c>
      <c r="BG23" s="511"/>
      <c r="BH23" s="511"/>
      <c r="BI23" s="511"/>
      <c r="BJ23" s="511"/>
      <c r="BK23" s="511"/>
      <c r="BL23" s="511"/>
      <c r="BM23" s="511"/>
      <c r="BN23" s="511"/>
      <c r="BO23" s="511"/>
      <c r="BP23" s="511"/>
      <c r="BQ23" s="511"/>
      <c r="BR23" s="511"/>
      <c r="BS23" s="511"/>
      <c r="BT23" s="511"/>
      <c r="BU23" s="511"/>
      <c r="BV23" s="511"/>
      <c r="BW23" s="511"/>
      <c r="BX23" s="511"/>
      <c r="BY23" s="511"/>
      <c r="BZ23" s="511"/>
      <c r="CA23" s="511"/>
      <c r="CB23" s="511"/>
      <c r="CC23" s="511"/>
      <c r="CD23" s="511"/>
      <c r="CE23" s="511"/>
      <c r="CF23" s="511"/>
      <c r="CG23" s="511"/>
      <c r="CH23" s="511"/>
      <c r="CI23" s="511"/>
      <c r="CJ23" s="511"/>
      <c r="CK23" s="511"/>
      <c r="CL23" s="511"/>
      <c r="CM23" s="511"/>
    </row>
    <row r="24" spans="1:91" ht="9.9499999999999993" customHeight="1">
      <c r="A24" s="514"/>
      <c r="B24" s="1168"/>
      <c r="C24" s="1169"/>
      <c r="D24" s="1169"/>
      <c r="E24" s="1169"/>
      <c r="F24" s="1169"/>
      <c r="G24" s="1169"/>
      <c r="H24" s="1169"/>
      <c r="I24" s="1169"/>
      <c r="J24" s="1169"/>
      <c r="K24" s="1170"/>
      <c r="L24" s="640"/>
      <c r="M24" s="640"/>
      <c r="N24" s="373"/>
      <c r="O24" s="373"/>
      <c r="P24" s="373"/>
      <c r="Q24" s="373"/>
      <c r="R24" s="373"/>
      <c r="S24" s="373"/>
      <c r="T24" s="373"/>
      <c r="U24" s="373"/>
      <c r="V24" s="373"/>
      <c r="W24" s="373"/>
      <c r="X24" s="373"/>
      <c r="Y24" s="373"/>
      <c r="Z24" s="373"/>
      <c r="AA24" s="373"/>
      <c r="AB24" s="373"/>
      <c r="AC24" s="373"/>
      <c r="AD24" s="373"/>
      <c r="AE24" s="284"/>
      <c r="AF24" s="373"/>
      <c r="AG24" s="373"/>
      <c r="AH24" s="373"/>
      <c r="AI24" s="373"/>
      <c r="AJ24" s="511"/>
      <c r="AK24" s="511"/>
      <c r="AL24" s="511"/>
      <c r="AM24" s="511"/>
      <c r="AN24" s="511"/>
      <c r="AO24" s="511"/>
      <c r="AP24" s="511"/>
      <c r="AQ24" s="511"/>
      <c r="AR24" s="511"/>
      <c r="AS24" s="640"/>
      <c r="AT24" s="640"/>
      <c r="AU24" s="640"/>
      <c r="AV24" s="640"/>
      <c r="AW24" s="640"/>
      <c r="AX24" s="640"/>
      <c r="AY24" s="640"/>
      <c r="AZ24" s="640"/>
      <c r="BA24" s="640"/>
      <c r="BB24" s="640"/>
      <c r="BC24" s="511"/>
      <c r="BD24" s="605" t="s">
        <v>2730</v>
      </c>
      <c r="BE24" s="612" t="s">
        <v>2754</v>
      </c>
      <c r="BF24" s="606" t="s">
        <v>2726</v>
      </c>
      <c r="BG24" s="511"/>
      <c r="BH24" s="511"/>
      <c r="BI24" s="511"/>
      <c r="BJ24" s="511"/>
      <c r="BK24" s="511"/>
      <c r="BL24" s="511"/>
      <c r="BM24" s="511"/>
      <c r="BN24" s="511"/>
      <c r="BO24" s="511"/>
      <c r="BP24" s="511"/>
      <c r="BQ24" s="511"/>
      <c r="BR24" s="511"/>
      <c r="BS24" s="511"/>
      <c r="BT24" s="511"/>
      <c r="BU24" s="511"/>
      <c r="BV24" s="511"/>
      <c r="BW24" s="511"/>
      <c r="BX24" s="511"/>
      <c r="BY24" s="511"/>
      <c r="BZ24" s="511"/>
      <c r="CA24" s="511"/>
      <c r="CB24" s="511"/>
      <c r="CC24" s="511"/>
      <c r="CD24" s="511"/>
      <c r="CE24" s="511"/>
      <c r="CF24" s="511"/>
      <c r="CG24" s="511"/>
      <c r="CH24" s="511"/>
      <c r="CI24" s="511"/>
      <c r="CJ24" s="511"/>
      <c r="CK24" s="511"/>
      <c r="CL24" s="511"/>
      <c r="CM24" s="511"/>
    </row>
    <row r="25" spans="1:91" ht="30" customHeight="1">
      <c r="A25" s="514"/>
      <c r="B25" s="1168"/>
      <c r="C25" s="1169"/>
      <c r="D25" s="1169"/>
      <c r="E25" s="1169"/>
      <c r="F25" s="1169"/>
      <c r="G25" s="1169"/>
      <c r="H25" s="1169"/>
      <c r="I25" s="1169"/>
      <c r="J25" s="1169"/>
      <c r="K25" s="1170"/>
      <c r="L25" s="640"/>
      <c r="M25" s="640"/>
      <c r="N25" s="373"/>
      <c r="O25" s="373"/>
      <c r="P25" s="373"/>
      <c r="Q25" s="373"/>
      <c r="R25" s="373"/>
      <c r="S25" s="373"/>
      <c r="T25" s="373"/>
      <c r="U25" s="373"/>
      <c r="V25" s="373"/>
      <c r="W25" s="373"/>
      <c r="X25" s="373"/>
      <c r="Y25" s="373"/>
      <c r="Z25" s="373"/>
      <c r="AA25" s="373"/>
      <c r="AB25" s="373"/>
      <c r="AC25" s="373"/>
      <c r="AD25" s="373"/>
      <c r="AE25" s="284"/>
      <c r="AF25" s="373"/>
      <c r="AG25" s="373"/>
      <c r="AH25" s="373"/>
      <c r="AI25" s="373"/>
      <c r="AJ25" s="511"/>
      <c r="AK25" s="511"/>
      <c r="AL25" s="511"/>
      <c r="AM25" s="511"/>
      <c r="AN25" s="511"/>
      <c r="AO25" s="511"/>
      <c r="AP25" s="511"/>
      <c r="AQ25" s="511"/>
      <c r="AR25" s="511"/>
      <c r="AS25" s="640"/>
      <c r="AT25" s="640"/>
      <c r="AU25" s="640"/>
      <c r="AV25" s="640"/>
      <c r="AW25" s="640"/>
      <c r="AX25" s="640"/>
      <c r="AY25" s="640"/>
      <c r="AZ25" s="640"/>
      <c r="BA25" s="640"/>
      <c r="BB25" s="640"/>
      <c r="BC25" s="511"/>
      <c r="BD25" s="605" t="s">
        <v>2725</v>
      </c>
      <c r="BE25" s="612" t="s">
        <v>2651</v>
      </c>
      <c r="BF25" s="606" t="s">
        <v>2726</v>
      </c>
      <c r="BG25" s="511"/>
      <c r="BH25" s="511"/>
      <c r="BI25" s="511"/>
      <c r="BJ25" s="511"/>
      <c r="BK25" s="511"/>
      <c r="BL25" s="511"/>
      <c r="BM25" s="511"/>
      <c r="BN25" s="511"/>
      <c r="BO25" s="511"/>
      <c r="BP25" s="511"/>
      <c r="BQ25" s="511"/>
      <c r="BR25" s="511"/>
      <c r="BS25" s="511"/>
      <c r="BT25" s="511"/>
      <c r="BU25" s="511"/>
      <c r="BV25" s="511"/>
      <c r="BW25" s="511"/>
      <c r="BX25" s="511"/>
      <c r="BY25" s="511"/>
      <c r="BZ25" s="511"/>
      <c r="CA25" s="511"/>
      <c r="CB25" s="511"/>
      <c r="CC25" s="511"/>
      <c r="CD25" s="511"/>
      <c r="CE25" s="511"/>
      <c r="CF25" s="511"/>
      <c r="CG25" s="511"/>
      <c r="CH25" s="511"/>
      <c r="CI25" s="511"/>
      <c r="CJ25" s="511"/>
      <c r="CK25" s="511"/>
      <c r="CL25" s="511"/>
      <c r="CM25" s="511"/>
    </row>
    <row r="26" spans="1:91" ht="9.9499999999999993" customHeight="1">
      <c r="A26" s="514"/>
      <c r="B26" s="1168"/>
      <c r="C26" s="1169"/>
      <c r="D26" s="1169"/>
      <c r="E26" s="1169"/>
      <c r="F26" s="1169"/>
      <c r="G26" s="1169"/>
      <c r="H26" s="1169"/>
      <c r="I26" s="1169"/>
      <c r="J26" s="1169"/>
      <c r="K26" s="1170"/>
      <c r="L26" s="640"/>
      <c r="M26" s="640"/>
      <c r="N26" s="373"/>
      <c r="O26" s="373"/>
      <c r="P26" s="373"/>
      <c r="Q26" s="373"/>
      <c r="R26" s="373"/>
      <c r="S26" s="373"/>
      <c r="T26" s="373"/>
      <c r="U26" s="373"/>
      <c r="V26" s="373"/>
      <c r="W26" s="373"/>
      <c r="X26" s="373"/>
      <c r="Y26" s="373"/>
      <c r="Z26" s="373"/>
      <c r="AA26" s="373"/>
      <c r="AB26" s="373"/>
      <c r="AC26" s="373"/>
      <c r="AD26" s="373"/>
      <c r="AE26" s="284"/>
      <c r="AF26" s="373"/>
      <c r="AG26" s="373"/>
      <c r="AH26" s="373"/>
      <c r="AI26" s="373"/>
      <c r="AJ26" s="511"/>
      <c r="AK26" s="511"/>
      <c r="AL26" s="511"/>
      <c r="AM26" s="511"/>
      <c r="AN26" s="511"/>
      <c r="AO26" s="511"/>
      <c r="AP26" s="511"/>
      <c r="AQ26" s="511"/>
      <c r="AR26" s="511"/>
      <c r="AS26" s="640"/>
      <c r="AT26" s="640"/>
      <c r="AU26" s="640"/>
      <c r="AV26" s="640"/>
      <c r="AW26" s="640"/>
      <c r="AX26" s="640"/>
      <c r="AY26" s="640"/>
      <c r="AZ26" s="640"/>
      <c r="BA26" s="640"/>
      <c r="BB26" s="640"/>
      <c r="BC26" s="511"/>
      <c r="BD26" s="605" t="s">
        <v>2734</v>
      </c>
      <c r="BE26" s="612" t="s">
        <v>2755</v>
      </c>
      <c r="BF26" s="606" t="s">
        <v>2726</v>
      </c>
      <c r="BG26" s="511"/>
      <c r="BH26" s="511"/>
      <c r="BI26" s="511"/>
      <c r="BJ26" s="511"/>
      <c r="BK26" s="511"/>
      <c r="BL26" s="511"/>
      <c r="BM26" s="511"/>
      <c r="BN26" s="511"/>
      <c r="BO26" s="511"/>
      <c r="BP26" s="511"/>
      <c r="BQ26" s="511"/>
      <c r="BR26" s="511"/>
      <c r="BS26" s="511"/>
      <c r="BT26" s="511"/>
      <c r="BU26" s="511"/>
      <c r="BV26" s="511"/>
      <c r="BW26" s="511"/>
      <c r="BX26" s="511"/>
      <c r="BY26" s="511"/>
      <c r="BZ26" s="511"/>
      <c r="CA26" s="511"/>
      <c r="CB26" s="511"/>
      <c r="CC26" s="511"/>
      <c r="CD26" s="511"/>
      <c r="CE26" s="511"/>
      <c r="CF26" s="511"/>
      <c r="CG26" s="511"/>
      <c r="CH26" s="511"/>
      <c r="CI26" s="511"/>
      <c r="CJ26" s="511"/>
      <c r="CK26" s="511"/>
      <c r="CL26" s="511"/>
      <c r="CM26" s="511"/>
    </row>
    <row r="27" spans="1:91" ht="30" customHeight="1">
      <c r="A27" s="514"/>
      <c r="B27" s="1168"/>
      <c r="C27" s="1169"/>
      <c r="D27" s="1169"/>
      <c r="E27" s="1169"/>
      <c r="F27" s="1169"/>
      <c r="G27" s="1169"/>
      <c r="H27" s="1169"/>
      <c r="I27" s="1169"/>
      <c r="J27" s="1169"/>
      <c r="K27" s="1170"/>
      <c r="L27" s="640"/>
      <c r="M27" s="640"/>
      <c r="N27" s="373"/>
      <c r="O27" s="373"/>
      <c r="P27" s="373"/>
      <c r="Q27" s="373"/>
      <c r="R27" s="373"/>
      <c r="S27" s="373"/>
      <c r="T27" s="373"/>
      <c r="U27" s="373"/>
      <c r="V27" s="373"/>
      <c r="W27" s="373"/>
      <c r="X27" s="373"/>
      <c r="Y27" s="373"/>
      <c r="Z27" s="373"/>
      <c r="AA27" s="373"/>
      <c r="AB27" s="373"/>
      <c r="AC27" s="373"/>
      <c r="AD27" s="373"/>
      <c r="AE27" s="284"/>
      <c r="AF27" s="373"/>
      <c r="AG27" s="373"/>
      <c r="AH27" s="373"/>
      <c r="AI27" s="373"/>
      <c r="AJ27" s="511"/>
      <c r="AK27" s="511"/>
      <c r="AL27" s="511"/>
      <c r="AM27" s="511"/>
      <c r="AN27" s="511"/>
      <c r="AO27" s="511"/>
      <c r="AP27" s="511"/>
      <c r="AQ27" s="511"/>
      <c r="AR27" s="511"/>
      <c r="AS27" s="640"/>
      <c r="AT27" s="640"/>
      <c r="AU27" s="640"/>
      <c r="AV27" s="640"/>
      <c r="AW27" s="640"/>
      <c r="AX27" s="640"/>
      <c r="AY27" s="640"/>
      <c r="AZ27" s="640"/>
      <c r="BA27" s="640"/>
      <c r="BB27" s="640"/>
      <c r="BC27" s="511"/>
      <c r="BD27" s="605" t="s">
        <v>2728</v>
      </c>
      <c r="BE27" s="612" t="s">
        <v>2729</v>
      </c>
      <c r="BF27" s="606" t="s">
        <v>2726</v>
      </c>
      <c r="BG27" s="511"/>
      <c r="BH27" s="511"/>
      <c r="BI27" s="511"/>
      <c r="BJ27" s="511"/>
      <c r="BK27" s="511"/>
      <c r="BL27" s="511"/>
      <c r="BM27" s="511"/>
      <c r="BN27" s="511"/>
      <c r="BO27" s="511"/>
      <c r="BP27" s="511"/>
      <c r="BQ27" s="511"/>
      <c r="BR27" s="511"/>
      <c r="BS27" s="511"/>
      <c r="BT27" s="511"/>
      <c r="BU27" s="511"/>
      <c r="BV27" s="511"/>
      <c r="BW27" s="511"/>
      <c r="BX27" s="511"/>
      <c r="BY27" s="511"/>
      <c r="BZ27" s="511"/>
      <c r="CA27" s="511"/>
      <c r="CB27" s="511"/>
      <c r="CC27" s="511"/>
      <c r="CD27" s="511"/>
      <c r="CE27" s="511"/>
      <c r="CF27" s="511"/>
      <c r="CG27" s="511"/>
      <c r="CH27" s="511"/>
      <c r="CI27" s="511"/>
      <c r="CJ27" s="511"/>
      <c r="CK27" s="511"/>
      <c r="CL27" s="511"/>
      <c r="CM27" s="511"/>
    </row>
    <row r="28" spans="1:91" ht="9.9499999999999993" customHeight="1">
      <c r="A28" s="514"/>
      <c r="B28" s="1168"/>
      <c r="C28" s="1169"/>
      <c r="D28" s="1169"/>
      <c r="E28" s="1169"/>
      <c r="F28" s="1169"/>
      <c r="G28" s="1169"/>
      <c r="H28" s="1169"/>
      <c r="I28" s="1169"/>
      <c r="J28" s="1169"/>
      <c r="K28" s="1170"/>
      <c r="L28" s="640"/>
      <c r="M28" s="640"/>
      <c r="N28" s="373"/>
      <c r="O28" s="373"/>
      <c r="P28" s="373"/>
      <c r="Q28" s="373"/>
      <c r="R28" s="373"/>
      <c r="S28" s="373"/>
      <c r="T28" s="373"/>
      <c r="U28" s="373"/>
      <c r="V28" s="373"/>
      <c r="W28" s="373"/>
      <c r="X28" s="373"/>
      <c r="Y28" s="373"/>
      <c r="Z28" s="373"/>
      <c r="AA28" s="373"/>
      <c r="AB28" s="373"/>
      <c r="AC28" s="373"/>
      <c r="AD28" s="373"/>
      <c r="AE28" s="284"/>
      <c r="AF28" s="373"/>
      <c r="AG28" s="373"/>
      <c r="AH28" s="373"/>
      <c r="AI28" s="373"/>
      <c r="AJ28" s="511"/>
      <c r="AK28" s="511"/>
      <c r="AL28" s="511"/>
      <c r="AM28" s="511"/>
      <c r="AN28" s="511"/>
      <c r="AO28" s="511"/>
      <c r="AP28" s="511"/>
      <c r="AQ28" s="511"/>
      <c r="AR28" s="511"/>
      <c r="AS28" s="640"/>
      <c r="AT28" s="640"/>
      <c r="AU28" s="640"/>
      <c r="AV28" s="640"/>
      <c r="AW28" s="640"/>
      <c r="AX28" s="640"/>
      <c r="AY28" s="640"/>
      <c r="AZ28" s="640"/>
      <c r="BA28" s="640"/>
      <c r="BB28" s="640"/>
      <c r="BC28" s="511"/>
      <c r="BD28" s="605" t="s">
        <v>2735</v>
      </c>
      <c r="BE28" s="612" t="s">
        <v>2756</v>
      </c>
      <c r="BF28" s="606" t="s">
        <v>2726</v>
      </c>
      <c r="BG28" s="511"/>
      <c r="BH28" s="511"/>
      <c r="BI28" s="511"/>
      <c r="BJ28" s="511"/>
      <c r="BK28" s="511"/>
      <c r="BL28" s="511"/>
      <c r="BM28" s="511"/>
      <c r="BN28" s="511"/>
      <c r="BO28" s="511"/>
      <c r="BP28" s="511"/>
      <c r="BQ28" s="511"/>
      <c r="BR28" s="511"/>
      <c r="BS28" s="511"/>
      <c r="BT28" s="511"/>
      <c r="BU28" s="511"/>
      <c r="BV28" s="511"/>
      <c r="BW28" s="511"/>
      <c r="BX28" s="511"/>
      <c r="BY28" s="511"/>
      <c r="BZ28" s="511"/>
      <c r="CA28" s="511"/>
      <c r="CB28" s="511"/>
      <c r="CC28" s="511"/>
      <c r="CD28" s="511"/>
      <c r="CE28" s="511"/>
      <c r="CF28" s="511"/>
      <c r="CG28" s="511"/>
      <c r="CH28" s="511"/>
      <c r="CI28" s="511"/>
      <c r="CJ28" s="511"/>
      <c r="CK28" s="511"/>
      <c r="CL28" s="511"/>
      <c r="CM28" s="511"/>
    </row>
    <row r="29" spans="1:91" ht="30" customHeight="1">
      <c r="A29" s="514"/>
      <c r="B29" s="1168"/>
      <c r="C29" s="1169"/>
      <c r="D29" s="1169"/>
      <c r="E29" s="1169"/>
      <c r="F29" s="1169"/>
      <c r="G29" s="1169"/>
      <c r="H29" s="1169"/>
      <c r="I29" s="1169"/>
      <c r="J29" s="1169"/>
      <c r="K29" s="1170"/>
      <c r="L29" s="640"/>
      <c r="M29" s="640"/>
      <c r="N29" s="373"/>
      <c r="O29" s="373"/>
      <c r="P29" s="373"/>
      <c r="Q29" s="373"/>
      <c r="R29" s="373"/>
      <c r="S29" s="373"/>
      <c r="T29" s="373"/>
      <c r="U29" s="373"/>
      <c r="V29" s="373"/>
      <c r="W29" s="373"/>
      <c r="X29" s="373"/>
      <c r="Y29" s="373"/>
      <c r="Z29" s="373"/>
      <c r="AA29" s="373"/>
      <c r="AB29" s="373"/>
      <c r="AC29" s="373"/>
      <c r="AD29" s="373"/>
      <c r="AE29" s="284"/>
      <c r="AF29" s="373"/>
      <c r="AG29" s="373"/>
      <c r="AH29" s="373"/>
      <c r="AI29" s="373"/>
      <c r="AJ29" s="511"/>
      <c r="AK29" s="511"/>
      <c r="AL29" s="511"/>
      <c r="AM29" s="511"/>
      <c r="AN29" s="511"/>
      <c r="AO29" s="511"/>
      <c r="AP29" s="511"/>
      <c r="AQ29" s="511"/>
      <c r="AR29" s="511"/>
      <c r="AS29" s="640"/>
      <c r="AT29" s="640"/>
      <c r="AU29" s="640"/>
      <c r="AV29" s="640"/>
      <c r="AW29" s="640"/>
      <c r="AX29" s="640"/>
      <c r="AY29" s="640"/>
      <c r="AZ29" s="640"/>
      <c r="BA29" s="640"/>
      <c r="BB29" s="640"/>
      <c r="BC29" s="511"/>
      <c r="BD29" s="605" t="s">
        <v>2752</v>
      </c>
      <c r="BE29" s="618" t="s">
        <v>2761</v>
      </c>
      <c r="BF29" s="606" t="s">
        <v>2726</v>
      </c>
      <c r="BG29" s="511"/>
      <c r="BH29" s="511"/>
      <c r="BI29" s="511"/>
      <c r="BJ29" s="511"/>
      <c r="BK29" s="511"/>
      <c r="BL29" s="511"/>
      <c r="BM29" s="511"/>
      <c r="BN29" s="511"/>
      <c r="BO29" s="511"/>
      <c r="BP29" s="511"/>
      <c r="BQ29" s="511"/>
      <c r="BR29" s="511"/>
      <c r="BS29" s="511"/>
      <c r="BT29" s="511"/>
      <c r="BU29" s="511"/>
      <c r="BV29" s="511"/>
      <c r="BW29" s="511"/>
      <c r="BX29" s="511"/>
      <c r="BY29" s="511"/>
      <c r="BZ29" s="511"/>
      <c r="CA29" s="511"/>
      <c r="CB29" s="511"/>
      <c r="CC29" s="511"/>
      <c r="CD29" s="511"/>
      <c r="CE29" s="511"/>
      <c r="CF29" s="511"/>
      <c r="CG29" s="511"/>
      <c r="CH29" s="511"/>
      <c r="CI29" s="511"/>
      <c r="CJ29" s="511"/>
      <c r="CK29" s="511"/>
      <c r="CL29" s="511"/>
      <c r="CM29" s="511"/>
    </row>
    <row r="30" spans="1:91" ht="9.9499999999999993" customHeight="1">
      <c r="A30" s="514"/>
      <c r="B30" s="1168"/>
      <c r="C30" s="1169"/>
      <c r="D30" s="1169"/>
      <c r="E30" s="1169"/>
      <c r="F30" s="1169"/>
      <c r="G30" s="1169"/>
      <c r="H30" s="1169"/>
      <c r="I30" s="1169"/>
      <c r="J30" s="1169"/>
      <c r="K30" s="1170"/>
      <c r="L30" s="640"/>
      <c r="M30" s="640"/>
      <c r="N30" s="373"/>
      <c r="O30" s="373"/>
      <c r="P30" s="373"/>
      <c r="Q30" s="373"/>
      <c r="R30" s="373"/>
      <c r="S30" s="373"/>
      <c r="T30" s="373"/>
      <c r="U30" s="373"/>
      <c r="V30" s="373"/>
      <c r="W30" s="373"/>
      <c r="X30" s="373"/>
      <c r="Y30" s="373"/>
      <c r="Z30" s="373"/>
      <c r="AA30" s="373"/>
      <c r="AB30" s="373"/>
      <c r="AC30" s="373"/>
      <c r="AD30" s="373"/>
      <c r="AE30" s="284"/>
      <c r="AF30" s="373"/>
      <c r="AG30" s="373"/>
      <c r="AH30" s="373"/>
      <c r="AI30" s="373"/>
      <c r="AJ30" s="511"/>
      <c r="AK30" s="511"/>
      <c r="AL30" s="511"/>
      <c r="AM30" s="511"/>
      <c r="AN30" s="511"/>
      <c r="AO30" s="511"/>
      <c r="AP30" s="511"/>
      <c r="AQ30" s="511"/>
      <c r="AR30" s="511"/>
      <c r="AS30" s="640"/>
      <c r="AT30" s="640"/>
      <c r="AU30" s="640"/>
      <c r="AV30" s="640"/>
      <c r="AW30" s="640"/>
      <c r="AX30" s="640"/>
      <c r="AY30" s="640"/>
      <c r="AZ30" s="640"/>
      <c r="BA30" s="640"/>
      <c r="BB30" s="640"/>
      <c r="BC30" s="511"/>
      <c r="BD30" s="605" t="s">
        <v>2732</v>
      </c>
      <c r="BE30" s="612" t="s">
        <v>2733</v>
      </c>
      <c r="BF30" s="606" t="s">
        <v>2712</v>
      </c>
      <c r="BG30" s="511"/>
      <c r="BH30" s="511"/>
      <c r="BI30" s="511"/>
      <c r="BJ30" s="511"/>
      <c r="BK30" s="511"/>
      <c r="BL30" s="511"/>
      <c r="BM30" s="511"/>
      <c r="BN30" s="511"/>
      <c r="BO30" s="511"/>
      <c r="BP30" s="511"/>
      <c r="BQ30" s="511"/>
      <c r="BR30" s="511"/>
      <c r="BS30" s="511"/>
      <c r="BT30" s="511"/>
      <c r="BU30" s="511"/>
      <c r="BV30" s="511"/>
      <c r="BW30" s="511"/>
      <c r="BX30" s="511"/>
      <c r="BY30" s="511"/>
      <c r="BZ30" s="511"/>
      <c r="CA30" s="511"/>
      <c r="CB30" s="511"/>
      <c r="CC30" s="511"/>
      <c r="CD30" s="511"/>
      <c r="CE30" s="511"/>
      <c r="CF30" s="511"/>
      <c r="CG30" s="511"/>
      <c r="CH30" s="511"/>
      <c r="CI30" s="511"/>
      <c r="CJ30" s="511"/>
      <c r="CK30" s="511"/>
      <c r="CL30" s="511"/>
      <c r="CM30" s="511"/>
    </row>
    <row r="31" spans="1:91" ht="30" customHeight="1">
      <c r="A31" s="514"/>
      <c r="B31" s="1168"/>
      <c r="C31" s="1169"/>
      <c r="D31" s="1169"/>
      <c r="E31" s="1169"/>
      <c r="F31" s="1169"/>
      <c r="G31" s="1169"/>
      <c r="H31" s="1169"/>
      <c r="I31" s="1169"/>
      <c r="J31" s="1169"/>
      <c r="K31" s="1170"/>
      <c r="L31" s="640"/>
      <c r="M31" s="640"/>
      <c r="N31" s="373"/>
      <c r="O31" s="373"/>
      <c r="P31" s="373"/>
      <c r="Q31" s="373"/>
      <c r="R31" s="373"/>
      <c r="S31" s="373"/>
      <c r="T31" s="373"/>
      <c r="U31" s="373"/>
      <c r="V31" s="373"/>
      <c r="W31" s="373"/>
      <c r="X31" s="373"/>
      <c r="Y31" s="373"/>
      <c r="Z31" s="373"/>
      <c r="AA31" s="373"/>
      <c r="AB31" s="373"/>
      <c r="AC31" s="373"/>
      <c r="AD31" s="373"/>
      <c r="AE31" s="284"/>
      <c r="AF31" s="373"/>
      <c r="AG31" s="373"/>
      <c r="AH31" s="373"/>
      <c r="AI31" s="373"/>
      <c r="AJ31" s="511"/>
      <c r="AK31" s="511"/>
      <c r="AL31" s="511"/>
      <c r="AM31" s="511"/>
      <c r="AN31" s="511"/>
      <c r="AO31" s="511"/>
      <c r="AP31" s="511"/>
      <c r="AQ31" s="511"/>
      <c r="AR31" s="511"/>
      <c r="AS31" s="640"/>
      <c r="AT31" s="640"/>
      <c r="AU31" s="640"/>
      <c r="AV31" s="640"/>
      <c r="AW31" s="640"/>
      <c r="AX31" s="640"/>
      <c r="AY31" s="640"/>
      <c r="AZ31" s="640"/>
      <c r="BA31" s="640"/>
      <c r="BB31" s="640"/>
      <c r="BC31" s="511"/>
      <c r="BD31" s="605" t="s">
        <v>2750</v>
      </c>
      <c r="BE31" s="612" t="s">
        <v>2751</v>
      </c>
      <c r="BF31" s="606" t="s">
        <v>2726</v>
      </c>
      <c r="BG31" s="511"/>
      <c r="BH31" s="511"/>
      <c r="BI31" s="511"/>
      <c r="BJ31" s="511"/>
      <c r="BK31" s="511"/>
      <c r="BL31" s="511"/>
      <c r="BM31" s="511"/>
      <c r="BN31" s="511"/>
      <c r="BO31" s="511"/>
      <c r="BP31" s="511"/>
      <c r="BQ31" s="511"/>
      <c r="BR31" s="511"/>
      <c r="BS31" s="511"/>
      <c r="BT31" s="511"/>
      <c r="BU31" s="511"/>
      <c r="BV31" s="511"/>
      <c r="BW31" s="511"/>
      <c r="BX31" s="511"/>
      <c r="BY31" s="511"/>
      <c r="BZ31" s="511"/>
      <c r="CA31" s="511"/>
      <c r="CB31" s="511"/>
      <c r="CC31" s="511"/>
      <c r="CD31" s="511"/>
      <c r="CE31" s="511"/>
      <c r="CF31" s="511"/>
      <c r="CG31" s="511"/>
      <c r="CH31" s="511"/>
      <c r="CI31" s="511"/>
      <c r="CJ31" s="511"/>
      <c r="CK31" s="511"/>
      <c r="CL31" s="511"/>
      <c r="CM31" s="511"/>
    </row>
    <row r="32" spans="1:91" ht="9.9499999999999993" customHeight="1">
      <c r="A32" s="514"/>
      <c r="B32" s="1168"/>
      <c r="C32" s="1169"/>
      <c r="D32" s="1169"/>
      <c r="E32" s="1169"/>
      <c r="F32" s="1169"/>
      <c r="G32" s="1169"/>
      <c r="H32" s="1169"/>
      <c r="I32" s="1169"/>
      <c r="J32" s="1169"/>
      <c r="K32" s="1170"/>
      <c r="L32" s="640"/>
      <c r="M32" s="640"/>
      <c r="N32" s="373"/>
      <c r="O32" s="373"/>
      <c r="P32" s="373"/>
      <c r="Q32" s="373"/>
      <c r="R32" s="373"/>
      <c r="S32" s="373"/>
      <c r="T32" s="373"/>
      <c r="U32" s="373"/>
      <c r="V32" s="373"/>
      <c r="W32" s="373"/>
      <c r="X32" s="373"/>
      <c r="Y32" s="373"/>
      <c r="Z32" s="373"/>
      <c r="AA32" s="373"/>
      <c r="AB32" s="373"/>
      <c r="AC32" s="373"/>
      <c r="AD32" s="373"/>
      <c r="AE32" s="284"/>
      <c r="AF32" s="373"/>
      <c r="AG32" s="373"/>
      <c r="AH32" s="373"/>
      <c r="AI32" s="373"/>
      <c r="AJ32" s="511"/>
      <c r="AK32" s="511"/>
      <c r="AL32" s="511"/>
      <c r="AM32" s="511"/>
      <c r="AN32" s="511"/>
      <c r="AO32" s="511"/>
      <c r="AP32" s="511"/>
      <c r="AQ32" s="511"/>
      <c r="AR32" s="511"/>
      <c r="AS32" s="640"/>
      <c r="AT32" s="640"/>
      <c r="AU32" s="640"/>
      <c r="AV32" s="640"/>
      <c r="AW32" s="640"/>
      <c r="AX32" s="640"/>
      <c r="AY32" s="640"/>
      <c r="AZ32" s="640"/>
      <c r="BA32" s="640"/>
      <c r="BB32" s="640"/>
      <c r="BC32" s="511"/>
      <c r="BG32" s="511"/>
      <c r="BH32" s="511"/>
      <c r="BI32" s="511"/>
      <c r="BJ32" s="511"/>
      <c r="BK32" s="511"/>
      <c r="BL32" s="511"/>
      <c r="BM32" s="511"/>
      <c r="BN32" s="511"/>
      <c r="BO32" s="511"/>
      <c r="BP32" s="511"/>
      <c r="BQ32" s="511"/>
      <c r="BR32" s="511"/>
      <c r="BS32" s="511"/>
      <c r="BT32" s="511"/>
      <c r="BU32" s="511"/>
      <c r="BV32" s="511"/>
      <c r="BW32" s="511"/>
      <c r="BX32" s="511"/>
      <c r="BY32" s="511"/>
      <c r="BZ32" s="511"/>
      <c r="CA32" s="511"/>
      <c r="CB32" s="511"/>
      <c r="CC32" s="511"/>
      <c r="CD32" s="511"/>
      <c r="CE32" s="511"/>
      <c r="CF32" s="511"/>
      <c r="CG32" s="511"/>
      <c r="CH32" s="511"/>
      <c r="CI32" s="511"/>
      <c r="CJ32" s="511"/>
      <c r="CK32" s="511"/>
      <c r="CL32" s="511"/>
      <c r="CM32" s="511"/>
    </row>
    <row r="33" spans="1:136" ht="30" customHeight="1">
      <c r="A33" s="514"/>
      <c r="B33" s="1168"/>
      <c r="C33" s="1169"/>
      <c r="D33" s="1169"/>
      <c r="E33" s="1169"/>
      <c r="F33" s="1169"/>
      <c r="G33" s="1169"/>
      <c r="H33" s="1169"/>
      <c r="I33" s="1169"/>
      <c r="J33" s="1169"/>
      <c r="K33" s="1170"/>
      <c r="L33" s="640"/>
      <c r="M33" s="640"/>
      <c r="N33" s="373" t="s">
        <v>2653</v>
      </c>
      <c r="O33" s="373"/>
      <c r="P33" s="373"/>
      <c r="Q33" s="373"/>
      <c r="R33" s="373"/>
      <c r="S33" s="373"/>
      <c r="T33" s="373"/>
      <c r="U33" s="373"/>
      <c r="V33" s="373"/>
      <c r="W33" s="373"/>
      <c r="X33" s="373"/>
      <c r="Y33" s="373"/>
      <c r="Z33" s="373"/>
      <c r="AA33" s="373"/>
      <c r="AB33" s="373"/>
      <c r="AC33" s="373"/>
      <c r="AD33" s="373"/>
      <c r="AE33" s="284"/>
      <c r="AF33" s="373"/>
      <c r="AG33" s="373"/>
      <c r="AH33" s="373"/>
      <c r="AI33" s="373"/>
      <c r="AJ33" s="511"/>
      <c r="AK33" s="511"/>
      <c r="AL33" s="511"/>
      <c r="AM33" s="536" t="s">
        <v>614</v>
      </c>
      <c r="AN33" s="511"/>
      <c r="AO33" s="511"/>
      <c r="AP33" s="511"/>
      <c r="AQ33" s="511"/>
      <c r="AR33" s="511"/>
      <c r="AS33" s="640"/>
      <c r="AT33" s="640"/>
      <c r="AU33" s="640"/>
      <c r="AV33" s="640"/>
      <c r="AW33" s="640"/>
      <c r="AX33" s="640"/>
      <c r="AY33" s="640"/>
      <c r="AZ33" s="640"/>
      <c r="BA33" s="640"/>
      <c r="BB33" s="640"/>
      <c r="BC33" s="511"/>
      <c r="BG33" s="511"/>
      <c r="BH33" s="511"/>
      <c r="BI33" s="511"/>
      <c r="BJ33" s="511"/>
      <c r="BK33" s="511"/>
      <c r="BL33" s="511"/>
      <c r="BM33" s="511"/>
      <c r="BN33" s="511"/>
      <c r="BO33" s="511"/>
      <c r="BP33" s="511"/>
      <c r="BQ33" s="511"/>
      <c r="BR33" s="511"/>
      <c r="BS33" s="511"/>
      <c r="BT33" s="511"/>
      <c r="BU33" s="511"/>
      <c r="BV33" s="511"/>
      <c r="BW33" s="511"/>
      <c r="BX33" s="511"/>
      <c r="BY33" s="511"/>
      <c r="BZ33" s="511"/>
      <c r="CA33" s="511"/>
      <c r="CB33" s="511"/>
      <c r="CC33" s="511"/>
      <c r="CD33" s="511"/>
      <c r="CE33" s="511"/>
      <c r="CF33" s="511"/>
      <c r="CG33" s="511"/>
      <c r="CH33" s="511"/>
      <c r="CI33" s="511"/>
      <c r="CJ33" s="511"/>
      <c r="CK33" s="511"/>
      <c r="CL33" s="511"/>
      <c r="CM33" s="511"/>
      <c r="EF33" s="511"/>
    </row>
    <row r="34" spans="1:136" ht="9.9499999999999993" customHeight="1">
      <c r="A34" s="514"/>
      <c r="B34" s="1168"/>
      <c r="C34" s="1169"/>
      <c r="D34" s="1169"/>
      <c r="E34" s="1169"/>
      <c r="F34" s="1169"/>
      <c r="G34" s="1169"/>
      <c r="H34" s="1169"/>
      <c r="I34" s="1169"/>
      <c r="J34" s="1169"/>
      <c r="K34" s="1170"/>
      <c r="L34" s="640"/>
      <c r="M34" s="640"/>
      <c r="N34" s="373"/>
      <c r="O34" s="373"/>
      <c r="P34" s="373"/>
      <c r="Q34" s="373"/>
      <c r="R34" s="373"/>
      <c r="S34" s="373"/>
      <c r="T34" s="373"/>
      <c r="U34" s="373"/>
      <c r="V34" s="373"/>
      <c r="W34" s="373"/>
      <c r="X34" s="373"/>
      <c r="Y34" s="373"/>
      <c r="Z34" s="373"/>
      <c r="AA34" s="373"/>
      <c r="AB34" s="373"/>
      <c r="AC34" s="373"/>
      <c r="AD34" s="373"/>
      <c r="AE34" s="284"/>
      <c r="AF34" s="373"/>
      <c r="AG34" s="373"/>
      <c r="AH34" s="373"/>
      <c r="AI34" s="373"/>
      <c r="AJ34" s="511"/>
      <c r="AK34" s="511"/>
      <c r="AL34" s="511"/>
      <c r="AM34" s="631"/>
      <c r="AN34" s="511"/>
      <c r="AO34" s="511"/>
      <c r="AP34" s="511"/>
      <c r="AQ34" s="511"/>
      <c r="AR34" s="511"/>
      <c r="AS34" s="640"/>
      <c r="AT34" s="640"/>
      <c r="AU34" s="640"/>
      <c r="AV34" s="640"/>
      <c r="AW34" s="640"/>
      <c r="AX34" s="640"/>
      <c r="AY34" s="640"/>
      <c r="AZ34" s="640"/>
      <c r="BA34" s="640"/>
      <c r="BB34" s="640"/>
      <c r="BC34" s="511"/>
      <c r="BG34" s="511"/>
      <c r="BH34" s="511"/>
      <c r="BI34" s="511"/>
      <c r="BJ34" s="511"/>
      <c r="BK34" s="511"/>
      <c r="BL34" s="511"/>
      <c r="BM34" s="511"/>
      <c r="BN34" s="511"/>
      <c r="BO34" s="511"/>
      <c r="BP34" s="511"/>
      <c r="BQ34" s="511"/>
      <c r="BR34" s="511"/>
      <c r="BS34" s="511"/>
      <c r="BT34" s="511"/>
      <c r="BU34" s="511"/>
      <c r="BV34" s="511"/>
      <c r="BW34" s="511"/>
      <c r="BX34" s="511"/>
      <c r="BY34" s="511"/>
      <c r="BZ34" s="511"/>
      <c r="CA34" s="511"/>
      <c r="CB34" s="511"/>
      <c r="CC34" s="511"/>
      <c r="CD34" s="511"/>
      <c r="CE34" s="511"/>
      <c r="CF34" s="511"/>
      <c r="CG34" s="511"/>
      <c r="CH34" s="511"/>
      <c r="CI34" s="511"/>
      <c r="CJ34" s="511"/>
      <c r="CK34" s="511"/>
      <c r="CL34" s="511"/>
      <c r="CM34" s="511"/>
      <c r="EF34" s="511"/>
    </row>
    <row r="35" spans="1:136" ht="30" customHeight="1">
      <c r="A35" s="514"/>
      <c r="B35" s="1168"/>
      <c r="C35" s="1169"/>
      <c r="D35" s="1169"/>
      <c r="E35" s="1169"/>
      <c r="F35" s="1169"/>
      <c r="G35" s="1169"/>
      <c r="H35" s="1169"/>
      <c r="I35" s="1169"/>
      <c r="J35" s="1169"/>
      <c r="K35" s="1170"/>
      <c r="L35" s="640"/>
      <c r="M35" s="640"/>
      <c r="N35" s="373"/>
      <c r="O35" s="373"/>
      <c r="P35" s="373"/>
      <c r="Q35" s="373"/>
      <c r="R35" s="373"/>
      <c r="S35" s="373"/>
      <c r="T35" s="373"/>
      <c r="U35" s="373"/>
      <c r="V35" s="373"/>
      <c r="W35" s="373"/>
      <c r="X35" s="373"/>
      <c r="Y35" s="373"/>
      <c r="Z35" s="373"/>
      <c r="AA35" s="373"/>
      <c r="AB35" s="373"/>
      <c r="AC35" s="373"/>
      <c r="AD35" s="373"/>
      <c r="AE35" s="284"/>
      <c r="AF35" s="373"/>
      <c r="AG35" s="373"/>
      <c r="AH35" s="373"/>
      <c r="AI35" s="373"/>
      <c r="AJ35" s="511"/>
      <c r="AK35" s="511"/>
      <c r="AL35" s="511"/>
      <c r="AM35" s="631"/>
      <c r="AN35" s="511"/>
      <c r="AO35" s="511"/>
      <c r="AP35" s="511"/>
      <c r="AQ35" s="511"/>
      <c r="AR35" s="511"/>
      <c r="AS35" s="640"/>
      <c r="AT35" s="640"/>
      <c r="AU35" s="640"/>
      <c r="AV35" s="640"/>
      <c r="AW35" s="640"/>
      <c r="AX35" s="640"/>
      <c r="AY35" s="640"/>
      <c r="AZ35" s="640"/>
      <c r="BA35" s="640"/>
      <c r="BB35" s="640"/>
      <c r="BC35" s="511"/>
      <c r="BG35" s="511"/>
      <c r="BH35" s="511"/>
      <c r="BI35" s="511"/>
      <c r="BJ35" s="511"/>
      <c r="BK35" s="511"/>
      <c r="BL35" s="511"/>
      <c r="BM35" s="511"/>
      <c r="BN35" s="511"/>
      <c r="BO35" s="511"/>
      <c r="BP35" s="511"/>
      <c r="BQ35" s="511"/>
      <c r="BR35" s="511"/>
      <c r="BS35" s="511"/>
      <c r="BT35" s="511"/>
      <c r="BU35" s="511"/>
      <c r="BV35" s="511"/>
      <c r="BW35" s="511"/>
      <c r="BX35" s="511"/>
      <c r="BY35" s="511"/>
      <c r="BZ35" s="511"/>
      <c r="CA35" s="511"/>
      <c r="CB35" s="511"/>
      <c r="CC35" s="511"/>
      <c r="CD35" s="511"/>
      <c r="CE35" s="511"/>
      <c r="CF35" s="511"/>
      <c r="CG35" s="511"/>
      <c r="CH35" s="511"/>
      <c r="CI35" s="511"/>
      <c r="CJ35" s="511"/>
      <c r="CK35" s="511"/>
      <c r="CL35" s="511"/>
      <c r="CM35" s="511"/>
      <c r="EF35" s="511"/>
    </row>
    <row r="36" spans="1:136" ht="9.9499999999999993" customHeight="1">
      <c r="A36" s="514"/>
      <c r="B36" s="1168"/>
      <c r="C36" s="1169"/>
      <c r="D36" s="1169"/>
      <c r="E36" s="1169"/>
      <c r="F36" s="1169"/>
      <c r="G36" s="1169"/>
      <c r="H36" s="1169"/>
      <c r="I36" s="1169"/>
      <c r="J36" s="1169"/>
      <c r="K36" s="1170"/>
      <c r="L36" s="640"/>
      <c r="M36" s="640"/>
      <c r="N36" s="373"/>
      <c r="O36" s="373"/>
      <c r="P36" s="373"/>
      <c r="Q36" s="373"/>
      <c r="R36" s="373"/>
      <c r="S36" s="373"/>
      <c r="T36" s="373"/>
      <c r="U36" s="373"/>
      <c r="V36" s="373"/>
      <c r="W36" s="373"/>
      <c r="X36" s="373"/>
      <c r="Y36" s="373"/>
      <c r="Z36" s="373"/>
      <c r="AA36" s="373"/>
      <c r="AB36" s="373"/>
      <c r="AC36" s="373"/>
      <c r="AD36" s="373"/>
      <c r="AE36" s="284"/>
      <c r="AF36" s="373"/>
      <c r="AG36" s="373"/>
      <c r="AH36" s="373"/>
      <c r="AI36" s="373"/>
      <c r="AJ36" s="511"/>
      <c r="AK36" s="511"/>
      <c r="AL36" s="511"/>
      <c r="AM36" s="631"/>
      <c r="AN36" s="511"/>
      <c r="AO36" s="511"/>
      <c r="AP36" s="511"/>
      <c r="AQ36" s="511"/>
      <c r="AR36" s="511"/>
      <c r="AS36" s="640"/>
      <c r="AT36" s="640"/>
      <c r="AU36" s="640"/>
      <c r="AV36" s="640"/>
      <c r="AW36" s="640"/>
      <c r="AX36" s="640"/>
      <c r="AY36" s="640"/>
      <c r="AZ36" s="640"/>
      <c r="BA36" s="640"/>
      <c r="BB36" s="640"/>
      <c r="BC36" s="511"/>
      <c r="BG36" s="511"/>
      <c r="BH36" s="511"/>
      <c r="BI36" s="511"/>
      <c r="BJ36" s="511"/>
      <c r="BK36" s="511"/>
      <c r="BL36" s="511"/>
      <c r="BM36" s="511"/>
      <c r="BN36" s="511"/>
      <c r="BO36" s="511"/>
      <c r="BP36" s="511"/>
      <c r="BQ36" s="511"/>
      <c r="BR36" s="511"/>
      <c r="BS36" s="511"/>
      <c r="BT36" s="511"/>
      <c r="BU36" s="511"/>
      <c r="BV36" s="511"/>
      <c r="BW36" s="511"/>
      <c r="BX36" s="511"/>
      <c r="BY36" s="511"/>
      <c r="BZ36" s="511"/>
      <c r="CA36" s="511"/>
      <c r="CB36" s="511"/>
      <c r="CC36" s="511"/>
      <c r="CD36" s="511"/>
      <c r="CE36" s="511"/>
      <c r="CF36" s="511"/>
      <c r="CG36" s="511"/>
      <c r="CH36" s="511"/>
      <c r="CI36" s="511"/>
      <c r="CJ36" s="511"/>
      <c r="CK36" s="511"/>
      <c r="CL36" s="511"/>
      <c r="CM36" s="511"/>
      <c r="EF36" s="511"/>
    </row>
    <row r="37" spans="1:136" ht="30" customHeight="1">
      <c r="A37" s="514"/>
      <c r="B37" s="1168"/>
      <c r="C37" s="1169"/>
      <c r="D37" s="1169"/>
      <c r="E37" s="1169"/>
      <c r="F37" s="1169"/>
      <c r="G37" s="1169"/>
      <c r="H37" s="1169"/>
      <c r="I37" s="1169"/>
      <c r="J37" s="1169"/>
      <c r="K37" s="1170"/>
      <c r="L37" s="640"/>
      <c r="M37" s="640"/>
      <c r="N37" s="373"/>
      <c r="O37" s="373"/>
      <c r="P37" s="373"/>
      <c r="Q37" s="373"/>
      <c r="R37" s="373"/>
      <c r="S37" s="373"/>
      <c r="T37" s="373"/>
      <c r="U37" s="373"/>
      <c r="V37" s="373"/>
      <c r="W37" s="373"/>
      <c r="X37" s="373"/>
      <c r="Y37" s="373"/>
      <c r="Z37" s="373"/>
      <c r="AA37" s="373"/>
      <c r="AB37" s="373"/>
      <c r="AC37" s="373"/>
      <c r="AD37" s="373"/>
      <c r="AE37" s="284"/>
      <c r="AF37" s="373"/>
      <c r="AG37" s="373"/>
      <c r="AH37" s="373"/>
      <c r="AI37" s="373"/>
      <c r="AJ37" s="511"/>
      <c r="AK37" s="511"/>
      <c r="AL37" s="511"/>
      <c r="AM37" s="631"/>
      <c r="AN37" s="511"/>
      <c r="AO37" s="511"/>
      <c r="AP37" s="511"/>
      <c r="AQ37" s="511"/>
      <c r="AR37" s="511"/>
      <c r="AS37" s="640"/>
      <c r="AT37" s="640"/>
      <c r="AU37" s="640"/>
      <c r="AV37" s="640"/>
      <c r="AW37" s="640"/>
      <c r="AX37" s="640"/>
      <c r="AY37" s="640"/>
      <c r="AZ37" s="640"/>
      <c r="BA37" s="640"/>
      <c r="BB37" s="640"/>
      <c r="BC37" s="511"/>
      <c r="BG37" s="511"/>
      <c r="BH37" s="511"/>
      <c r="BI37" s="511"/>
      <c r="BJ37" s="511"/>
      <c r="BK37" s="511"/>
      <c r="BL37" s="511"/>
      <c r="BM37" s="511"/>
      <c r="BN37" s="511"/>
      <c r="BO37" s="511"/>
      <c r="BP37" s="511"/>
      <c r="BQ37" s="511"/>
      <c r="BR37" s="511"/>
      <c r="BS37" s="511"/>
      <c r="BT37" s="511"/>
      <c r="BU37" s="511"/>
      <c r="BV37" s="511"/>
      <c r="BW37" s="511"/>
      <c r="BX37" s="511"/>
      <c r="BY37" s="511"/>
      <c r="BZ37" s="511"/>
      <c r="CA37" s="511"/>
      <c r="CB37" s="511"/>
      <c r="CC37" s="511"/>
      <c r="CD37" s="511"/>
      <c r="CE37" s="511"/>
      <c r="CF37" s="511"/>
      <c r="CG37" s="511"/>
      <c r="CH37" s="511"/>
      <c r="CI37" s="511"/>
      <c r="CJ37" s="511"/>
      <c r="CK37" s="511"/>
      <c r="CL37" s="511"/>
      <c r="CM37" s="511"/>
      <c r="EF37" s="511"/>
    </row>
    <row r="38" spans="1:136" ht="20.100000000000001" customHeight="1">
      <c r="A38" s="514"/>
      <c r="B38" s="1168"/>
      <c r="C38" s="1169"/>
      <c r="D38" s="1169"/>
      <c r="E38" s="1169"/>
      <c r="F38" s="1169"/>
      <c r="G38" s="1169"/>
      <c r="H38" s="1169"/>
      <c r="I38" s="1169"/>
      <c r="J38" s="1169"/>
      <c r="K38" s="1170"/>
      <c r="L38" s="640"/>
      <c r="M38" s="640"/>
      <c r="N38" s="373"/>
      <c r="O38" s="373"/>
      <c r="P38" s="373"/>
      <c r="Q38" s="373"/>
      <c r="R38" s="373"/>
      <c r="S38" s="373"/>
      <c r="T38" s="373"/>
      <c r="U38" s="373"/>
      <c r="V38" s="373"/>
      <c r="W38" s="373"/>
      <c r="X38" s="373"/>
      <c r="Y38" s="373"/>
      <c r="Z38" s="373"/>
      <c r="AA38" s="373"/>
      <c r="AB38" s="373"/>
      <c r="AC38" s="373"/>
      <c r="AD38" s="373"/>
      <c r="AE38" s="284"/>
      <c r="AF38" s="373"/>
      <c r="AG38" s="373"/>
      <c r="AH38" s="373"/>
      <c r="AI38" s="373"/>
      <c r="AJ38" s="511"/>
      <c r="AK38" s="511"/>
      <c r="AL38" s="511"/>
      <c r="AM38" s="631"/>
      <c r="AN38" s="511"/>
      <c r="AO38" s="511"/>
      <c r="AP38" s="511"/>
      <c r="AQ38" s="511"/>
      <c r="AR38" s="511"/>
      <c r="AS38" s="640"/>
      <c r="AT38" s="640"/>
      <c r="AU38" s="640"/>
      <c r="AV38" s="640"/>
      <c r="AW38" s="640"/>
      <c r="AX38" s="640"/>
      <c r="AY38" s="640"/>
      <c r="AZ38" s="640"/>
      <c r="BA38" s="640"/>
      <c r="BB38" s="640"/>
      <c r="BC38" s="511"/>
      <c r="BG38" s="511"/>
      <c r="BH38" s="511"/>
      <c r="BI38" s="511"/>
      <c r="BJ38" s="511"/>
      <c r="BK38" s="511"/>
      <c r="BL38" s="511"/>
      <c r="BM38" s="511"/>
      <c r="BN38" s="511"/>
      <c r="BO38" s="511"/>
      <c r="BP38" s="511"/>
      <c r="BQ38" s="511"/>
      <c r="BR38" s="511"/>
      <c r="BS38" s="511"/>
      <c r="BT38" s="511"/>
      <c r="BU38" s="511"/>
      <c r="BV38" s="511"/>
      <c r="BW38" s="511"/>
      <c r="BX38" s="511"/>
      <c r="BY38" s="511"/>
      <c r="BZ38" s="511"/>
      <c r="CA38" s="511"/>
      <c r="CB38" s="511"/>
      <c r="CC38" s="511"/>
      <c r="CD38" s="511"/>
      <c r="CE38" s="511"/>
      <c r="CF38" s="511"/>
      <c r="CG38" s="511"/>
      <c r="CH38" s="511"/>
      <c r="CI38" s="511"/>
      <c r="CJ38" s="511"/>
      <c r="CK38" s="511"/>
      <c r="CL38" s="511"/>
      <c r="CM38" s="511"/>
      <c r="EF38" s="511"/>
    </row>
    <row r="39" spans="1:136" ht="30" customHeight="1">
      <c r="A39" s="514"/>
      <c r="B39" s="657"/>
      <c r="C39" s="658"/>
      <c r="D39" s="658"/>
      <c r="E39" s="659"/>
      <c r="F39" s="660"/>
      <c r="G39" s="661"/>
      <c r="H39" s="661"/>
      <c r="I39" s="661"/>
      <c r="J39" s="661"/>
      <c r="K39" s="662"/>
      <c r="L39" s="640"/>
      <c r="M39" s="640"/>
      <c r="N39" s="373"/>
      <c r="O39" s="373"/>
      <c r="P39" s="373"/>
      <c r="Q39" s="373"/>
      <c r="R39" s="373"/>
      <c r="S39" s="373"/>
      <c r="T39" s="373"/>
      <c r="U39" s="373"/>
      <c r="V39" s="373"/>
      <c r="W39" s="373"/>
      <c r="X39" s="373"/>
      <c r="Y39" s="373"/>
      <c r="Z39" s="373"/>
      <c r="AA39" s="373"/>
      <c r="AB39" s="373"/>
      <c r="AC39" s="373"/>
      <c r="AD39" s="373"/>
      <c r="AE39" s="284"/>
      <c r="AF39" s="373"/>
      <c r="AG39" s="373"/>
      <c r="AH39" s="373"/>
      <c r="AI39" s="373"/>
      <c r="AJ39" s="511"/>
      <c r="AK39" s="511"/>
      <c r="AL39" s="511"/>
      <c r="AM39" s="631"/>
      <c r="AN39" s="511"/>
      <c r="AO39" s="511"/>
      <c r="AP39" s="511"/>
      <c r="AQ39" s="511"/>
      <c r="AR39" s="511"/>
      <c r="AS39" s="640"/>
      <c r="AT39" s="640"/>
      <c r="AU39" s="640"/>
      <c r="AV39" s="640"/>
      <c r="AW39" s="640"/>
      <c r="AX39" s="640"/>
      <c r="AY39" s="640"/>
      <c r="AZ39" s="640"/>
      <c r="BA39" s="640"/>
      <c r="BB39" s="640"/>
      <c r="BC39" s="511"/>
      <c r="BG39" s="511"/>
      <c r="BH39" s="511"/>
      <c r="BI39" s="511"/>
      <c r="BJ39" s="511"/>
      <c r="BK39" s="511"/>
      <c r="BL39" s="511"/>
      <c r="BM39" s="511"/>
      <c r="BN39" s="511"/>
      <c r="BO39" s="511"/>
      <c r="BP39" s="511"/>
      <c r="BQ39" s="511"/>
      <c r="BR39" s="511"/>
      <c r="BS39" s="511"/>
      <c r="BT39" s="511"/>
      <c r="BU39" s="511"/>
      <c r="BV39" s="511"/>
      <c r="BW39" s="511"/>
      <c r="BX39" s="511"/>
      <c r="BY39" s="511"/>
      <c r="BZ39" s="511"/>
      <c r="CA39" s="511"/>
      <c r="CB39" s="511"/>
      <c r="CC39" s="511"/>
      <c r="CD39" s="511"/>
      <c r="CE39" s="511"/>
      <c r="CF39" s="511"/>
      <c r="CG39" s="511"/>
      <c r="CH39" s="511"/>
      <c r="CI39" s="511"/>
      <c r="CJ39" s="511"/>
      <c r="CK39" s="511"/>
      <c r="CL39" s="511"/>
      <c r="CM39" s="511"/>
      <c r="EF39" s="511"/>
    </row>
    <row r="40" spans="1:136" ht="9.9499999999999993" customHeight="1">
      <c r="A40" s="514"/>
      <c r="B40" s="1168"/>
      <c r="C40" s="1169"/>
      <c r="D40" s="1169"/>
      <c r="E40" s="1169"/>
      <c r="F40" s="1169"/>
      <c r="G40" s="1169"/>
      <c r="H40" s="1169"/>
      <c r="I40" s="1169"/>
      <c r="J40" s="1169"/>
      <c r="K40" s="1170"/>
      <c r="L40" s="640"/>
      <c r="M40" s="640"/>
      <c r="N40" s="373"/>
      <c r="O40" s="373"/>
      <c r="P40" s="373"/>
      <c r="Q40" s="373"/>
      <c r="R40" s="373"/>
      <c r="S40" s="373"/>
      <c r="T40" s="373"/>
      <c r="U40" s="373"/>
      <c r="V40" s="373"/>
      <c r="W40" s="373"/>
      <c r="X40" s="373"/>
      <c r="Y40" s="373"/>
      <c r="Z40" s="373"/>
      <c r="AA40" s="373"/>
      <c r="AB40" s="373"/>
      <c r="AC40" s="373"/>
      <c r="AD40" s="373"/>
      <c r="AE40" s="284"/>
      <c r="AF40" s="373"/>
      <c r="AG40" s="373"/>
      <c r="AH40" s="373"/>
      <c r="AI40" s="373"/>
      <c r="AJ40" s="511"/>
      <c r="AK40" s="511"/>
      <c r="AL40" s="511"/>
      <c r="AM40" s="631"/>
      <c r="AN40" s="511"/>
      <c r="AO40" s="511"/>
      <c r="AP40" s="511"/>
      <c r="AQ40" s="511"/>
      <c r="AR40" s="511"/>
      <c r="AS40" s="640"/>
      <c r="AT40" s="640"/>
      <c r="AU40" s="640"/>
      <c r="AV40" s="640"/>
      <c r="AW40" s="640"/>
      <c r="AX40" s="640"/>
      <c r="AY40" s="640"/>
      <c r="AZ40" s="640"/>
      <c r="BA40" s="640"/>
      <c r="BB40" s="640"/>
      <c r="BC40" s="511"/>
      <c r="BG40" s="511"/>
      <c r="BH40" s="511"/>
      <c r="BI40" s="511"/>
      <c r="BJ40" s="511"/>
      <c r="BK40" s="511"/>
      <c r="BL40" s="511"/>
      <c r="BM40" s="511"/>
      <c r="BN40" s="511"/>
      <c r="BO40" s="511"/>
      <c r="BP40" s="511"/>
      <c r="BQ40" s="511"/>
      <c r="BR40" s="511"/>
      <c r="BS40" s="511"/>
      <c r="BT40" s="511"/>
      <c r="BU40" s="511"/>
      <c r="BV40" s="511"/>
      <c r="BW40" s="511"/>
      <c r="BX40" s="511"/>
      <c r="BY40" s="511"/>
      <c r="BZ40" s="511"/>
      <c r="CA40" s="511"/>
      <c r="CB40" s="511"/>
      <c r="CC40" s="511"/>
      <c r="CD40" s="511"/>
      <c r="CE40" s="511"/>
      <c r="CF40" s="511"/>
      <c r="CG40" s="511"/>
      <c r="CH40" s="511"/>
      <c r="CI40" s="511"/>
      <c r="CJ40" s="511"/>
      <c r="CK40" s="511"/>
      <c r="CL40" s="511"/>
      <c r="CM40" s="511"/>
      <c r="EF40" s="511"/>
    </row>
    <row r="41" spans="1:136" ht="30" customHeight="1">
      <c r="A41" s="514"/>
      <c r="B41" s="1168"/>
      <c r="C41" s="1169"/>
      <c r="D41" s="1169"/>
      <c r="E41" s="1169"/>
      <c r="F41" s="1169"/>
      <c r="G41" s="1169"/>
      <c r="H41" s="1169"/>
      <c r="I41" s="1169"/>
      <c r="J41" s="1169"/>
      <c r="K41" s="1170"/>
      <c r="L41" s="640"/>
      <c r="M41" s="640"/>
      <c r="N41" s="373"/>
      <c r="O41" s="373"/>
      <c r="P41" s="373"/>
      <c r="Q41" s="373"/>
      <c r="R41" s="373"/>
      <c r="S41" s="373"/>
      <c r="T41" s="373"/>
      <c r="U41" s="373"/>
      <c r="V41" s="373"/>
      <c r="W41" s="373"/>
      <c r="X41" s="373"/>
      <c r="Y41" s="373"/>
      <c r="Z41" s="373"/>
      <c r="AA41" s="373"/>
      <c r="AB41" s="373"/>
      <c r="AC41" s="373"/>
      <c r="AD41" s="373"/>
      <c r="AE41" s="284"/>
      <c r="AF41" s="373"/>
      <c r="AG41" s="373"/>
      <c r="AH41" s="373"/>
      <c r="AI41" s="373"/>
      <c r="AJ41" s="511"/>
      <c r="AK41" s="511"/>
      <c r="AL41" s="511"/>
      <c r="AM41" s="631"/>
      <c r="AN41" s="511"/>
      <c r="AO41" s="511"/>
      <c r="AP41" s="511"/>
      <c r="AQ41" s="511"/>
      <c r="AR41" s="511"/>
      <c r="AS41" s="640"/>
      <c r="AT41" s="640"/>
      <c r="AU41" s="640"/>
      <c r="AV41" s="640"/>
      <c r="AW41" s="640"/>
      <c r="AX41" s="640"/>
      <c r="AY41" s="640"/>
      <c r="AZ41" s="640"/>
      <c r="BA41" s="640"/>
      <c r="BB41" s="640"/>
      <c r="BC41" s="511"/>
      <c r="BG41" s="511"/>
      <c r="BH41" s="511"/>
      <c r="BI41" s="511"/>
      <c r="BJ41" s="511"/>
      <c r="BK41" s="511"/>
      <c r="BL41" s="511"/>
      <c r="BM41" s="511"/>
      <c r="BN41" s="511"/>
      <c r="BO41" s="511"/>
      <c r="BP41" s="511"/>
      <c r="BQ41" s="511"/>
      <c r="BR41" s="511"/>
      <c r="BS41" s="511"/>
      <c r="BT41" s="511"/>
      <c r="BU41" s="511"/>
      <c r="BV41" s="511"/>
      <c r="BW41" s="511"/>
      <c r="BX41" s="511"/>
      <c r="BY41" s="511"/>
      <c r="BZ41" s="511"/>
      <c r="CA41" s="511"/>
      <c r="CB41" s="511"/>
      <c r="CC41" s="511"/>
      <c r="CD41" s="511"/>
      <c r="CE41" s="511"/>
      <c r="CF41" s="511"/>
      <c r="CG41" s="511"/>
      <c r="CH41" s="511"/>
      <c r="CI41" s="511"/>
      <c r="CJ41" s="511"/>
      <c r="CK41" s="511"/>
      <c r="CL41" s="511"/>
      <c r="CM41" s="511"/>
      <c r="EF41" s="511"/>
    </row>
    <row r="42" spans="1:136" ht="30" customHeight="1">
      <c r="A42" s="514"/>
      <c r="B42" s="1168"/>
      <c r="C42" s="1169"/>
      <c r="D42" s="1169"/>
      <c r="E42" s="1169"/>
      <c r="F42" s="1169"/>
      <c r="G42" s="1169"/>
      <c r="H42" s="1169"/>
      <c r="I42" s="1169"/>
      <c r="J42" s="1169"/>
      <c r="K42" s="1170"/>
      <c r="L42" s="640"/>
      <c r="M42" s="640"/>
      <c r="N42" s="373"/>
      <c r="O42" s="373"/>
      <c r="P42" s="373"/>
      <c r="Q42" s="373"/>
      <c r="R42" s="373"/>
      <c r="S42" s="373"/>
      <c r="T42" s="373"/>
      <c r="U42" s="373"/>
      <c r="V42" s="373"/>
      <c r="W42" s="373"/>
      <c r="X42" s="373"/>
      <c r="Y42" s="373"/>
      <c r="Z42" s="373"/>
      <c r="AA42" s="373"/>
      <c r="AB42" s="373"/>
      <c r="AC42" s="373"/>
      <c r="AD42" s="373"/>
      <c r="AE42" s="284"/>
      <c r="AF42" s="373"/>
      <c r="AG42" s="373"/>
      <c r="AH42" s="373"/>
      <c r="AI42" s="373"/>
      <c r="AJ42" s="511"/>
      <c r="AK42" s="511"/>
      <c r="AL42" s="511"/>
      <c r="AM42" s="631"/>
      <c r="AN42" s="511"/>
      <c r="AO42" s="511"/>
      <c r="AP42" s="511"/>
      <c r="AQ42" s="511"/>
      <c r="AR42" s="511"/>
      <c r="AS42" s="640"/>
      <c r="AT42" s="640"/>
      <c r="AU42" s="640"/>
      <c r="AV42" s="640"/>
      <c r="AW42" s="640"/>
      <c r="AX42" s="640"/>
      <c r="AY42" s="640"/>
      <c r="AZ42" s="640"/>
      <c r="BA42" s="640"/>
      <c r="BB42" s="640"/>
      <c r="BC42" s="511"/>
      <c r="BG42" s="511"/>
      <c r="BH42" s="511"/>
      <c r="BI42" s="511"/>
      <c r="BJ42" s="511"/>
      <c r="BK42" s="511"/>
      <c r="BL42" s="511"/>
      <c r="BM42" s="511"/>
      <c r="BN42" s="511"/>
      <c r="BO42" s="511"/>
      <c r="BP42" s="511"/>
      <c r="BQ42" s="511"/>
      <c r="BR42" s="511"/>
      <c r="BS42" s="511"/>
      <c r="BT42" s="511"/>
      <c r="BU42" s="511"/>
      <c r="BV42" s="511"/>
      <c r="BW42" s="511"/>
      <c r="BX42" s="511"/>
      <c r="BY42" s="511"/>
      <c r="BZ42" s="511"/>
      <c r="CA42" s="511"/>
      <c r="CB42" s="511"/>
      <c r="CC42" s="511"/>
      <c r="CD42" s="511"/>
      <c r="CE42" s="511"/>
      <c r="CF42" s="511"/>
      <c r="CG42" s="511"/>
      <c r="CH42" s="511"/>
      <c r="CI42" s="511"/>
      <c r="CJ42" s="511"/>
      <c r="CK42" s="511"/>
      <c r="CL42" s="511"/>
      <c r="CM42" s="511"/>
      <c r="EF42" s="511"/>
    </row>
    <row r="43" spans="1:136" ht="5.0999999999999996" customHeight="1">
      <c r="A43" s="514"/>
      <c r="B43" s="1168"/>
      <c r="C43" s="1169"/>
      <c r="D43" s="1169"/>
      <c r="E43" s="1169"/>
      <c r="F43" s="1169"/>
      <c r="G43" s="1169"/>
      <c r="H43" s="1169"/>
      <c r="I43" s="1169"/>
      <c r="J43" s="1169"/>
      <c r="K43" s="1170"/>
      <c r="L43" s="640"/>
      <c r="M43" s="640"/>
      <c r="N43" s="373"/>
      <c r="O43" s="373"/>
      <c r="P43" s="373"/>
      <c r="Q43" s="373"/>
      <c r="R43" s="373"/>
      <c r="S43" s="373"/>
      <c r="T43" s="373"/>
      <c r="U43" s="373"/>
      <c r="V43" s="373"/>
      <c r="W43" s="373"/>
      <c r="X43" s="373"/>
      <c r="Y43" s="373"/>
      <c r="Z43" s="373"/>
      <c r="AA43" s="373"/>
      <c r="AB43" s="373"/>
      <c r="AC43" s="373"/>
      <c r="AD43" s="373"/>
      <c r="AE43" s="284"/>
      <c r="AF43" s="373"/>
      <c r="AG43" s="373"/>
      <c r="AH43" s="373"/>
      <c r="AI43" s="373"/>
      <c r="AJ43" s="511"/>
      <c r="AK43" s="511"/>
      <c r="AL43" s="511"/>
      <c r="AM43" s="631"/>
      <c r="AN43" s="511"/>
      <c r="AO43" s="511"/>
      <c r="AP43" s="511"/>
      <c r="AQ43" s="511"/>
      <c r="AR43" s="511"/>
      <c r="AS43" s="640"/>
      <c r="AT43" s="640"/>
      <c r="AU43" s="640"/>
      <c r="AV43" s="640"/>
      <c r="AW43" s="640"/>
      <c r="AX43" s="640"/>
      <c r="AY43" s="640"/>
      <c r="AZ43" s="640"/>
      <c r="BA43" s="640"/>
      <c r="BB43" s="640"/>
      <c r="BC43" s="511"/>
      <c r="BG43" s="511"/>
      <c r="BH43" s="511"/>
      <c r="BI43" s="511"/>
      <c r="BJ43" s="511"/>
      <c r="BK43" s="511"/>
      <c r="BL43" s="511"/>
      <c r="BM43" s="511"/>
      <c r="BN43" s="511"/>
      <c r="BO43" s="511"/>
      <c r="BP43" s="511"/>
      <c r="BQ43" s="511"/>
      <c r="BR43" s="511"/>
      <c r="BS43" s="511"/>
      <c r="BT43" s="511"/>
      <c r="BU43" s="511"/>
      <c r="BV43" s="511"/>
      <c r="BW43" s="511"/>
      <c r="BX43" s="511"/>
      <c r="BY43" s="511"/>
      <c r="BZ43" s="511"/>
      <c r="CA43" s="511"/>
      <c r="CB43" s="511"/>
      <c r="CC43" s="511"/>
      <c r="CD43" s="511"/>
      <c r="CE43" s="511"/>
      <c r="CF43" s="511"/>
      <c r="CG43" s="511"/>
      <c r="CH43" s="511"/>
      <c r="CI43" s="511"/>
      <c r="CJ43" s="511"/>
      <c r="CK43" s="511"/>
      <c r="CL43" s="511"/>
      <c r="CM43" s="511"/>
      <c r="EF43" s="511"/>
    </row>
    <row r="44" spans="1:136" ht="30" customHeight="1">
      <c r="A44" s="514"/>
      <c r="B44" s="650"/>
      <c r="C44" s="650"/>
      <c r="D44" s="650"/>
      <c r="E44" s="650"/>
      <c r="F44" s="650"/>
      <c r="G44" s="650"/>
      <c r="H44" s="650"/>
      <c r="I44" s="650"/>
      <c r="J44" s="650"/>
      <c r="K44" s="650"/>
      <c r="L44" s="640"/>
      <c r="M44" s="640"/>
      <c r="N44" s="373"/>
      <c r="O44" s="373"/>
      <c r="P44" s="373"/>
      <c r="Q44" s="373"/>
      <c r="R44" s="373"/>
      <c r="S44" s="373"/>
      <c r="T44" s="373"/>
      <c r="U44" s="373"/>
      <c r="V44" s="373"/>
      <c r="W44" s="373"/>
      <c r="X44" s="373"/>
      <c r="Y44" s="373"/>
      <c r="Z44" s="373"/>
      <c r="AA44" s="373"/>
      <c r="AB44" s="373"/>
      <c r="AC44" s="373"/>
      <c r="AD44" s="373"/>
      <c r="AE44" s="284"/>
      <c r="AF44" s="373"/>
      <c r="AG44" s="373"/>
      <c r="AH44" s="373"/>
      <c r="AI44" s="373"/>
      <c r="AJ44" s="511"/>
      <c r="AK44" s="511"/>
      <c r="AL44" s="511"/>
      <c r="AM44" s="631"/>
      <c r="AN44" s="511"/>
      <c r="AO44" s="511"/>
      <c r="AP44" s="511"/>
      <c r="AQ44" s="511"/>
      <c r="AR44" s="511"/>
      <c r="AS44" s="640"/>
      <c r="AT44" s="640"/>
      <c r="AU44" s="640"/>
      <c r="AV44" s="640"/>
      <c r="AW44" s="640"/>
      <c r="AX44" s="640"/>
      <c r="AY44" s="640"/>
      <c r="AZ44" s="640"/>
      <c r="BA44" s="640"/>
      <c r="BB44" s="640"/>
      <c r="BC44" s="511"/>
      <c r="BG44" s="511"/>
      <c r="BH44" s="511"/>
      <c r="BI44" s="511"/>
      <c r="BJ44" s="511"/>
      <c r="BK44" s="511"/>
      <c r="BL44" s="511"/>
      <c r="BM44" s="511"/>
      <c r="BN44" s="511"/>
      <c r="BO44" s="511"/>
      <c r="BP44" s="511"/>
      <c r="BQ44" s="511"/>
      <c r="BR44" s="511"/>
      <c r="BS44" s="511"/>
      <c r="BT44" s="511"/>
      <c r="BU44" s="511"/>
      <c r="BV44" s="511"/>
      <c r="BW44" s="511"/>
      <c r="BX44" s="511"/>
      <c r="BY44" s="511"/>
      <c r="BZ44" s="511"/>
      <c r="CA44" s="511"/>
      <c r="CB44" s="511"/>
      <c r="CC44" s="511"/>
      <c r="CD44" s="511"/>
      <c r="CE44" s="511"/>
      <c r="CF44" s="511"/>
      <c r="CG44" s="511"/>
      <c r="CH44" s="511"/>
      <c r="CI44" s="511"/>
      <c r="CJ44" s="511"/>
      <c r="CK44" s="511"/>
      <c r="CL44" s="511"/>
      <c r="CM44" s="511"/>
      <c r="EF44" s="511"/>
    </row>
    <row r="45" spans="1:136" ht="5.0999999999999996" customHeight="1">
      <c r="A45" s="514"/>
      <c r="B45" s="1168"/>
      <c r="C45" s="1169"/>
      <c r="D45" s="1169"/>
      <c r="E45" s="1169"/>
      <c r="F45" s="1169"/>
      <c r="G45" s="1169"/>
      <c r="H45" s="1169"/>
      <c r="I45" s="1169"/>
      <c r="J45" s="1169"/>
      <c r="K45" s="1170"/>
      <c r="L45" s="640"/>
      <c r="M45" s="640"/>
      <c r="N45" s="373"/>
      <c r="O45" s="373"/>
      <c r="P45" s="373"/>
      <c r="Q45" s="373"/>
      <c r="R45" s="373"/>
      <c r="S45" s="373"/>
      <c r="T45" s="373"/>
      <c r="U45" s="373"/>
      <c r="V45" s="373"/>
      <c r="W45" s="373"/>
      <c r="X45" s="373"/>
      <c r="Y45" s="373"/>
      <c r="Z45" s="373"/>
      <c r="AA45" s="373"/>
      <c r="AB45" s="373"/>
      <c r="AC45" s="373"/>
      <c r="AD45" s="373"/>
      <c r="AE45" s="284"/>
      <c r="AF45" s="373"/>
      <c r="AG45" s="373"/>
      <c r="AH45" s="373"/>
      <c r="AI45" s="373"/>
      <c r="AJ45" s="511"/>
      <c r="AK45" s="511"/>
      <c r="AL45" s="511"/>
      <c r="AM45" s="631"/>
      <c r="AN45" s="511"/>
      <c r="AO45" s="511"/>
      <c r="AP45" s="511"/>
      <c r="AQ45" s="511"/>
      <c r="AR45" s="511"/>
      <c r="AS45" s="640"/>
      <c r="AT45" s="640"/>
      <c r="AU45" s="640"/>
      <c r="AV45" s="640"/>
      <c r="AW45" s="640"/>
      <c r="AX45" s="640"/>
      <c r="AY45" s="640"/>
      <c r="AZ45" s="640"/>
      <c r="BA45" s="640"/>
      <c r="BB45" s="640"/>
      <c r="BC45" s="511"/>
      <c r="BG45" s="511"/>
      <c r="BH45" s="511"/>
      <c r="BI45" s="511"/>
      <c r="BJ45" s="511"/>
      <c r="BK45" s="511"/>
      <c r="BL45" s="511"/>
      <c r="BM45" s="511"/>
      <c r="BN45" s="511"/>
      <c r="BO45" s="511"/>
      <c r="BP45" s="511"/>
      <c r="BQ45" s="511"/>
      <c r="BR45" s="511"/>
      <c r="BS45" s="511"/>
      <c r="BT45" s="511"/>
      <c r="BU45" s="511"/>
      <c r="BV45" s="511"/>
      <c r="BW45" s="511"/>
      <c r="BX45" s="511"/>
      <c r="BY45" s="511"/>
      <c r="BZ45" s="511"/>
      <c r="CA45" s="511"/>
      <c r="CB45" s="511"/>
      <c r="CC45" s="511"/>
      <c r="CD45" s="511"/>
      <c r="CE45" s="511"/>
      <c r="CF45" s="511"/>
      <c r="CG45" s="511"/>
      <c r="CH45" s="511"/>
      <c r="CI45" s="511"/>
      <c r="CJ45" s="511"/>
      <c r="CK45" s="511"/>
      <c r="CL45" s="511"/>
      <c r="CM45" s="511"/>
      <c r="EF45" s="511"/>
    </row>
    <row r="46" spans="1:136" ht="30" customHeight="1">
      <c r="A46" s="514"/>
      <c r="B46" s="1168"/>
      <c r="C46" s="1169"/>
      <c r="D46" s="1169"/>
      <c r="E46" s="1169"/>
      <c r="F46" s="1169"/>
      <c r="G46" s="1169"/>
      <c r="H46" s="1169"/>
      <c r="I46" s="1169"/>
      <c r="J46" s="1169"/>
      <c r="K46" s="1170"/>
      <c r="L46" s="640"/>
      <c r="M46" s="640"/>
      <c r="N46" s="373"/>
      <c r="O46" s="373"/>
      <c r="P46" s="373"/>
      <c r="Q46" s="373"/>
      <c r="R46" s="373"/>
      <c r="S46" s="373"/>
      <c r="T46" s="373"/>
      <c r="U46" s="373"/>
      <c r="V46" s="373"/>
      <c r="W46" s="373"/>
      <c r="X46" s="373"/>
      <c r="Y46" s="373"/>
      <c r="Z46" s="373"/>
      <c r="AA46" s="373"/>
      <c r="AB46" s="373"/>
      <c r="AC46" s="373"/>
      <c r="AD46" s="373"/>
      <c r="AE46" s="284"/>
      <c r="AF46" s="373"/>
      <c r="AG46" s="373"/>
      <c r="AH46" s="373"/>
      <c r="AI46" s="373"/>
      <c r="AJ46" s="511"/>
      <c r="AK46" s="511"/>
      <c r="AL46" s="511"/>
      <c r="AM46" s="631"/>
      <c r="AN46" s="511"/>
      <c r="AO46" s="511"/>
      <c r="AP46" s="511"/>
      <c r="AQ46" s="511"/>
      <c r="AR46" s="511"/>
      <c r="AS46" s="640"/>
      <c r="AT46" s="640"/>
      <c r="AU46" s="640"/>
      <c r="AV46" s="640"/>
      <c r="AW46" s="640"/>
      <c r="AX46" s="640"/>
      <c r="AY46" s="640"/>
      <c r="AZ46" s="640"/>
      <c r="BA46" s="640"/>
      <c r="BB46" s="640"/>
      <c r="BC46" s="511"/>
      <c r="BG46" s="511"/>
      <c r="BH46" s="511"/>
      <c r="BI46" s="511"/>
      <c r="BJ46" s="511"/>
      <c r="BK46" s="511"/>
      <c r="BL46" s="511"/>
      <c r="BM46" s="511"/>
      <c r="BN46" s="511"/>
      <c r="BO46" s="511"/>
      <c r="BP46" s="511"/>
      <c r="BQ46" s="511"/>
      <c r="BR46" s="511"/>
      <c r="BS46" s="511"/>
      <c r="BT46" s="511"/>
      <c r="BU46" s="511"/>
      <c r="BV46" s="511"/>
      <c r="BW46" s="511"/>
      <c r="BX46" s="511"/>
      <c r="BY46" s="511"/>
      <c r="BZ46" s="511"/>
      <c r="CA46" s="511"/>
      <c r="CB46" s="511"/>
      <c r="CC46" s="511"/>
      <c r="CD46" s="511"/>
      <c r="CE46" s="511"/>
      <c r="CF46" s="511"/>
      <c r="CG46" s="511"/>
      <c r="CH46" s="511"/>
      <c r="CI46" s="511"/>
      <c r="CJ46" s="511"/>
      <c r="CK46" s="511"/>
      <c r="CL46" s="511"/>
      <c r="CM46" s="511"/>
      <c r="EF46" s="511"/>
    </row>
    <row r="47" spans="1:136" ht="5.0999999999999996" customHeight="1">
      <c r="A47" s="514"/>
      <c r="B47" s="1168"/>
      <c r="C47" s="1169"/>
      <c r="D47" s="1169"/>
      <c r="E47" s="1169"/>
      <c r="F47" s="1169"/>
      <c r="G47" s="1169"/>
      <c r="H47" s="1169"/>
      <c r="I47" s="1169"/>
      <c r="J47" s="1169"/>
      <c r="K47" s="1170"/>
      <c r="L47" s="640"/>
      <c r="M47" s="640"/>
      <c r="N47" s="373"/>
      <c r="O47" s="373"/>
      <c r="P47" s="373"/>
      <c r="Q47" s="373"/>
      <c r="R47" s="373"/>
      <c r="S47" s="373"/>
      <c r="T47" s="373"/>
      <c r="U47" s="373"/>
      <c r="V47" s="373"/>
      <c r="W47" s="373"/>
      <c r="X47" s="373"/>
      <c r="Y47" s="373"/>
      <c r="Z47" s="373"/>
      <c r="AA47" s="373"/>
      <c r="AB47" s="373"/>
      <c r="AC47" s="373"/>
      <c r="AD47" s="373"/>
      <c r="AE47" s="284"/>
      <c r="AF47" s="373"/>
      <c r="AG47" s="373"/>
      <c r="AH47" s="373"/>
      <c r="AI47" s="373"/>
      <c r="AJ47" s="511"/>
      <c r="AK47" s="511"/>
      <c r="AL47" s="511"/>
      <c r="AM47" s="631"/>
      <c r="AN47" s="511"/>
      <c r="AO47" s="511"/>
      <c r="AP47" s="511"/>
      <c r="AQ47" s="511"/>
      <c r="AR47" s="511"/>
      <c r="AS47" s="640"/>
      <c r="AT47" s="640"/>
      <c r="AU47" s="640"/>
      <c r="AV47" s="640"/>
      <c r="AW47" s="640"/>
      <c r="AX47" s="640"/>
      <c r="AY47" s="640"/>
      <c r="AZ47" s="640"/>
      <c r="BA47" s="640"/>
      <c r="BB47" s="640"/>
      <c r="BC47" s="511"/>
      <c r="BG47" s="511"/>
      <c r="BH47" s="511"/>
      <c r="BI47" s="511"/>
      <c r="BJ47" s="511"/>
      <c r="BK47" s="511"/>
      <c r="BL47" s="511"/>
      <c r="BM47" s="511"/>
      <c r="BN47" s="511"/>
      <c r="BO47" s="511"/>
      <c r="BP47" s="511"/>
      <c r="BQ47" s="511"/>
      <c r="BR47" s="511"/>
      <c r="BS47" s="511"/>
      <c r="BT47" s="511"/>
      <c r="BU47" s="511"/>
      <c r="BV47" s="511"/>
      <c r="BW47" s="511"/>
      <c r="BX47" s="511"/>
      <c r="BY47" s="511"/>
      <c r="BZ47" s="511"/>
      <c r="CA47" s="511"/>
      <c r="CB47" s="511"/>
      <c r="CC47" s="511"/>
      <c r="CD47" s="511"/>
      <c r="CE47" s="511"/>
      <c r="CF47" s="511"/>
      <c r="CG47" s="511"/>
      <c r="CH47" s="511"/>
      <c r="CI47" s="511"/>
      <c r="CJ47" s="511"/>
      <c r="CK47" s="511"/>
      <c r="CL47" s="511"/>
      <c r="CM47" s="511"/>
      <c r="EF47" s="511"/>
    </row>
    <row r="48" spans="1:136" ht="30" customHeight="1">
      <c r="A48" s="514"/>
      <c r="B48" s="1168"/>
      <c r="C48" s="1169"/>
      <c r="D48" s="1169"/>
      <c r="E48" s="1169"/>
      <c r="F48" s="1169"/>
      <c r="G48" s="1169"/>
      <c r="H48" s="1169"/>
      <c r="I48" s="1169"/>
      <c r="J48" s="1169"/>
      <c r="K48" s="1170"/>
      <c r="L48" s="640"/>
      <c r="M48" s="640"/>
      <c r="N48" s="373"/>
      <c r="O48" s="373"/>
      <c r="P48" s="373"/>
      <c r="Q48" s="373"/>
      <c r="R48" s="373"/>
      <c r="S48" s="373"/>
      <c r="T48" s="373"/>
      <c r="U48" s="373"/>
      <c r="V48" s="373"/>
      <c r="W48" s="373"/>
      <c r="X48" s="373"/>
      <c r="Y48" s="373"/>
      <c r="Z48" s="373"/>
      <c r="AA48" s="373"/>
      <c r="AB48" s="373"/>
      <c r="AC48" s="373"/>
      <c r="AD48" s="373"/>
      <c r="AE48" s="284"/>
      <c r="AF48" s="373"/>
      <c r="AG48" s="373"/>
      <c r="AH48" s="373"/>
      <c r="AI48" s="373"/>
      <c r="AJ48" s="511"/>
      <c r="AK48" s="511"/>
      <c r="AL48" s="511"/>
      <c r="AM48" s="631"/>
      <c r="AN48" s="511"/>
      <c r="AO48" s="511"/>
      <c r="AP48" s="511"/>
      <c r="AQ48" s="511"/>
      <c r="AR48" s="511"/>
      <c r="AS48" s="640"/>
      <c r="AT48" s="640"/>
      <c r="AU48" s="640"/>
      <c r="AV48" s="640"/>
      <c r="AW48" s="640"/>
      <c r="AX48" s="640"/>
      <c r="AY48" s="640"/>
      <c r="AZ48" s="640"/>
      <c r="BA48" s="640"/>
      <c r="BB48" s="640"/>
      <c r="BC48" s="511"/>
      <c r="BG48" s="511"/>
      <c r="BH48" s="511"/>
      <c r="BI48" s="511"/>
      <c r="BJ48" s="511"/>
      <c r="BK48" s="511"/>
      <c r="BL48" s="511"/>
      <c r="BM48" s="511"/>
      <c r="BN48" s="511"/>
      <c r="BO48" s="511"/>
      <c r="BP48" s="511"/>
      <c r="BQ48" s="511"/>
      <c r="BR48" s="511"/>
      <c r="BS48" s="511"/>
      <c r="BT48" s="511"/>
      <c r="BU48" s="511"/>
      <c r="BV48" s="511"/>
      <c r="BW48" s="511"/>
      <c r="BX48" s="511"/>
      <c r="BY48" s="511"/>
      <c r="BZ48" s="511"/>
      <c r="CA48" s="511"/>
      <c r="CB48" s="511"/>
      <c r="CC48" s="511"/>
      <c r="CD48" s="511"/>
      <c r="CE48" s="511"/>
      <c r="CF48" s="511"/>
      <c r="CG48" s="511"/>
      <c r="CH48" s="511"/>
      <c r="CI48" s="511"/>
      <c r="CJ48" s="511"/>
      <c r="CK48" s="511"/>
      <c r="CL48" s="511"/>
      <c r="CM48" s="511"/>
      <c r="EF48" s="511"/>
    </row>
    <row r="49" spans="1:136" ht="9.9499999999999993" customHeight="1">
      <c r="A49" s="514"/>
      <c r="B49" s="1168"/>
      <c r="C49" s="1169"/>
      <c r="D49" s="1169"/>
      <c r="E49" s="1169"/>
      <c r="F49" s="1169"/>
      <c r="G49" s="1169"/>
      <c r="H49" s="1169"/>
      <c r="I49" s="1169"/>
      <c r="J49" s="1169"/>
      <c r="K49" s="1170"/>
      <c r="L49" s="640"/>
      <c r="M49" s="640"/>
      <c r="N49" s="373"/>
      <c r="O49" s="373"/>
      <c r="P49" s="373"/>
      <c r="Q49" s="373"/>
      <c r="R49" s="373"/>
      <c r="S49" s="373"/>
      <c r="T49" s="373"/>
      <c r="U49" s="373"/>
      <c r="V49" s="373"/>
      <c r="W49" s="373"/>
      <c r="X49" s="373"/>
      <c r="Y49" s="373"/>
      <c r="Z49" s="373"/>
      <c r="AA49" s="373"/>
      <c r="AB49" s="373"/>
      <c r="AC49" s="373"/>
      <c r="AD49" s="373"/>
      <c r="AE49" s="284"/>
      <c r="AF49" s="373"/>
      <c r="AG49" s="373"/>
      <c r="AH49" s="373"/>
      <c r="AI49" s="373"/>
      <c r="AJ49" s="511"/>
      <c r="AK49" s="511"/>
      <c r="AL49" s="511"/>
      <c r="AM49" s="631"/>
      <c r="AN49" s="511"/>
      <c r="AO49" s="511"/>
      <c r="AP49" s="511"/>
      <c r="AQ49" s="511"/>
      <c r="AR49" s="511"/>
      <c r="AS49" s="640"/>
      <c r="AT49" s="640"/>
      <c r="AU49" s="640"/>
      <c r="AV49" s="640"/>
      <c r="AW49" s="640"/>
      <c r="AX49" s="640"/>
      <c r="AY49" s="640"/>
      <c r="AZ49" s="640"/>
      <c r="BA49" s="640"/>
      <c r="BB49" s="640"/>
      <c r="BC49" s="511"/>
      <c r="BG49" s="511"/>
      <c r="BH49" s="511"/>
      <c r="BI49" s="511"/>
      <c r="BJ49" s="511"/>
      <c r="BK49" s="511"/>
      <c r="BL49" s="511"/>
      <c r="BM49" s="511"/>
      <c r="BN49" s="511"/>
      <c r="BO49" s="511"/>
      <c r="BP49" s="511"/>
      <c r="BQ49" s="511"/>
      <c r="BR49" s="511"/>
      <c r="BS49" s="511"/>
      <c r="BT49" s="511"/>
      <c r="BU49" s="511"/>
      <c r="BV49" s="511"/>
      <c r="BW49" s="511"/>
      <c r="BX49" s="511"/>
      <c r="BY49" s="511"/>
      <c r="BZ49" s="511"/>
      <c r="CA49" s="511"/>
      <c r="CB49" s="511"/>
      <c r="CC49" s="511"/>
      <c r="CD49" s="511"/>
      <c r="CE49" s="511"/>
      <c r="CF49" s="511"/>
      <c r="CG49" s="511"/>
      <c r="CH49" s="511"/>
      <c r="CI49" s="511"/>
      <c r="CJ49" s="511"/>
      <c r="CK49" s="511"/>
      <c r="CL49" s="511"/>
      <c r="CM49" s="511"/>
      <c r="EF49" s="511"/>
    </row>
    <row r="50" spans="1:136" ht="30" customHeight="1">
      <c r="A50" s="514"/>
      <c r="B50" s="1168"/>
      <c r="C50" s="1169"/>
      <c r="D50" s="1169"/>
      <c r="E50" s="1169"/>
      <c r="F50" s="1169"/>
      <c r="G50" s="1169"/>
      <c r="H50" s="1169"/>
      <c r="I50" s="1169"/>
      <c r="J50" s="1169"/>
      <c r="K50" s="1170"/>
      <c r="L50" s="640"/>
      <c r="M50" s="640"/>
      <c r="N50" s="373"/>
      <c r="O50" s="373"/>
      <c r="P50" s="373"/>
      <c r="Q50" s="373"/>
      <c r="R50" s="373"/>
      <c r="S50" s="373"/>
      <c r="T50" s="373"/>
      <c r="U50" s="373"/>
      <c r="V50" s="373"/>
      <c r="W50" s="373"/>
      <c r="X50" s="373"/>
      <c r="Y50" s="373"/>
      <c r="Z50" s="373"/>
      <c r="AA50" s="373"/>
      <c r="AB50" s="373"/>
      <c r="AC50" s="373"/>
      <c r="AD50" s="373"/>
      <c r="AE50" s="284"/>
      <c r="AF50" s="373"/>
      <c r="AG50" s="373"/>
      <c r="AH50" s="373"/>
      <c r="AI50" s="373"/>
      <c r="AJ50" s="511"/>
      <c r="AK50" s="511"/>
      <c r="AL50" s="511"/>
      <c r="AM50" s="631"/>
      <c r="AN50" s="511"/>
      <c r="AO50" s="511"/>
      <c r="AP50" s="511"/>
      <c r="AQ50" s="511"/>
      <c r="AR50" s="511"/>
      <c r="AS50" s="640"/>
      <c r="AT50" s="640"/>
      <c r="AU50" s="640"/>
      <c r="AV50" s="640"/>
      <c r="AW50" s="640"/>
      <c r="AX50" s="640"/>
      <c r="AY50" s="640"/>
      <c r="AZ50" s="640"/>
      <c r="BA50" s="640"/>
      <c r="BB50" s="640"/>
      <c r="BC50" s="511"/>
      <c r="BG50" s="511"/>
      <c r="BH50" s="511"/>
      <c r="BI50" s="511"/>
      <c r="BJ50" s="511"/>
      <c r="BK50" s="511"/>
      <c r="BL50" s="511"/>
      <c r="BM50" s="511"/>
      <c r="BN50" s="511"/>
      <c r="BO50" s="511"/>
      <c r="BP50" s="511"/>
      <c r="BQ50" s="511"/>
      <c r="BR50" s="511"/>
      <c r="BS50" s="511"/>
      <c r="BT50" s="511"/>
      <c r="BU50" s="511"/>
      <c r="BV50" s="511"/>
      <c r="BW50" s="511"/>
      <c r="BX50" s="511"/>
      <c r="BY50" s="511"/>
      <c r="BZ50" s="511"/>
      <c r="CA50" s="511"/>
      <c r="CB50" s="511"/>
      <c r="CC50" s="511"/>
      <c r="CD50" s="511"/>
      <c r="CE50" s="511"/>
      <c r="CF50" s="511"/>
      <c r="CG50" s="511"/>
      <c r="CH50" s="511"/>
      <c r="CI50" s="511"/>
      <c r="CJ50" s="511"/>
      <c r="CK50" s="511"/>
      <c r="CL50" s="511"/>
      <c r="CM50" s="511"/>
      <c r="EF50" s="511"/>
    </row>
    <row r="51" spans="1:136" ht="9.9499999999999993" customHeight="1">
      <c r="A51" s="514"/>
      <c r="B51" s="1168"/>
      <c r="C51" s="1169"/>
      <c r="D51" s="1169"/>
      <c r="E51" s="1169"/>
      <c r="F51" s="1169"/>
      <c r="G51" s="1169"/>
      <c r="H51" s="1169"/>
      <c r="I51" s="1169"/>
      <c r="J51" s="1169"/>
      <c r="K51" s="1170"/>
      <c r="L51" s="640"/>
      <c r="M51" s="640"/>
      <c r="N51" s="373"/>
      <c r="O51" s="373"/>
      <c r="P51" s="373"/>
      <c r="Q51" s="373"/>
      <c r="R51" s="373"/>
      <c r="S51" s="373"/>
      <c r="T51" s="373"/>
      <c r="U51" s="373"/>
      <c r="V51" s="373"/>
      <c r="W51" s="373"/>
      <c r="X51" s="373"/>
      <c r="Y51" s="373"/>
      <c r="Z51" s="373"/>
      <c r="AA51" s="373"/>
      <c r="AB51" s="373"/>
      <c r="AC51" s="373"/>
      <c r="AD51" s="373"/>
      <c r="AE51" s="284"/>
      <c r="AF51" s="373"/>
      <c r="AG51" s="373"/>
      <c r="AH51" s="373"/>
      <c r="AI51" s="373"/>
      <c r="AJ51" s="511"/>
      <c r="AK51" s="511"/>
      <c r="AL51" s="511"/>
      <c r="AM51" s="631"/>
      <c r="AN51" s="511"/>
      <c r="AO51" s="511"/>
      <c r="AP51" s="511"/>
      <c r="AQ51" s="511"/>
      <c r="AR51" s="511"/>
      <c r="AS51" s="640"/>
      <c r="AT51" s="640"/>
      <c r="AU51" s="640"/>
      <c r="AV51" s="640"/>
      <c r="AW51" s="640"/>
      <c r="AX51" s="640"/>
      <c r="AY51" s="640"/>
      <c r="AZ51" s="640"/>
      <c r="BA51" s="640"/>
      <c r="BB51" s="640"/>
      <c r="BC51" s="511"/>
      <c r="BG51" s="511"/>
      <c r="BH51" s="511"/>
      <c r="BI51" s="511"/>
      <c r="BJ51" s="511"/>
      <c r="BK51" s="511"/>
      <c r="BL51" s="511"/>
      <c r="BM51" s="511"/>
      <c r="BN51" s="511"/>
      <c r="BO51" s="511"/>
      <c r="BP51" s="511"/>
      <c r="BQ51" s="511"/>
      <c r="BR51" s="511"/>
      <c r="BS51" s="511"/>
      <c r="BT51" s="511"/>
      <c r="BU51" s="511"/>
      <c r="BV51" s="511"/>
      <c r="BW51" s="511"/>
      <c r="BX51" s="511"/>
      <c r="BY51" s="511"/>
      <c r="BZ51" s="511"/>
      <c r="CA51" s="511"/>
      <c r="CB51" s="511"/>
      <c r="CC51" s="511"/>
      <c r="CD51" s="511"/>
      <c r="CE51" s="511"/>
      <c r="CF51" s="511"/>
      <c r="CG51" s="511"/>
      <c r="CH51" s="511"/>
      <c r="CI51" s="511"/>
      <c r="CJ51" s="511"/>
      <c r="CK51" s="511"/>
      <c r="CL51" s="511"/>
      <c r="CM51" s="511"/>
      <c r="EF51" s="511"/>
    </row>
    <row r="52" spans="1:136" ht="30" customHeight="1">
      <c r="A52" s="514"/>
      <c r="B52" s="1168"/>
      <c r="C52" s="1169"/>
      <c r="D52" s="1169"/>
      <c r="E52" s="1169"/>
      <c r="F52" s="1169"/>
      <c r="G52" s="1169"/>
      <c r="H52" s="1169"/>
      <c r="I52" s="1169"/>
      <c r="J52" s="1169"/>
      <c r="K52" s="1170"/>
      <c r="L52" s="640"/>
      <c r="M52" s="640"/>
      <c r="N52" s="373"/>
      <c r="O52" s="373"/>
      <c r="P52" s="373"/>
      <c r="Q52" s="373"/>
      <c r="R52" s="373"/>
      <c r="S52" s="373"/>
      <c r="T52" s="373"/>
      <c r="U52" s="373"/>
      <c r="V52" s="373"/>
      <c r="W52" s="373"/>
      <c r="X52" s="373"/>
      <c r="Y52" s="373"/>
      <c r="Z52" s="373"/>
      <c r="AA52" s="373"/>
      <c r="AB52" s="373"/>
      <c r="AC52" s="373"/>
      <c r="AD52" s="373"/>
      <c r="AE52" s="284"/>
      <c r="AF52" s="373"/>
      <c r="AG52" s="373"/>
      <c r="AH52" s="373"/>
      <c r="AI52" s="373"/>
      <c r="AJ52" s="511"/>
      <c r="AK52" s="511"/>
      <c r="AL52" s="511"/>
      <c r="AM52" s="631"/>
      <c r="AN52" s="511"/>
      <c r="AO52" s="511"/>
      <c r="AP52" s="511"/>
      <c r="AQ52" s="511"/>
      <c r="AR52" s="511"/>
      <c r="AS52" s="640"/>
      <c r="AT52" s="640"/>
      <c r="AU52" s="640"/>
      <c r="AV52" s="640"/>
      <c r="AW52" s="640"/>
      <c r="AX52" s="640"/>
      <c r="AY52" s="640"/>
      <c r="AZ52" s="640"/>
      <c r="BA52" s="640"/>
      <c r="BB52" s="640"/>
      <c r="BC52" s="511"/>
      <c r="BG52" s="511"/>
      <c r="BH52" s="511"/>
      <c r="BI52" s="511"/>
      <c r="BJ52" s="511"/>
      <c r="BK52" s="511"/>
      <c r="BL52" s="511"/>
      <c r="BM52" s="511"/>
      <c r="BN52" s="511"/>
      <c r="BO52" s="511"/>
      <c r="BP52" s="511"/>
      <c r="BQ52" s="511"/>
      <c r="BR52" s="511"/>
      <c r="BS52" s="511"/>
      <c r="BT52" s="511"/>
      <c r="BU52" s="511"/>
      <c r="BV52" s="511"/>
      <c r="BW52" s="511"/>
      <c r="BX52" s="511"/>
      <c r="BY52" s="511"/>
      <c r="BZ52" s="511"/>
      <c r="CA52" s="511"/>
      <c r="CB52" s="511"/>
      <c r="CC52" s="511"/>
      <c r="CD52" s="511"/>
      <c r="CE52" s="511"/>
      <c r="CF52" s="511"/>
      <c r="CG52" s="511"/>
      <c r="CH52" s="511"/>
      <c r="CI52" s="511"/>
      <c r="CJ52" s="511"/>
      <c r="CK52" s="511"/>
      <c r="CL52" s="511"/>
      <c r="CM52" s="511"/>
      <c r="EF52" s="511"/>
    </row>
    <row r="53" spans="1:136" ht="9.9499999999999993" customHeight="1">
      <c r="A53" s="514"/>
      <c r="B53" s="1168"/>
      <c r="C53" s="1169"/>
      <c r="D53" s="1169"/>
      <c r="E53" s="1169"/>
      <c r="F53" s="1169"/>
      <c r="G53" s="1169"/>
      <c r="H53" s="1169"/>
      <c r="I53" s="1169"/>
      <c r="J53" s="1169"/>
      <c r="K53" s="1170"/>
      <c r="L53" s="640"/>
      <c r="M53" s="640"/>
      <c r="N53" s="373"/>
      <c r="O53" s="373"/>
      <c r="P53" s="373"/>
      <c r="Q53" s="373"/>
      <c r="R53" s="373"/>
      <c r="S53" s="373"/>
      <c r="T53" s="373"/>
      <c r="U53" s="373"/>
      <c r="V53" s="373"/>
      <c r="W53" s="373"/>
      <c r="X53" s="373"/>
      <c r="Y53" s="373"/>
      <c r="Z53" s="373"/>
      <c r="AA53" s="373"/>
      <c r="AB53" s="373"/>
      <c r="AC53" s="373"/>
      <c r="AD53" s="373"/>
      <c r="AE53" s="284"/>
      <c r="AF53" s="373"/>
      <c r="AG53" s="373"/>
      <c r="AH53" s="373"/>
      <c r="AI53" s="373"/>
      <c r="AJ53" s="511"/>
      <c r="AK53" s="511"/>
      <c r="AL53" s="511"/>
      <c r="AM53" s="631"/>
      <c r="AN53" s="511"/>
      <c r="AO53" s="511"/>
      <c r="AP53" s="511"/>
      <c r="AQ53" s="511"/>
      <c r="AR53" s="511"/>
      <c r="AS53" s="640"/>
      <c r="AT53" s="640"/>
      <c r="AU53" s="640"/>
      <c r="AV53" s="640"/>
      <c r="AW53" s="640"/>
      <c r="AX53" s="640"/>
      <c r="AY53" s="640"/>
      <c r="AZ53" s="640"/>
      <c r="BA53" s="640"/>
      <c r="BB53" s="640"/>
      <c r="BC53" s="511"/>
      <c r="BG53" s="511"/>
      <c r="BH53" s="511"/>
      <c r="BI53" s="511"/>
      <c r="BJ53" s="511"/>
      <c r="BK53" s="511"/>
      <c r="BL53" s="511"/>
      <c r="BM53" s="511"/>
      <c r="BN53" s="511"/>
      <c r="BO53" s="511"/>
      <c r="BP53" s="511"/>
      <c r="BQ53" s="511"/>
      <c r="BR53" s="511"/>
      <c r="BS53" s="511"/>
      <c r="BT53" s="511"/>
      <c r="BU53" s="511"/>
      <c r="BV53" s="511"/>
      <c r="BW53" s="511"/>
      <c r="BX53" s="511"/>
      <c r="BY53" s="511"/>
      <c r="BZ53" s="511"/>
      <c r="CA53" s="511"/>
      <c r="CB53" s="511"/>
      <c r="CC53" s="511"/>
      <c r="CD53" s="511"/>
      <c r="CE53" s="511"/>
      <c r="CF53" s="511"/>
      <c r="CG53" s="511"/>
      <c r="CH53" s="511"/>
      <c r="CI53" s="511"/>
      <c r="CJ53" s="511"/>
      <c r="CK53" s="511"/>
      <c r="CL53" s="511"/>
      <c r="CM53" s="511"/>
      <c r="EF53" s="511"/>
    </row>
    <row r="54" spans="1:136" ht="30" customHeight="1">
      <c r="A54" s="514"/>
      <c r="B54" s="1168"/>
      <c r="C54" s="1169"/>
      <c r="D54" s="1169"/>
      <c r="E54" s="1169"/>
      <c r="F54" s="1169"/>
      <c r="G54" s="1169"/>
      <c r="H54" s="1169"/>
      <c r="I54" s="1169"/>
      <c r="J54" s="1169"/>
      <c r="K54" s="1170"/>
      <c r="L54" s="640"/>
      <c r="M54" s="640"/>
      <c r="N54" s="373"/>
      <c r="O54" s="373"/>
      <c r="P54" s="373"/>
      <c r="Q54" s="373"/>
      <c r="R54" s="373"/>
      <c r="S54" s="373"/>
      <c r="T54" s="373"/>
      <c r="U54" s="373"/>
      <c r="V54" s="373"/>
      <c r="W54" s="373"/>
      <c r="X54" s="373"/>
      <c r="Y54" s="373"/>
      <c r="Z54" s="373"/>
      <c r="AA54" s="373"/>
      <c r="AB54" s="373"/>
      <c r="AC54" s="373"/>
      <c r="AD54" s="373"/>
      <c r="AE54" s="284"/>
      <c r="AF54" s="373"/>
      <c r="AG54" s="373"/>
      <c r="AH54" s="373"/>
      <c r="AI54" s="373"/>
      <c r="AJ54" s="511"/>
      <c r="AK54" s="511"/>
      <c r="AL54" s="511"/>
      <c r="AM54" s="631"/>
      <c r="AN54" s="511"/>
      <c r="AO54" s="511"/>
      <c r="AP54" s="511"/>
      <c r="AQ54" s="511"/>
      <c r="AR54" s="511"/>
      <c r="AS54" s="640"/>
      <c r="AT54" s="640"/>
      <c r="AU54" s="640"/>
      <c r="AV54" s="640"/>
      <c r="AW54" s="640"/>
      <c r="AX54" s="640"/>
      <c r="AY54" s="640"/>
      <c r="AZ54" s="640"/>
      <c r="BA54" s="640"/>
      <c r="BB54" s="640"/>
      <c r="BC54" s="511"/>
      <c r="BG54" s="511"/>
      <c r="BH54" s="511"/>
      <c r="BI54" s="511"/>
      <c r="BJ54" s="511"/>
      <c r="BK54" s="511"/>
      <c r="BL54" s="511"/>
      <c r="BM54" s="511"/>
      <c r="BN54" s="511"/>
      <c r="BO54" s="511"/>
      <c r="BP54" s="511"/>
      <c r="BQ54" s="511"/>
      <c r="BR54" s="511"/>
      <c r="BS54" s="511"/>
      <c r="BT54" s="511"/>
      <c r="BU54" s="511"/>
      <c r="BV54" s="511"/>
      <c r="BW54" s="511"/>
      <c r="BX54" s="511"/>
      <c r="BY54" s="511"/>
      <c r="BZ54" s="511"/>
      <c r="CA54" s="511"/>
      <c r="CB54" s="511"/>
      <c r="CC54" s="511"/>
      <c r="CD54" s="511"/>
      <c r="CE54" s="511"/>
      <c r="CF54" s="511"/>
      <c r="CG54" s="511"/>
      <c r="CH54" s="511"/>
      <c r="CI54" s="511"/>
      <c r="CJ54" s="511"/>
      <c r="CK54" s="511"/>
      <c r="CL54" s="511"/>
      <c r="CM54" s="511"/>
      <c r="EF54" s="511"/>
    </row>
    <row r="55" spans="1:136" ht="9.9499999999999993" customHeight="1">
      <c r="A55" s="514"/>
      <c r="B55" s="1168"/>
      <c r="C55" s="1169"/>
      <c r="D55" s="1169"/>
      <c r="E55" s="1169"/>
      <c r="F55" s="1169"/>
      <c r="G55" s="1169"/>
      <c r="H55" s="1169"/>
      <c r="I55" s="1169"/>
      <c r="J55" s="1169"/>
      <c r="K55" s="1170"/>
      <c r="L55" s="640"/>
      <c r="M55" s="640"/>
      <c r="N55" s="373"/>
      <c r="O55" s="373"/>
      <c r="P55" s="373"/>
      <c r="Q55" s="373"/>
      <c r="R55" s="373"/>
      <c r="S55" s="373"/>
      <c r="T55" s="373"/>
      <c r="U55" s="373"/>
      <c r="V55" s="373"/>
      <c r="W55" s="373"/>
      <c r="X55" s="373"/>
      <c r="Y55" s="373"/>
      <c r="Z55" s="373"/>
      <c r="AA55" s="373"/>
      <c r="AB55" s="373"/>
      <c r="AC55" s="373"/>
      <c r="AD55" s="373"/>
      <c r="AE55" s="284"/>
      <c r="AF55" s="373"/>
      <c r="AG55" s="373"/>
      <c r="AH55" s="373"/>
      <c r="AI55" s="373"/>
      <c r="AJ55" s="511"/>
      <c r="AK55" s="511"/>
      <c r="AL55" s="511"/>
      <c r="AM55" s="631"/>
      <c r="AN55" s="511"/>
      <c r="AO55" s="511"/>
      <c r="AP55" s="511"/>
      <c r="AQ55" s="511"/>
      <c r="AR55" s="511"/>
      <c r="AS55" s="640"/>
      <c r="AT55" s="640"/>
      <c r="AU55" s="640"/>
      <c r="AV55" s="640"/>
      <c r="AW55" s="640"/>
      <c r="AX55" s="640"/>
      <c r="AY55" s="640"/>
      <c r="AZ55" s="640"/>
      <c r="BA55" s="640"/>
      <c r="BB55" s="640"/>
      <c r="BC55" s="511"/>
      <c r="BG55" s="511"/>
      <c r="BH55" s="511"/>
      <c r="BI55" s="511"/>
      <c r="BJ55" s="511"/>
      <c r="BK55" s="511"/>
      <c r="BL55" s="511"/>
      <c r="BM55" s="511"/>
      <c r="BN55" s="511"/>
      <c r="BO55" s="511"/>
      <c r="BP55" s="511"/>
      <c r="BQ55" s="511"/>
      <c r="BR55" s="511"/>
      <c r="BS55" s="511"/>
      <c r="BT55" s="511"/>
      <c r="BU55" s="511"/>
      <c r="BV55" s="511"/>
      <c r="BW55" s="511"/>
      <c r="BX55" s="511"/>
      <c r="BY55" s="511"/>
      <c r="BZ55" s="511"/>
      <c r="CA55" s="511"/>
      <c r="CB55" s="511"/>
      <c r="CC55" s="511"/>
      <c r="CD55" s="511"/>
      <c r="CE55" s="511"/>
      <c r="CF55" s="511"/>
      <c r="CG55" s="511"/>
      <c r="CH55" s="511"/>
      <c r="CI55" s="511"/>
      <c r="CJ55" s="511"/>
      <c r="CK55" s="511"/>
      <c r="CL55" s="511"/>
      <c r="CM55" s="511"/>
      <c r="EF55" s="511"/>
    </row>
    <row r="56" spans="1:136" ht="30" customHeight="1">
      <c r="A56" s="514"/>
      <c r="B56" s="1168"/>
      <c r="C56" s="1169"/>
      <c r="D56" s="1169"/>
      <c r="E56" s="1169"/>
      <c r="F56" s="1169"/>
      <c r="G56" s="1169"/>
      <c r="H56" s="1169"/>
      <c r="I56" s="1169"/>
      <c r="J56" s="1169"/>
      <c r="K56" s="1170"/>
      <c r="L56" s="640"/>
      <c r="M56" s="640"/>
      <c r="N56" s="373"/>
      <c r="O56" s="373"/>
      <c r="P56" s="373"/>
      <c r="Q56" s="373"/>
      <c r="R56" s="373"/>
      <c r="S56" s="373"/>
      <c r="T56" s="373"/>
      <c r="U56" s="373"/>
      <c r="V56" s="373"/>
      <c r="W56" s="373"/>
      <c r="X56" s="373"/>
      <c r="Y56" s="373"/>
      <c r="Z56" s="373"/>
      <c r="AA56" s="373"/>
      <c r="AB56" s="373"/>
      <c r="AC56" s="373"/>
      <c r="AD56" s="373"/>
      <c r="AE56" s="284"/>
      <c r="AF56" s="373"/>
      <c r="AG56" s="373"/>
      <c r="AH56" s="373"/>
      <c r="AI56" s="373"/>
      <c r="AJ56" s="511"/>
      <c r="AK56" s="511"/>
      <c r="AL56" s="511"/>
      <c r="AM56" s="631"/>
      <c r="AN56" s="511"/>
      <c r="AO56" s="511"/>
      <c r="AP56" s="511"/>
      <c r="AQ56" s="511"/>
      <c r="AR56" s="511"/>
      <c r="AS56" s="640"/>
      <c r="AT56" s="640"/>
      <c r="AU56" s="640"/>
      <c r="AV56" s="640"/>
      <c r="AW56" s="640"/>
      <c r="AX56" s="640"/>
      <c r="AY56" s="640"/>
      <c r="AZ56" s="640"/>
      <c r="BA56" s="640"/>
      <c r="BB56" s="640"/>
      <c r="BC56" s="511"/>
      <c r="BG56" s="511"/>
      <c r="BH56" s="511"/>
      <c r="BI56" s="511"/>
      <c r="BJ56" s="511"/>
      <c r="BK56" s="511"/>
      <c r="BL56" s="511"/>
      <c r="BM56" s="511"/>
      <c r="BN56" s="511"/>
      <c r="BO56" s="511"/>
      <c r="BP56" s="511"/>
      <c r="BQ56" s="511"/>
      <c r="BR56" s="511"/>
      <c r="BS56" s="511"/>
      <c r="BT56" s="511"/>
      <c r="BU56" s="511"/>
      <c r="BV56" s="511"/>
      <c r="BW56" s="511"/>
      <c r="BX56" s="511"/>
      <c r="BY56" s="511"/>
      <c r="BZ56" s="511"/>
      <c r="CA56" s="511"/>
      <c r="CB56" s="511"/>
      <c r="CC56" s="511"/>
      <c r="CD56" s="511"/>
      <c r="CE56" s="511"/>
      <c r="CF56" s="511"/>
      <c r="CG56" s="511"/>
      <c r="CH56" s="511"/>
      <c r="CI56" s="511"/>
      <c r="CJ56" s="511"/>
      <c r="CK56" s="511"/>
      <c r="CL56" s="511"/>
      <c r="CM56" s="511"/>
      <c r="EF56" s="511"/>
    </row>
    <row r="57" spans="1:136" ht="9.9499999999999993" customHeight="1">
      <c r="A57" s="514"/>
      <c r="B57" s="1168"/>
      <c r="C57" s="1169"/>
      <c r="D57" s="1169"/>
      <c r="E57" s="1169"/>
      <c r="F57" s="1169"/>
      <c r="G57" s="1169"/>
      <c r="H57" s="1169"/>
      <c r="I57" s="1169"/>
      <c r="J57" s="1169"/>
      <c r="K57" s="1170"/>
      <c r="L57" s="640"/>
      <c r="M57" s="640"/>
      <c r="N57" s="373"/>
      <c r="O57" s="373"/>
      <c r="P57" s="373"/>
      <c r="Q57" s="373"/>
      <c r="R57" s="373"/>
      <c r="S57" s="373"/>
      <c r="T57" s="373"/>
      <c r="U57" s="373"/>
      <c r="V57" s="373"/>
      <c r="W57" s="373"/>
      <c r="X57" s="373"/>
      <c r="Y57" s="373"/>
      <c r="Z57" s="373"/>
      <c r="AA57" s="373"/>
      <c r="AB57" s="373"/>
      <c r="AC57" s="373"/>
      <c r="AD57" s="373"/>
      <c r="AE57" s="284"/>
      <c r="AF57" s="373"/>
      <c r="AG57" s="373"/>
      <c r="AH57" s="373"/>
      <c r="AI57" s="373"/>
      <c r="AJ57" s="511"/>
      <c r="AK57" s="511"/>
      <c r="AL57" s="511"/>
      <c r="AM57" s="631"/>
      <c r="AN57" s="511"/>
      <c r="AO57" s="511"/>
      <c r="AP57" s="511"/>
      <c r="AQ57" s="511"/>
      <c r="AR57" s="511"/>
      <c r="AS57" s="640"/>
      <c r="AT57" s="640"/>
      <c r="AU57" s="640"/>
      <c r="AV57" s="640"/>
      <c r="AW57" s="640"/>
      <c r="AX57" s="640"/>
      <c r="AY57" s="640"/>
      <c r="AZ57" s="640"/>
      <c r="BA57" s="640"/>
      <c r="BB57" s="640"/>
      <c r="BC57" s="511"/>
      <c r="BG57" s="511"/>
      <c r="BH57" s="511"/>
      <c r="BI57" s="511"/>
      <c r="BJ57" s="511"/>
      <c r="BK57" s="511"/>
      <c r="BL57" s="511"/>
      <c r="BM57" s="511"/>
      <c r="BN57" s="511"/>
      <c r="BO57" s="511"/>
      <c r="BP57" s="511"/>
      <c r="BQ57" s="511"/>
      <c r="BR57" s="511"/>
      <c r="BS57" s="511"/>
      <c r="BT57" s="511"/>
      <c r="BU57" s="511"/>
      <c r="BV57" s="511"/>
      <c r="BW57" s="511"/>
      <c r="BX57" s="511"/>
      <c r="BY57" s="511"/>
      <c r="BZ57" s="511"/>
      <c r="CA57" s="511"/>
      <c r="CB57" s="511"/>
      <c r="CC57" s="511"/>
      <c r="CD57" s="511"/>
      <c r="CE57" s="511"/>
      <c r="CF57" s="511"/>
      <c r="CG57" s="511"/>
      <c r="CH57" s="511"/>
      <c r="CI57" s="511"/>
      <c r="CJ57" s="511"/>
      <c r="CK57" s="511"/>
      <c r="CL57" s="511"/>
      <c r="CM57" s="511"/>
      <c r="EF57" s="511"/>
    </row>
    <row r="58" spans="1:136" ht="30" customHeight="1">
      <c r="A58" s="514"/>
      <c r="B58" s="1168"/>
      <c r="C58" s="1169"/>
      <c r="D58" s="1169"/>
      <c r="E58" s="1169"/>
      <c r="F58" s="1169"/>
      <c r="G58" s="1169"/>
      <c r="H58" s="1169"/>
      <c r="I58" s="1169"/>
      <c r="J58" s="1169"/>
      <c r="K58" s="1170"/>
      <c r="L58" s="640"/>
      <c r="M58" s="640"/>
      <c r="N58" s="373"/>
      <c r="O58" s="373"/>
      <c r="P58" s="373"/>
      <c r="Q58" s="373"/>
      <c r="R58" s="373"/>
      <c r="S58" s="373"/>
      <c r="T58" s="373"/>
      <c r="U58" s="373"/>
      <c r="V58" s="373"/>
      <c r="W58" s="373"/>
      <c r="X58" s="373"/>
      <c r="Y58" s="373"/>
      <c r="Z58" s="373"/>
      <c r="AA58" s="373"/>
      <c r="AB58" s="373"/>
      <c r="AC58" s="373"/>
      <c r="AD58" s="373"/>
      <c r="AE58" s="284"/>
      <c r="AF58" s="373"/>
      <c r="AG58" s="373"/>
      <c r="AH58" s="373"/>
      <c r="AI58" s="373"/>
      <c r="AJ58" s="511"/>
      <c r="AK58" s="511"/>
      <c r="AL58" s="511"/>
      <c r="AM58" s="631"/>
      <c r="AN58" s="511"/>
      <c r="AO58" s="511"/>
      <c r="AP58" s="511"/>
      <c r="AQ58" s="511"/>
      <c r="AR58" s="511"/>
      <c r="AS58" s="640"/>
      <c r="AT58" s="640"/>
      <c r="AU58" s="640"/>
      <c r="AV58" s="640"/>
      <c r="AW58" s="640"/>
      <c r="AX58" s="640"/>
      <c r="AY58" s="640"/>
      <c r="AZ58" s="640"/>
      <c r="BA58" s="640"/>
      <c r="BB58" s="640"/>
      <c r="BC58" s="511"/>
      <c r="BG58" s="511"/>
      <c r="BH58" s="511"/>
      <c r="BI58" s="511"/>
      <c r="BJ58" s="511"/>
      <c r="BK58" s="511"/>
      <c r="BL58" s="511"/>
      <c r="BM58" s="511"/>
      <c r="BN58" s="511"/>
      <c r="BO58" s="511"/>
      <c r="BP58" s="511"/>
      <c r="BQ58" s="511"/>
      <c r="BR58" s="511"/>
      <c r="BS58" s="511"/>
      <c r="BT58" s="511"/>
      <c r="BU58" s="511"/>
      <c r="BV58" s="511"/>
      <c r="BW58" s="511"/>
      <c r="BX58" s="511"/>
      <c r="BY58" s="511"/>
      <c r="BZ58" s="511"/>
      <c r="CA58" s="511"/>
      <c r="CB58" s="511"/>
      <c r="CC58" s="511"/>
      <c r="CD58" s="511"/>
      <c r="CE58" s="511"/>
      <c r="CF58" s="511"/>
      <c r="CG58" s="511"/>
      <c r="CH58" s="511"/>
      <c r="CI58" s="511"/>
      <c r="CJ58" s="511"/>
      <c r="CK58" s="511"/>
      <c r="CL58" s="511"/>
      <c r="CM58" s="511"/>
      <c r="EF58" s="511"/>
    </row>
    <row r="59" spans="1:136" ht="30" customHeight="1">
      <c r="A59" s="514"/>
      <c r="B59" s="1168"/>
      <c r="C59" s="1169"/>
      <c r="D59" s="1169"/>
      <c r="E59" s="1169"/>
      <c r="F59" s="1169"/>
      <c r="G59" s="1169"/>
      <c r="H59" s="1169"/>
      <c r="I59" s="1169"/>
      <c r="J59" s="1169"/>
      <c r="K59" s="1170"/>
      <c r="L59" s="640"/>
      <c r="M59" s="640"/>
      <c r="N59" s="373"/>
      <c r="O59" s="373"/>
      <c r="P59" s="373"/>
      <c r="Q59" s="373"/>
      <c r="R59" s="373"/>
      <c r="S59" s="373"/>
      <c r="T59" s="373"/>
      <c r="U59" s="373"/>
      <c r="V59" s="373"/>
      <c r="W59" s="373"/>
      <c r="X59" s="373"/>
      <c r="Y59" s="373"/>
      <c r="Z59" s="373"/>
      <c r="AA59" s="373"/>
      <c r="AB59" s="373"/>
      <c r="AC59" s="373"/>
      <c r="AD59" s="373"/>
      <c r="AE59" s="284"/>
      <c r="AF59" s="373"/>
      <c r="AG59" s="373"/>
      <c r="AH59" s="373"/>
      <c r="AI59" s="373"/>
      <c r="AJ59" s="511"/>
      <c r="AK59" s="511"/>
      <c r="AL59" s="511"/>
      <c r="AM59" s="631"/>
      <c r="AN59" s="511"/>
      <c r="AO59" s="511"/>
      <c r="AP59" s="511"/>
      <c r="AQ59" s="511"/>
      <c r="AR59" s="511"/>
      <c r="AS59" s="640"/>
      <c r="AT59" s="640"/>
      <c r="AU59" s="640"/>
      <c r="AV59" s="640"/>
      <c r="AW59" s="640"/>
      <c r="AX59" s="640"/>
      <c r="AY59" s="640"/>
      <c r="AZ59" s="640"/>
      <c r="BA59" s="640"/>
      <c r="BB59" s="640"/>
      <c r="BC59" s="511"/>
      <c r="BG59" s="511"/>
      <c r="BH59" s="511"/>
      <c r="BI59" s="511"/>
      <c r="BJ59" s="511"/>
      <c r="BK59" s="511"/>
      <c r="BL59" s="511"/>
      <c r="BM59" s="511"/>
      <c r="BN59" s="511"/>
      <c r="BO59" s="511"/>
      <c r="BP59" s="511"/>
      <c r="BQ59" s="511"/>
      <c r="BR59" s="511"/>
      <c r="BS59" s="511"/>
      <c r="BT59" s="511"/>
      <c r="BU59" s="511"/>
      <c r="BV59" s="511"/>
      <c r="BW59" s="511"/>
      <c r="BX59" s="511"/>
      <c r="BY59" s="511"/>
      <c r="BZ59" s="511"/>
      <c r="CA59" s="511"/>
      <c r="CB59" s="511"/>
      <c r="CC59" s="511"/>
      <c r="CD59" s="511"/>
      <c r="CE59" s="511"/>
      <c r="CF59" s="511"/>
      <c r="CG59" s="511"/>
      <c r="CH59" s="511"/>
      <c r="CI59" s="511"/>
      <c r="CJ59" s="511"/>
      <c r="CK59" s="511"/>
      <c r="CL59" s="511"/>
      <c r="CM59" s="511"/>
      <c r="EF59" s="511"/>
    </row>
    <row r="60" spans="1:136" ht="20.100000000000001" customHeight="1">
      <c r="A60" s="514"/>
      <c r="B60" s="1168"/>
      <c r="C60" s="1169"/>
      <c r="D60" s="1169"/>
      <c r="E60" s="1169"/>
      <c r="F60" s="1169"/>
      <c r="G60" s="1169"/>
      <c r="H60" s="1169"/>
      <c r="I60" s="1169"/>
      <c r="J60" s="1169"/>
      <c r="K60" s="1170"/>
      <c r="L60" s="640"/>
      <c r="M60" s="640"/>
      <c r="N60" s="373"/>
      <c r="O60" s="373"/>
      <c r="P60" s="373"/>
      <c r="Q60" s="373"/>
      <c r="R60" s="373"/>
      <c r="S60" s="373"/>
      <c r="T60" s="373"/>
      <c r="U60" s="373"/>
      <c r="V60" s="373"/>
      <c r="W60" s="373"/>
      <c r="X60" s="373"/>
      <c r="Y60" s="373"/>
      <c r="Z60" s="373"/>
      <c r="AA60" s="373"/>
      <c r="AB60" s="373"/>
      <c r="AC60" s="373"/>
      <c r="AD60" s="373"/>
      <c r="AE60" s="284"/>
      <c r="AF60" s="373"/>
      <c r="AG60" s="373"/>
      <c r="AH60" s="373"/>
      <c r="AI60" s="373"/>
      <c r="AJ60" s="511"/>
      <c r="AK60" s="511"/>
      <c r="AL60" s="511"/>
      <c r="AM60" s="631"/>
      <c r="AN60" s="511"/>
      <c r="AO60" s="511"/>
      <c r="AP60" s="511"/>
      <c r="AQ60" s="511"/>
      <c r="AR60" s="511"/>
      <c r="AS60" s="640"/>
      <c r="AT60" s="640"/>
      <c r="AU60" s="640"/>
      <c r="AV60" s="640"/>
      <c r="AW60" s="640"/>
      <c r="AX60" s="640"/>
      <c r="AY60" s="640"/>
      <c r="AZ60" s="640"/>
      <c r="BA60" s="640"/>
      <c r="BB60" s="640"/>
      <c r="BC60" s="511"/>
      <c r="BG60" s="511"/>
      <c r="BH60" s="511"/>
      <c r="BI60" s="511"/>
      <c r="BJ60" s="511"/>
      <c r="BK60" s="511"/>
      <c r="BL60" s="511"/>
      <c r="BM60" s="511"/>
      <c r="BN60" s="511"/>
      <c r="BO60" s="511"/>
      <c r="BP60" s="511"/>
      <c r="BQ60" s="511"/>
      <c r="BR60" s="511"/>
      <c r="BS60" s="511"/>
      <c r="BT60" s="511"/>
      <c r="BU60" s="511"/>
      <c r="BV60" s="511"/>
      <c r="BW60" s="511"/>
      <c r="BX60" s="511"/>
      <c r="BY60" s="511"/>
      <c r="BZ60" s="511"/>
      <c r="CA60" s="511"/>
      <c r="CB60" s="511"/>
      <c r="CC60" s="511"/>
      <c r="CD60" s="511"/>
      <c r="CE60" s="511"/>
      <c r="CF60" s="511"/>
      <c r="CG60" s="511"/>
      <c r="CH60" s="511"/>
      <c r="CI60" s="511"/>
      <c r="CJ60" s="511"/>
      <c r="CK60" s="511"/>
      <c r="CL60" s="511"/>
      <c r="CM60" s="511"/>
      <c r="EF60" s="511"/>
    </row>
    <row r="61" spans="1:136" ht="30" customHeight="1">
      <c r="A61" s="514"/>
      <c r="B61" s="657"/>
      <c r="C61" s="658"/>
      <c r="D61" s="658"/>
      <c r="E61" s="659"/>
      <c r="F61" s="660"/>
      <c r="G61" s="661"/>
      <c r="H61" s="661"/>
      <c r="I61" s="661"/>
      <c r="J61" s="661"/>
      <c r="K61" s="662"/>
      <c r="L61" s="640"/>
      <c r="M61" s="640"/>
      <c r="N61" s="373"/>
      <c r="O61" s="373"/>
      <c r="P61" s="373"/>
      <c r="Q61" s="373"/>
      <c r="R61" s="373"/>
      <c r="S61" s="373"/>
      <c r="T61" s="373"/>
      <c r="U61" s="373"/>
      <c r="V61" s="373"/>
      <c r="W61" s="373"/>
      <c r="X61" s="373"/>
      <c r="Y61" s="373"/>
      <c r="Z61" s="373"/>
      <c r="AA61" s="373"/>
      <c r="AB61" s="373"/>
      <c r="AC61" s="373"/>
      <c r="AD61" s="373"/>
      <c r="AE61" s="284"/>
      <c r="AF61" s="373"/>
      <c r="AG61" s="373"/>
      <c r="AH61" s="373"/>
      <c r="AI61" s="373"/>
      <c r="AJ61" s="511"/>
      <c r="AK61" s="511"/>
      <c r="AL61" s="511"/>
      <c r="AM61" s="631"/>
      <c r="AN61" s="511"/>
      <c r="AO61" s="511"/>
      <c r="AP61" s="511"/>
      <c r="AQ61" s="511"/>
      <c r="AR61" s="511"/>
      <c r="AS61" s="640"/>
      <c r="AT61" s="640"/>
      <c r="AU61" s="640"/>
      <c r="AV61" s="640"/>
      <c r="AW61" s="640"/>
      <c r="AX61" s="640"/>
      <c r="AY61" s="640"/>
      <c r="AZ61" s="640"/>
      <c r="BA61" s="640"/>
      <c r="BB61" s="640"/>
      <c r="BC61" s="511"/>
      <c r="BG61" s="511"/>
      <c r="BH61" s="511"/>
      <c r="BI61" s="511"/>
      <c r="BJ61" s="511"/>
      <c r="BK61" s="511"/>
      <c r="BL61" s="511"/>
      <c r="BM61" s="511"/>
      <c r="BN61" s="511"/>
      <c r="BO61" s="511"/>
      <c r="BP61" s="511"/>
      <c r="BQ61" s="511"/>
      <c r="BR61" s="511"/>
      <c r="BS61" s="511"/>
      <c r="BT61" s="511"/>
      <c r="BU61" s="511"/>
      <c r="BV61" s="511"/>
      <c r="BW61" s="511"/>
      <c r="BX61" s="511"/>
      <c r="BY61" s="511"/>
      <c r="BZ61" s="511"/>
      <c r="CA61" s="511"/>
      <c r="CB61" s="511"/>
      <c r="CC61" s="511"/>
      <c r="CD61" s="511"/>
      <c r="CE61" s="511"/>
      <c r="CF61" s="511"/>
      <c r="CG61" s="511"/>
      <c r="CH61" s="511"/>
      <c r="CI61" s="511"/>
      <c r="CJ61" s="511"/>
      <c r="CK61" s="511"/>
      <c r="CL61" s="511"/>
      <c r="CM61" s="511"/>
      <c r="EF61" s="511"/>
    </row>
    <row r="62" spans="1:136" ht="9.9499999999999993" customHeight="1">
      <c r="A62" s="514"/>
      <c r="B62" s="1168"/>
      <c r="C62" s="1169"/>
      <c r="D62" s="1169"/>
      <c r="E62" s="1169"/>
      <c r="F62" s="1169"/>
      <c r="G62" s="1169"/>
      <c r="H62" s="1169"/>
      <c r="I62" s="1169"/>
      <c r="J62" s="1169"/>
      <c r="K62" s="1170"/>
      <c r="L62" s="640"/>
      <c r="M62" s="640"/>
      <c r="N62" s="373"/>
      <c r="O62" s="373"/>
      <c r="P62" s="373"/>
      <c r="Q62" s="373"/>
      <c r="R62" s="373"/>
      <c r="S62" s="373"/>
      <c r="T62" s="373"/>
      <c r="U62" s="373"/>
      <c r="V62" s="373"/>
      <c r="W62" s="373"/>
      <c r="X62" s="373"/>
      <c r="Y62" s="373"/>
      <c r="Z62" s="373"/>
      <c r="AA62" s="373"/>
      <c r="AB62" s="373"/>
      <c r="AC62" s="373"/>
      <c r="AD62" s="373"/>
      <c r="AE62" s="284"/>
      <c r="AF62" s="373"/>
      <c r="AG62" s="373"/>
      <c r="AH62" s="373"/>
      <c r="AI62" s="373"/>
      <c r="AJ62" s="511"/>
      <c r="AK62" s="511"/>
      <c r="AL62" s="511"/>
      <c r="AM62" s="631"/>
      <c r="AN62" s="511"/>
      <c r="AO62" s="511"/>
      <c r="AP62" s="511"/>
      <c r="AQ62" s="511"/>
      <c r="AR62" s="511"/>
      <c r="AS62" s="640"/>
      <c r="AT62" s="640"/>
      <c r="AU62" s="640"/>
      <c r="AV62" s="640"/>
      <c r="AW62" s="640"/>
      <c r="AX62" s="640"/>
      <c r="AY62" s="640"/>
      <c r="AZ62" s="640"/>
      <c r="BA62" s="640"/>
      <c r="BB62" s="640"/>
      <c r="BC62" s="511"/>
      <c r="BG62" s="511"/>
      <c r="BH62" s="511"/>
      <c r="BI62" s="511"/>
      <c r="BJ62" s="511"/>
      <c r="BK62" s="511"/>
      <c r="BL62" s="511"/>
      <c r="BM62" s="511"/>
      <c r="BN62" s="511"/>
      <c r="BO62" s="511"/>
      <c r="BP62" s="511"/>
      <c r="BQ62" s="511"/>
      <c r="BR62" s="511"/>
      <c r="BS62" s="511"/>
      <c r="BT62" s="511"/>
      <c r="BU62" s="511"/>
      <c r="BV62" s="511"/>
      <c r="BW62" s="511"/>
      <c r="BX62" s="511"/>
      <c r="BY62" s="511"/>
      <c r="BZ62" s="511"/>
      <c r="CA62" s="511"/>
      <c r="CB62" s="511"/>
      <c r="CC62" s="511"/>
      <c r="CD62" s="511"/>
      <c r="CE62" s="511"/>
      <c r="CF62" s="511"/>
      <c r="CG62" s="511"/>
      <c r="CH62" s="511"/>
      <c r="CI62" s="511"/>
      <c r="CJ62" s="511"/>
      <c r="CK62" s="511"/>
      <c r="CL62" s="511"/>
      <c r="CM62" s="511"/>
      <c r="EF62" s="511"/>
    </row>
    <row r="63" spans="1:136" ht="30" customHeight="1">
      <c r="A63" s="514"/>
      <c r="B63" s="1168"/>
      <c r="C63" s="1169"/>
      <c r="D63" s="1169"/>
      <c r="E63" s="1169"/>
      <c r="F63" s="1169"/>
      <c r="G63" s="1169"/>
      <c r="H63" s="1169"/>
      <c r="I63" s="1169"/>
      <c r="J63" s="1169"/>
      <c r="K63" s="1170"/>
      <c r="L63" s="640"/>
      <c r="M63" s="650" t="s">
        <v>509</v>
      </c>
      <c r="N63" s="373"/>
      <c r="O63" s="373"/>
      <c r="P63" s="373"/>
      <c r="Q63" s="373"/>
      <c r="R63" s="373"/>
      <c r="S63" s="373"/>
      <c r="T63" s="373"/>
      <c r="U63" s="373"/>
      <c r="V63" s="373"/>
      <c r="W63" s="373"/>
      <c r="X63" s="373"/>
      <c r="Y63" s="373"/>
      <c r="Z63" s="373"/>
      <c r="AA63" s="373"/>
      <c r="AB63" s="373"/>
      <c r="AC63" s="373"/>
      <c r="AD63" s="373"/>
      <c r="AE63" s="284"/>
      <c r="AF63" s="373"/>
      <c r="AG63" s="373"/>
      <c r="AH63" s="373"/>
      <c r="AI63" s="373"/>
      <c r="AJ63" s="511"/>
      <c r="AK63" s="511"/>
      <c r="AL63" s="511"/>
      <c r="AM63" s="631"/>
      <c r="AN63" s="511"/>
      <c r="AO63" s="511"/>
      <c r="AP63" s="511"/>
      <c r="AQ63" s="511"/>
      <c r="AR63" s="511"/>
      <c r="AS63" s="762"/>
      <c r="AT63" s="762"/>
      <c r="AU63" s="762"/>
      <c r="AV63" s="762"/>
      <c r="AW63" s="762"/>
      <c r="AX63" s="762"/>
      <c r="AY63" s="762"/>
      <c r="AZ63" s="762"/>
      <c r="BA63" s="762"/>
      <c r="BB63" s="762"/>
      <c r="BC63" s="511"/>
      <c r="BG63" s="511"/>
      <c r="BH63" s="511"/>
      <c r="BI63" s="511"/>
      <c r="BJ63" s="511"/>
      <c r="BK63" s="511"/>
      <c r="BL63" s="511"/>
      <c r="BM63" s="511"/>
      <c r="BN63" s="511"/>
      <c r="BO63" s="511"/>
      <c r="BP63" s="511"/>
      <c r="BQ63" s="511"/>
      <c r="BR63" s="511"/>
      <c r="BS63" s="511"/>
      <c r="BT63" s="511"/>
      <c r="BU63" s="511"/>
      <c r="BV63" s="511"/>
      <c r="BW63" s="511"/>
      <c r="BX63" s="511"/>
      <c r="BY63" s="511"/>
      <c r="BZ63" s="511"/>
      <c r="CA63" s="511"/>
      <c r="CB63" s="511"/>
      <c r="CC63" s="511"/>
      <c r="CD63" s="511"/>
      <c r="CE63" s="511"/>
      <c r="CF63" s="511"/>
      <c r="CG63" s="511"/>
      <c r="CH63" s="511"/>
      <c r="CI63" s="511"/>
      <c r="CJ63" s="511"/>
      <c r="CK63" s="511"/>
      <c r="CL63" s="511"/>
      <c r="CM63" s="511"/>
      <c r="EF63" s="511"/>
    </row>
    <row r="64" spans="1:136" ht="30" customHeight="1">
      <c r="A64" s="514"/>
      <c r="B64" s="1168"/>
      <c r="C64" s="1169"/>
      <c r="D64" s="1169"/>
      <c r="E64" s="1169"/>
      <c r="F64" s="1169"/>
      <c r="G64" s="1169"/>
      <c r="H64" s="1169"/>
      <c r="I64" s="1169"/>
      <c r="J64" s="1169"/>
      <c r="K64" s="1170"/>
      <c r="L64" s="640"/>
      <c r="M64" s="640"/>
      <c r="N64" s="373"/>
      <c r="O64" s="373"/>
      <c r="P64" s="373"/>
      <c r="Q64" s="373"/>
      <c r="R64" s="373"/>
      <c r="S64" s="373"/>
      <c r="T64" s="373"/>
      <c r="U64" s="373"/>
      <c r="V64" s="373"/>
      <c r="W64" s="373"/>
      <c r="X64" s="373"/>
      <c r="Y64" s="373"/>
      <c r="Z64" s="373"/>
      <c r="AA64" s="373"/>
      <c r="AB64" s="373"/>
      <c r="AC64" s="373"/>
      <c r="AD64" s="373"/>
      <c r="AE64" s="284"/>
      <c r="AF64" s="373"/>
      <c r="AG64" s="373"/>
      <c r="AH64" s="373"/>
      <c r="AI64" s="373"/>
      <c r="AJ64" s="511"/>
      <c r="AK64" s="511"/>
      <c r="AL64" s="511"/>
      <c r="AM64" s="631"/>
      <c r="AN64" s="511"/>
      <c r="AO64" s="511"/>
      <c r="AP64" s="511"/>
      <c r="AQ64" s="511"/>
      <c r="AR64" s="511"/>
      <c r="AS64" s="640"/>
      <c r="AT64" s="640"/>
      <c r="AU64" s="640"/>
      <c r="AV64" s="640"/>
      <c r="AW64" s="640"/>
      <c r="AX64" s="640"/>
      <c r="AY64" s="640"/>
      <c r="AZ64" s="640"/>
      <c r="BA64" s="640"/>
      <c r="BB64" s="640"/>
      <c r="BC64" s="511"/>
      <c r="BG64" s="511"/>
      <c r="BH64" s="511"/>
      <c r="BI64" s="511"/>
      <c r="BJ64" s="511"/>
      <c r="BK64" s="511"/>
      <c r="BL64" s="511"/>
      <c r="BM64" s="511"/>
      <c r="BN64" s="511"/>
      <c r="BO64" s="511"/>
      <c r="BP64" s="511"/>
      <c r="BQ64" s="511"/>
      <c r="BR64" s="511"/>
      <c r="BS64" s="511"/>
      <c r="BT64" s="511"/>
      <c r="BU64" s="511"/>
      <c r="BV64" s="511"/>
      <c r="BW64" s="511"/>
      <c r="BX64" s="511"/>
      <c r="BY64" s="511"/>
      <c r="BZ64" s="511"/>
      <c r="CA64" s="511"/>
      <c r="CB64" s="511"/>
      <c r="CC64" s="511"/>
      <c r="CD64" s="511"/>
      <c r="CE64" s="511"/>
      <c r="CF64" s="511"/>
      <c r="CG64" s="511"/>
      <c r="CH64" s="511"/>
      <c r="CI64" s="511"/>
      <c r="CJ64" s="511"/>
      <c r="CK64" s="511"/>
      <c r="CL64" s="511"/>
      <c r="CM64" s="511"/>
      <c r="EF64" s="511"/>
    </row>
    <row r="65" spans="1:136" ht="30" customHeight="1">
      <c r="A65" s="514"/>
      <c r="B65" s="1168"/>
      <c r="C65" s="1169"/>
      <c r="D65" s="1169"/>
      <c r="E65" s="1169"/>
      <c r="F65" s="1169"/>
      <c r="G65" s="1169"/>
      <c r="H65" s="1169"/>
      <c r="I65" s="1169"/>
      <c r="J65" s="1169"/>
      <c r="K65" s="1170"/>
      <c r="L65" s="640"/>
      <c r="M65" s="640"/>
      <c r="N65" s="373"/>
      <c r="O65" s="373"/>
      <c r="P65" s="373"/>
      <c r="Q65" s="373"/>
      <c r="R65" s="373"/>
      <c r="S65" s="373"/>
      <c r="T65" s="373"/>
      <c r="U65" s="373"/>
      <c r="V65" s="373"/>
      <c r="W65" s="373"/>
      <c r="X65" s="373"/>
      <c r="Y65" s="373"/>
      <c r="Z65" s="373"/>
      <c r="AA65" s="373"/>
      <c r="AB65" s="373"/>
      <c r="AC65" s="373"/>
      <c r="AD65" s="373"/>
      <c r="AE65" s="284"/>
      <c r="AF65" s="373"/>
      <c r="AG65" s="373"/>
      <c r="AH65" s="373"/>
      <c r="AI65" s="373"/>
      <c r="AJ65" s="511"/>
      <c r="AK65" s="511"/>
      <c r="AL65" s="511"/>
      <c r="AM65" s="631"/>
      <c r="AN65" s="511"/>
      <c r="AO65" s="511"/>
      <c r="AP65" s="511"/>
      <c r="AQ65" s="511"/>
      <c r="AR65" s="511"/>
      <c r="AS65" s="640"/>
      <c r="AT65" s="640"/>
      <c r="AU65" s="640"/>
      <c r="AV65" s="640"/>
      <c r="AW65" s="640"/>
      <c r="AX65" s="640"/>
      <c r="AY65" s="640"/>
      <c r="AZ65" s="640"/>
      <c r="BA65" s="640"/>
      <c r="BB65" s="640"/>
      <c r="BC65" s="511"/>
      <c r="BG65" s="511"/>
      <c r="BH65" s="511"/>
      <c r="BI65" s="511"/>
      <c r="BJ65" s="511"/>
      <c r="BK65" s="511"/>
      <c r="BL65" s="511"/>
      <c r="BM65" s="511"/>
      <c r="BN65" s="511"/>
      <c r="BO65" s="511"/>
      <c r="BP65" s="511"/>
      <c r="BQ65" s="511"/>
      <c r="BR65" s="511"/>
      <c r="BS65" s="511"/>
      <c r="BT65" s="511"/>
      <c r="BU65" s="511"/>
      <c r="BV65" s="511"/>
      <c r="BW65" s="511"/>
      <c r="BX65" s="511"/>
      <c r="BY65" s="511"/>
      <c r="BZ65" s="511"/>
      <c r="CA65" s="511"/>
      <c r="CB65" s="511"/>
      <c r="CC65" s="511"/>
      <c r="CD65" s="511"/>
      <c r="CE65" s="511"/>
      <c r="CF65" s="511"/>
      <c r="CG65" s="511"/>
      <c r="CH65" s="511"/>
      <c r="CI65" s="511"/>
      <c r="CJ65" s="511"/>
      <c r="CK65" s="511"/>
      <c r="CL65" s="511"/>
      <c r="CM65" s="511"/>
      <c r="EF65" s="511"/>
    </row>
    <row r="66" spans="1:136" ht="30" customHeight="1">
      <c r="A66" s="514"/>
      <c r="B66" s="1168"/>
      <c r="C66" s="1169"/>
      <c r="D66" s="1169"/>
      <c r="E66" s="1169"/>
      <c r="F66" s="1169"/>
      <c r="G66" s="1169"/>
      <c r="H66" s="1169"/>
      <c r="I66" s="1169"/>
      <c r="J66" s="1169"/>
      <c r="K66" s="1170"/>
      <c r="L66" s="640"/>
      <c r="M66" s="640"/>
      <c r="N66" s="373"/>
      <c r="O66" s="373"/>
      <c r="P66" s="373"/>
      <c r="Q66" s="373"/>
      <c r="R66" s="373"/>
      <c r="S66" s="373"/>
      <c r="T66" s="373"/>
      <c r="U66" s="373"/>
      <c r="V66" s="373"/>
      <c r="W66" s="373"/>
      <c r="X66" s="373"/>
      <c r="Y66" s="373"/>
      <c r="Z66" s="373"/>
      <c r="AA66" s="373"/>
      <c r="AB66" s="373"/>
      <c r="AC66" s="373"/>
      <c r="AD66" s="373"/>
      <c r="AE66" s="284"/>
      <c r="AF66" s="373"/>
      <c r="AG66" s="373"/>
      <c r="AH66" s="373"/>
      <c r="AI66" s="373"/>
      <c r="AJ66" s="511"/>
      <c r="AK66" s="511"/>
      <c r="AL66" s="511"/>
      <c r="AM66" s="631"/>
      <c r="AN66" s="511"/>
      <c r="AO66" s="511"/>
      <c r="AP66" s="511"/>
      <c r="AQ66" s="511"/>
      <c r="AR66" s="511"/>
      <c r="AS66" s="640"/>
      <c r="AT66" s="640"/>
      <c r="AU66" s="640"/>
      <c r="AV66" s="640"/>
      <c r="AW66" s="640"/>
      <c r="AX66" s="640"/>
      <c r="AY66" s="640"/>
      <c r="AZ66" s="640"/>
      <c r="BA66" s="640"/>
      <c r="BB66" s="640"/>
      <c r="BC66" s="511"/>
      <c r="BG66" s="511"/>
      <c r="BH66" s="511"/>
      <c r="BI66" s="511"/>
      <c r="BJ66" s="511"/>
      <c r="BK66" s="511"/>
      <c r="BL66" s="511"/>
      <c r="BM66" s="511"/>
      <c r="BN66" s="511"/>
      <c r="BO66" s="511"/>
      <c r="BP66" s="511"/>
      <c r="BQ66" s="511"/>
      <c r="BR66" s="511"/>
      <c r="BS66" s="511"/>
      <c r="BT66" s="511"/>
      <c r="BU66" s="511"/>
      <c r="BV66" s="511"/>
      <c r="BW66" s="511"/>
      <c r="BX66" s="511"/>
      <c r="BY66" s="511"/>
      <c r="BZ66" s="511"/>
      <c r="CA66" s="511"/>
      <c r="CB66" s="511"/>
      <c r="CC66" s="511"/>
      <c r="CD66" s="511"/>
      <c r="CE66" s="511"/>
      <c r="CF66" s="511"/>
      <c r="CG66" s="511"/>
      <c r="CH66" s="511"/>
      <c r="CI66" s="511"/>
      <c r="CJ66" s="511"/>
      <c r="CK66" s="511"/>
      <c r="CL66" s="511"/>
      <c r="CM66" s="511"/>
      <c r="EF66" s="511"/>
    </row>
    <row r="67" spans="1:136" ht="30" customHeight="1">
      <c r="A67" s="514"/>
      <c r="B67" s="1168"/>
      <c r="C67" s="1169"/>
      <c r="D67" s="1169"/>
      <c r="E67" s="1169"/>
      <c r="F67" s="1169"/>
      <c r="G67" s="1169"/>
      <c r="H67" s="1169"/>
      <c r="I67" s="1169"/>
      <c r="J67" s="1169"/>
      <c r="K67" s="1170"/>
      <c r="L67" s="640"/>
      <c r="M67" s="640"/>
      <c r="N67" s="373"/>
      <c r="O67" s="373"/>
      <c r="P67" s="373"/>
      <c r="Q67" s="373"/>
      <c r="R67" s="373"/>
      <c r="S67" s="373"/>
      <c r="T67" s="373"/>
      <c r="U67" s="373"/>
      <c r="V67" s="373"/>
      <c r="W67" s="373"/>
      <c r="X67" s="373"/>
      <c r="Y67" s="373"/>
      <c r="Z67" s="373"/>
      <c r="AA67" s="373"/>
      <c r="AB67" s="373"/>
      <c r="AC67" s="373"/>
      <c r="AD67" s="373"/>
      <c r="AE67" s="284"/>
      <c r="AF67" s="373"/>
      <c r="AG67" s="373"/>
      <c r="AH67" s="373"/>
      <c r="AI67" s="373"/>
      <c r="AJ67" s="511"/>
      <c r="AK67" s="511"/>
      <c r="AL67" s="511"/>
      <c r="AM67" s="631"/>
      <c r="AN67" s="511"/>
      <c r="AO67" s="511"/>
      <c r="AP67" s="511"/>
      <c r="AQ67" s="511"/>
      <c r="AR67" s="511"/>
      <c r="AS67" s="640"/>
      <c r="AT67" s="640"/>
      <c r="AU67" s="640"/>
      <c r="AV67" s="640"/>
      <c r="AW67" s="640"/>
      <c r="AX67" s="640"/>
      <c r="AY67" s="640"/>
      <c r="AZ67" s="640"/>
      <c r="BA67" s="640"/>
      <c r="BB67" s="640"/>
      <c r="BC67" s="511"/>
      <c r="BG67" s="511"/>
      <c r="BH67" s="511"/>
      <c r="BI67" s="511"/>
      <c r="BJ67" s="511"/>
      <c r="BK67" s="511"/>
      <c r="BL67" s="511"/>
      <c r="BM67" s="511"/>
      <c r="BN67" s="511"/>
      <c r="BO67" s="511"/>
      <c r="BP67" s="511"/>
      <c r="BQ67" s="511"/>
      <c r="BR67" s="511"/>
      <c r="BS67" s="511"/>
      <c r="BT67" s="511"/>
      <c r="BU67" s="511"/>
      <c r="BV67" s="511"/>
      <c r="BW67" s="511"/>
      <c r="BX67" s="511"/>
      <c r="BY67" s="511"/>
      <c r="BZ67" s="511"/>
      <c r="CA67" s="511"/>
      <c r="CB67" s="511"/>
      <c r="CC67" s="511"/>
      <c r="CD67" s="511"/>
      <c r="CE67" s="511"/>
      <c r="CF67" s="511"/>
      <c r="CG67" s="511"/>
      <c r="CH67" s="511"/>
      <c r="CI67" s="511"/>
      <c r="CJ67" s="511"/>
      <c r="CK67" s="511"/>
      <c r="CL67" s="511"/>
      <c r="CM67" s="511"/>
      <c r="EF67" s="511"/>
    </row>
    <row r="68" spans="1:136" ht="30" customHeight="1">
      <c r="A68" s="514"/>
      <c r="B68" s="1168"/>
      <c r="C68" s="1169"/>
      <c r="D68" s="1169"/>
      <c r="E68" s="1169"/>
      <c r="F68" s="1169"/>
      <c r="G68" s="1169"/>
      <c r="H68" s="1169"/>
      <c r="I68" s="1169"/>
      <c r="J68" s="1169"/>
      <c r="K68" s="1170"/>
      <c r="L68" s="640"/>
      <c r="M68" s="640"/>
      <c r="N68" s="373"/>
      <c r="O68" s="373"/>
      <c r="P68" s="373"/>
      <c r="Q68" s="373"/>
      <c r="R68" s="373"/>
      <c r="S68" s="373"/>
      <c r="T68" s="373"/>
      <c r="U68" s="373"/>
      <c r="V68" s="373"/>
      <c r="W68" s="373"/>
      <c r="X68" s="373"/>
      <c r="Y68" s="373"/>
      <c r="Z68" s="373"/>
      <c r="AA68" s="373"/>
      <c r="AB68" s="373"/>
      <c r="AC68" s="373"/>
      <c r="AD68" s="373"/>
      <c r="AE68" s="284"/>
      <c r="AF68" s="373"/>
      <c r="AG68" s="373"/>
      <c r="AH68" s="373"/>
      <c r="AI68" s="373"/>
      <c r="AJ68" s="511"/>
      <c r="AK68" s="511"/>
      <c r="AL68" s="511"/>
      <c r="AM68" s="631"/>
      <c r="AN68" s="511"/>
      <c r="AO68" s="511"/>
      <c r="AP68" s="511"/>
      <c r="AQ68" s="511"/>
      <c r="AR68" s="511"/>
      <c r="AS68" s="640"/>
      <c r="AT68" s="640"/>
      <c r="AU68" s="640"/>
      <c r="AV68" s="640"/>
      <c r="AW68" s="640"/>
      <c r="AX68" s="640"/>
      <c r="AY68" s="640"/>
      <c r="AZ68" s="640"/>
      <c r="BA68" s="640"/>
      <c r="BB68" s="640"/>
      <c r="BC68" s="511"/>
      <c r="BG68" s="511"/>
      <c r="BH68" s="511"/>
      <c r="BI68" s="511"/>
      <c r="BJ68" s="511"/>
      <c r="BK68" s="511"/>
      <c r="BL68" s="511"/>
      <c r="BM68" s="511"/>
      <c r="BN68" s="511"/>
      <c r="BO68" s="511"/>
      <c r="BP68" s="511"/>
      <c r="BQ68" s="511"/>
      <c r="BR68" s="511"/>
      <c r="BS68" s="511"/>
      <c r="BT68" s="511"/>
      <c r="BU68" s="511"/>
      <c r="BV68" s="511"/>
      <c r="BW68" s="511"/>
      <c r="BX68" s="511"/>
      <c r="BY68" s="511"/>
      <c r="BZ68" s="511"/>
      <c r="CA68" s="511"/>
      <c r="CB68" s="511"/>
      <c r="CC68" s="511"/>
      <c r="CD68" s="511"/>
      <c r="CE68" s="511"/>
      <c r="CF68" s="511"/>
      <c r="CG68" s="511"/>
      <c r="CH68" s="511"/>
      <c r="CI68" s="511"/>
      <c r="CJ68" s="511"/>
      <c r="CK68" s="511"/>
      <c r="CL68" s="511"/>
      <c r="CM68" s="511"/>
      <c r="EF68" s="511"/>
    </row>
    <row r="69" spans="1:136" ht="30" customHeight="1">
      <c r="A69" s="514"/>
      <c r="B69" s="1168"/>
      <c r="C69" s="1169"/>
      <c r="D69" s="1169"/>
      <c r="E69" s="1169"/>
      <c r="F69" s="1169"/>
      <c r="G69" s="1169"/>
      <c r="H69" s="1169"/>
      <c r="I69" s="1169"/>
      <c r="J69" s="1169"/>
      <c r="K69" s="1170"/>
      <c r="L69" s="640"/>
      <c r="M69" s="640"/>
      <c r="N69" s="373"/>
      <c r="O69" s="373"/>
      <c r="P69" s="373"/>
      <c r="Q69" s="373"/>
      <c r="R69" s="373"/>
      <c r="S69" s="373"/>
      <c r="T69" s="373"/>
      <c r="U69" s="373"/>
      <c r="V69" s="373"/>
      <c r="W69" s="373"/>
      <c r="X69" s="373"/>
      <c r="Y69" s="373"/>
      <c r="Z69" s="373"/>
      <c r="AA69" s="373"/>
      <c r="AB69" s="373"/>
      <c r="AC69" s="373"/>
      <c r="AD69" s="373"/>
      <c r="AE69" s="284"/>
      <c r="AF69" s="373"/>
      <c r="AG69" s="373"/>
      <c r="AH69" s="373"/>
      <c r="AI69" s="373"/>
      <c r="AJ69" s="511"/>
      <c r="AK69" s="511"/>
      <c r="AL69" s="511"/>
      <c r="AM69" s="631"/>
      <c r="AN69" s="511"/>
      <c r="AO69" s="511"/>
      <c r="AP69" s="511"/>
      <c r="AQ69" s="511"/>
      <c r="AR69" s="511"/>
      <c r="AS69" s="640"/>
      <c r="AT69" s="640"/>
      <c r="AU69" s="640"/>
      <c r="AV69" s="640"/>
      <c r="AW69" s="640"/>
      <c r="AX69" s="640"/>
      <c r="AY69" s="640"/>
      <c r="AZ69" s="640"/>
      <c r="BA69" s="640"/>
      <c r="BB69" s="640"/>
      <c r="BC69" s="511"/>
      <c r="BG69" s="511"/>
      <c r="BH69" s="511"/>
      <c r="BI69" s="511"/>
      <c r="BJ69" s="511"/>
      <c r="BK69" s="511"/>
      <c r="BL69" s="511"/>
      <c r="BM69" s="511"/>
      <c r="BN69" s="511"/>
      <c r="BO69" s="511"/>
      <c r="BP69" s="511"/>
      <c r="BQ69" s="511"/>
      <c r="BR69" s="511"/>
      <c r="BS69" s="511"/>
      <c r="BT69" s="511"/>
      <c r="BU69" s="511"/>
      <c r="BV69" s="511"/>
      <c r="BW69" s="511"/>
      <c r="BX69" s="511"/>
      <c r="BY69" s="511"/>
      <c r="BZ69" s="511"/>
      <c r="CA69" s="511"/>
      <c r="CB69" s="511"/>
      <c r="CC69" s="511"/>
      <c r="CD69" s="511"/>
      <c r="CE69" s="511"/>
      <c r="CF69" s="511"/>
      <c r="CG69" s="511"/>
      <c r="CH69" s="511"/>
      <c r="CI69" s="511"/>
      <c r="CJ69" s="511"/>
      <c r="CK69" s="511"/>
      <c r="CL69" s="511"/>
      <c r="CM69" s="511"/>
      <c r="EF69" s="511"/>
    </row>
    <row r="70" spans="1:136" ht="30" customHeight="1">
      <c r="A70" s="514"/>
      <c r="B70" s="1168"/>
      <c r="C70" s="1169"/>
      <c r="D70" s="1169"/>
      <c r="E70" s="1169"/>
      <c r="F70" s="1169"/>
      <c r="G70" s="1169"/>
      <c r="H70" s="1169"/>
      <c r="I70" s="1169"/>
      <c r="J70" s="1169"/>
      <c r="K70" s="1170"/>
      <c r="L70" s="640"/>
      <c r="M70" s="640"/>
      <c r="N70" s="373"/>
      <c r="O70" s="373"/>
      <c r="P70" s="373"/>
      <c r="Q70" s="373"/>
      <c r="R70" s="373"/>
      <c r="S70" s="373"/>
      <c r="T70" s="373"/>
      <c r="U70" s="373"/>
      <c r="V70" s="373"/>
      <c r="W70" s="373"/>
      <c r="X70" s="373"/>
      <c r="Y70" s="373"/>
      <c r="Z70" s="373"/>
      <c r="AA70" s="373"/>
      <c r="AB70" s="373"/>
      <c r="AC70" s="373"/>
      <c r="AD70" s="373"/>
      <c r="AE70" s="284"/>
      <c r="AF70" s="373"/>
      <c r="AG70" s="373"/>
      <c r="AH70" s="373"/>
      <c r="AI70" s="373"/>
      <c r="AJ70" s="511"/>
      <c r="AK70" s="511"/>
      <c r="AL70" s="511"/>
      <c r="AM70" s="631"/>
      <c r="AN70" s="511"/>
      <c r="AO70" s="511"/>
      <c r="AP70" s="511"/>
      <c r="AQ70" s="511"/>
      <c r="AR70" s="511"/>
      <c r="AS70" s="640"/>
      <c r="AT70" s="640"/>
      <c r="AU70" s="640"/>
      <c r="AV70" s="640"/>
      <c r="AW70" s="640"/>
      <c r="AX70" s="640"/>
      <c r="AY70" s="640"/>
      <c r="AZ70" s="640"/>
      <c r="BA70" s="640"/>
      <c r="BB70" s="640"/>
      <c r="BC70" s="511"/>
      <c r="BG70" s="511"/>
      <c r="BH70" s="511"/>
      <c r="BI70" s="511"/>
      <c r="BJ70" s="511"/>
      <c r="BK70" s="511"/>
      <c r="BL70" s="511"/>
      <c r="BM70" s="511"/>
      <c r="BN70" s="511"/>
      <c r="BO70" s="511"/>
      <c r="BP70" s="511"/>
      <c r="BQ70" s="511"/>
      <c r="BR70" s="511"/>
      <c r="BS70" s="511"/>
      <c r="BT70" s="511"/>
      <c r="BU70" s="511"/>
      <c r="BV70" s="511"/>
      <c r="BW70" s="511"/>
      <c r="BX70" s="511"/>
      <c r="BY70" s="511"/>
      <c r="BZ70" s="511"/>
      <c r="CA70" s="511"/>
      <c r="CB70" s="511"/>
      <c r="CC70" s="511"/>
      <c r="CD70" s="511"/>
      <c r="CE70" s="511"/>
      <c r="CF70" s="511"/>
      <c r="CG70" s="511"/>
      <c r="CH70" s="511"/>
      <c r="CI70" s="511"/>
      <c r="CJ70" s="511"/>
      <c r="CK70" s="511"/>
      <c r="CL70" s="511"/>
      <c r="CM70" s="511"/>
      <c r="EF70" s="511"/>
    </row>
    <row r="71" spans="1:136" ht="30" customHeight="1">
      <c r="A71" s="514"/>
      <c r="B71" s="1168"/>
      <c r="C71" s="1169"/>
      <c r="D71" s="1169"/>
      <c r="E71" s="1169"/>
      <c r="F71" s="1169"/>
      <c r="G71" s="1169"/>
      <c r="H71" s="1169"/>
      <c r="I71" s="1169"/>
      <c r="J71" s="1169"/>
      <c r="K71" s="1170"/>
      <c r="L71" s="640"/>
      <c r="M71" s="640"/>
      <c r="N71" s="373"/>
      <c r="O71" s="373"/>
      <c r="P71" s="373"/>
      <c r="Q71" s="373"/>
      <c r="R71" s="373"/>
      <c r="S71" s="373"/>
      <c r="T71" s="373"/>
      <c r="U71" s="373"/>
      <c r="V71" s="373"/>
      <c r="W71" s="373"/>
      <c r="X71" s="373"/>
      <c r="Y71" s="373"/>
      <c r="Z71" s="373"/>
      <c r="AA71" s="373"/>
      <c r="AB71" s="373"/>
      <c r="AC71" s="373"/>
      <c r="AD71" s="373"/>
      <c r="AE71" s="284"/>
      <c r="AF71" s="373"/>
      <c r="AG71" s="373"/>
      <c r="AH71" s="373"/>
      <c r="AI71" s="373"/>
      <c r="AJ71" s="511"/>
      <c r="AK71" s="511"/>
      <c r="AL71" s="511"/>
      <c r="AM71" s="631"/>
      <c r="AN71" s="511"/>
      <c r="AO71" s="511"/>
      <c r="AP71" s="511"/>
      <c r="AQ71" s="511"/>
      <c r="AR71" s="511"/>
      <c r="AS71" s="640"/>
      <c r="AT71" s="640"/>
      <c r="AU71" s="640"/>
      <c r="AV71" s="640"/>
      <c r="AW71" s="640"/>
      <c r="AX71" s="640"/>
      <c r="AY71" s="640"/>
      <c r="AZ71" s="640"/>
      <c r="BA71" s="640"/>
      <c r="BB71" s="640"/>
      <c r="BC71" s="511"/>
      <c r="BG71" s="511"/>
      <c r="BH71" s="511"/>
      <c r="BI71" s="511"/>
      <c r="BJ71" s="511"/>
      <c r="BK71" s="511"/>
      <c r="BL71" s="511"/>
      <c r="BM71" s="511"/>
      <c r="BN71" s="511"/>
      <c r="BO71" s="511"/>
      <c r="BP71" s="511"/>
      <c r="BQ71" s="511"/>
      <c r="BR71" s="511"/>
      <c r="BS71" s="511"/>
      <c r="BT71" s="511"/>
      <c r="BU71" s="511"/>
      <c r="BV71" s="511"/>
      <c r="BW71" s="511"/>
      <c r="BX71" s="511"/>
      <c r="BY71" s="511"/>
      <c r="BZ71" s="511"/>
      <c r="CA71" s="511"/>
      <c r="CB71" s="511"/>
      <c r="CC71" s="511"/>
      <c r="CD71" s="511"/>
      <c r="CE71" s="511"/>
      <c r="CF71" s="511"/>
      <c r="CG71" s="511"/>
      <c r="CH71" s="511"/>
      <c r="CI71" s="511"/>
      <c r="CJ71" s="511"/>
      <c r="CK71" s="511"/>
      <c r="CL71" s="511"/>
      <c r="CM71" s="511"/>
      <c r="EF71" s="511"/>
    </row>
    <row r="72" spans="1:136" ht="30" customHeight="1">
      <c r="A72" s="514"/>
      <c r="B72" s="1168"/>
      <c r="C72" s="1169"/>
      <c r="D72" s="1169"/>
      <c r="E72" s="1169"/>
      <c r="F72" s="1169"/>
      <c r="G72" s="1169"/>
      <c r="H72" s="1169"/>
      <c r="I72" s="1169"/>
      <c r="J72" s="1169"/>
      <c r="K72" s="1170"/>
      <c r="L72" s="640"/>
      <c r="M72" s="640"/>
      <c r="N72" s="373"/>
      <c r="O72" s="373"/>
      <c r="P72" s="373"/>
      <c r="Q72" s="373"/>
      <c r="R72" s="373"/>
      <c r="S72" s="373"/>
      <c r="T72" s="373"/>
      <c r="U72" s="373"/>
      <c r="V72" s="373"/>
      <c r="W72" s="373"/>
      <c r="X72" s="373"/>
      <c r="Y72" s="373"/>
      <c r="Z72" s="373"/>
      <c r="AA72" s="373"/>
      <c r="AB72" s="373"/>
      <c r="AC72" s="373"/>
      <c r="AD72" s="373"/>
      <c r="AE72" s="284"/>
      <c r="AF72" s="373"/>
      <c r="AG72" s="373"/>
      <c r="AH72" s="373"/>
      <c r="AI72" s="373"/>
      <c r="AJ72" s="511"/>
      <c r="AK72" s="511"/>
      <c r="AL72" s="511"/>
      <c r="AM72" s="631"/>
      <c r="AN72" s="511"/>
      <c r="AO72" s="511"/>
      <c r="AP72" s="511"/>
      <c r="AQ72" s="511"/>
      <c r="AR72" s="511"/>
      <c r="AS72" s="640"/>
      <c r="AT72" s="640"/>
      <c r="AU72" s="640"/>
      <c r="AV72" s="640"/>
      <c r="AW72" s="640"/>
      <c r="AX72" s="640"/>
      <c r="AY72" s="640"/>
      <c r="AZ72" s="640"/>
      <c r="BA72" s="640"/>
      <c r="BB72" s="640"/>
      <c r="BC72" s="511"/>
      <c r="BG72" s="511"/>
      <c r="BH72" s="511"/>
      <c r="BI72" s="511"/>
      <c r="BJ72" s="511"/>
      <c r="BK72" s="511"/>
      <c r="BL72" s="511"/>
      <c r="BM72" s="511"/>
      <c r="BN72" s="511"/>
      <c r="BO72" s="511"/>
      <c r="BP72" s="511"/>
      <c r="BQ72" s="511"/>
      <c r="BR72" s="511"/>
      <c r="BS72" s="511"/>
      <c r="BT72" s="511"/>
      <c r="BU72" s="511"/>
      <c r="BV72" s="511"/>
      <c r="BW72" s="511"/>
      <c r="BX72" s="511"/>
      <c r="BY72" s="511"/>
      <c r="BZ72" s="511"/>
      <c r="CA72" s="511"/>
      <c r="CB72" s="511"/>
      <c r="CC72" s="511"/>
      <c r="CD72" s="511"/>
      <c r="CE72" s="511"/>
      <c r="CF72" s="511"/>
      <c r="CG72" s="511"/>
      <c r="CH72" s="511"/>
      <c r="CI72" s="511"/>
      <c r="CJ72" s="511"/>
      <c r="CK72" s="511"/>
      <c r="CL72" s="511"/>
      <c r="CM72" s="511"/>
      <c r="EF72" s="511"/>
    </row>
    <row r="73" spans="1:136" ht="30" customHeight="1">
      <c r="A73" s="514"/>
      <c r="B73" s="1168"/>
      <c r="C73" s="1169"/>
      <c r="D73" s="1169"/>
      <c r="E73" s="1169"/>
      <c r="F73" s="1169"/>
      <c r="G73" s="1169"/>
      <c r="H73" s="1169"/>
      <c r="I73" s="1169"/>
      <c r="J73" s="1169"/>
      <c r="K73" s="1170"/>
      <c r="L73" s="640"/>
      <c r="M73" s="640"/>
      <c r="N73" s="373"/>
      <c r="O73" s="373"/>
      <c r="P73" s="373"/>
      <c r="Q73" s="373"/>
      <c r="R73" s="373"/>
      <c r="S73" s="373"/>
      <c r="T73" s="373"/>
      <c r="U73" s="373"/>
      <c r="V73" s="373"/>
      <c r="W73" s="373"/>
      <c r="X73" s="373"/>
      <c r="Y73" s="373"/>
      <c r="Z73" s="373"/>
      <c r="AA73" s="373"/>
      <c r="AB73" s="373"/>
      <c r="AC73" s="373"/>
      <c r="AD73" s="373"/>
      <c r="AE73" s="284"/>
      <c r="AF73" s="373"/>
      <c r="AG73" s="373"/>
      <c r="AH73" s="373"/>
      <c r="AI73" s="373"/>
      <c r="AJ73" s="511"/>
      <c r="AK73" s="511"/>
      <c r="AL73" s="511"/>
      <c r="AM73" s="631"/>
      <c r="AN73" s="511"/>
      <c r="AO73" s="511"/>
      <c r="AP73" s="511"/>
      <c r="AQ73" s="511"/>
      <c r="AR73" s="511"/>
      <c r="AS73" s="640"/>
      <c r="AT73" s="640"/>
      <c r="AU73" s="640"/>
      <c r="AV73" s="640"/>
      <c r="AW73" s="640"/>
      <c r="AX73" s="640"/>
      <c r="AY73" s="640"/>
      <c r="AZ73" s="640"/>
      <c r="BA73" s="640"/>
      <c r="BB73" s="640"/>
      <c r="BC73" s="511"/>
      <c r="BG73" s="511"/>
      <c r="BH73" s="511"/>
      <c r="BI73" s="511"/>
      <c r="BJ73" s="511"/>
      <c r="BK73" s="511"/>
      <c r="BL73" s="511"/>
      <c r="BM73" s="511"/>
      <c r="BN73" s="511"/>
      <c r="BO73" s="511"/>
      <c r="BP73" s="511"/>
      <c r="BQ73" s="511"/>
      <c r="BR73" s="511"/>
      <c r="BS73" s="511"/>
      <c r="BT73" s="511"/>
      <c r="BU73" s="511"/>
      <c r="BV73" s="511"/>
      <c r="BW73" s="511"/>
      <c r="BX73" s="511"/>
      <c r="BY73" s="511"/>
      <c r="BZ73" s="511"/>
      <c r="CA73" s="511"/>
      <c r="CB73" s="511"/>
      <c r="CC73" s="511"/>
      <c r="CD73" s="511"/>
      <c r="CE73" s="511"/>
      <c r="CF73" s="511"/>
      <c r="CG73" s="511"/>
      <c r="CH73" s="511"/>
      <c r="CI73" s="511"/>
      <c r="CJ73" s="511"/>
      <c r="CK73" s="511"/>
      <c r="CL73" s="511"/>
      <c r="CM73" s="511"/>
      <c r="EF73" s="511"/>
    </row>
    <row r="74" spans="1:136" ht="30" customHeight="1">
      <c r="A74" s="514"/>
      <c r="B74" s="1168"/>
      <c r="C74" s="1169"/>
      <c r="D74" s="1169"/>
      <c r="E74" s="1169"/>
      <c r="F74" s="1169"/>
      <c r="G74" s="1169"/>
      <c r="H74" s="1169"/>
      <c r="I74" s="1169"/>
      <c r="J74" s="1169"/>
      <c r="K74" s="1170"/>
      <c r="L74" s="640"/>
      <c r="M74" s="640"/>
      <c r="N74" s="373"/>
      <c r="O74" s="373"/>
      <c r="P74" s="373"/>
      <c r="Q74" s="373"/>
      <c r="R74" s="373"/>
      <c r="S74" s="373"/>
      <c r="T74" s="373"/>
      <c r="U74" s="373"/>
      <c r="V74" s="373"/>
      <c r="W74" s="373"/>
      <c r="X74" s="373"/>
      <c r="Y74" s="373"/>
      <c r="Z74" s="373"/>
      <c r="AA74" s="373"/>
      <c r="AB74" s="373"/>
      <c r="AC74" s="373"/>
      <c r="AD74" s="373"/>
      <c r="AE74" s="284"/>
      <c r="AF74" s="373"/>
      <c r="AG74" s="373"/>
      <c r="AH74" s="373"/>
      <c r="AI74" s="373"/>
      <c r="AJ74" s="511"/>
      <c r="AK74" s="511"/>
      <c r="AL74" s="511"/>
      <c r="AM74" s="631"/>
      <c r="AN74" s="511"/>
      <c r="AO74" s="511"/>
      <c r="AP74" s="511"/>
      <c r="AQ74" s="511"/>
      <c r="AR74" s="511"/>
      <c r="AS74" s="640"/>
      <c r="AT74" s="640"/>
      <c r="AU74" s="640"/>
      <c r="AV74" s="640"/>
      <c r="AW74" s="640"/>
      <c r="AX74" s="640"/>
      <c r="AY74" s="640"/>
      <c r="AZ74" s="640"/>
      <c r="BA74" s="640"/>
      <c r="BB74" s="640"/>
      <c r="BC74" s="511"/>
      <c r="BG74" s="511"/>
      <c r="BH74" s="511"/>
      <c r="BI74" s="511"/>
      <c r="BJ74" s="511"/>
      <c r="BK74" s="511"/>
      <c r="BL74" s="511"/>
      <c r="BM74" s="511"/>
      <c r="BN74" s="511"/>
      <c r="BO74" s="511"/>
      <c r="BP74" s="511"/>
      <c r="BQ74" s="511"/>
      <c r="BR74" s="511"/>
      <c r="BS74" s="511"/>
      <c r="BT74" s="511"/>
      <c r="BU74" s="511"/>
      <c r="BV74" s="511"/>
      <c r="BW74" s="511"/>
      <c r="BX74" s="511"/>
      <c r="BY74" s="511"/>
      <c r="BZ74" s="511"/>
      <c r="CA74" s="511"/>
      <c r="CB74" s="511"/>
      <c r="CC74" s="511"/>
      <c r="CD74" s="511"/>
      <c r="CE74" s="511"/>
      <c r="CF74" s="511"/>
      <c r="CG74" s="511"/>
      <c r="CH74" s="511"/>
      <c r="CI74" s="511"/>
      <c r="CJ74" s="511"/>
      <c r="CK74" s="511"/>
      <c r="CL74" s="511"/>
      <c r="CM74" s="511"/>
      <c r="EF74" s="511"/>
    </row>
    <row r="75" spans="1:136" ht="30" customHeight="1">
      <c r="A75" s="514"/>
      <c r="B75" s="1168"/>
      <c r="C75" s="1169"/>
      <c r="D75" s="1169"/>
      <c r="E75" s="1169"/>
      <c r="F75" s="1169"/>
      <c r="G75" s="1169"/>
      <c r="H75" s="1169"/>
      <c r="I75" s="1169"/>
      <c r="J75" s="1169"/>
      <c r="K75" s="1170"/>
      <c r="L75" s="640"/>
      <c r="M75" s="640"/>
      <c r="N75" s="373"/>
      <c r="O75" s="373"/>
      <c r="P75" s="373"/>
      <c r="Q75" s="373"/>
      <c r="R75" s="373"/>
      <c r="S75" s="373"/>
      <c r="T75" s="373"/>
      <c r="U75" s="373"/>
      <c r="V75" s="373"/>
      <c r="W75" s="373"/>
      <c r="X75" s="373"/>
      <c r="Y75" s="373"/>
      <c r="Z75" s="373"/>
      <c r="AA75" s="373"/>
      <c r="AB75" s="373"/>
      <c r="AC75" s="373"/>
      <c r="AD75" s="373"/>
      <c r="AE75" s="284"/>
      <c r="AF75" s="373"/>
      <c r="AG75" s="373"/>
      <c r="AH75" s="373"/>
      <c r="AI75" s="373"/>
      <c r="AJ75" s="511"/>
      <c r="AK75" s="511"/>
      <c r="AL75" s="511"/>
      <c r="AM75" s="631"/>
      <c r="AN75" s="511"/>
      <c r="AO75" s="511"/>
      <c r="AP75" s="511"/>
      <c r="AQ75" s="511"/>
      <c r="AR75" s="511"/>
      <c r="AS75" s="640"/>
      <c r="AT75" s="640"/>
      <c r="AU75" s="640"/>
      <c r="AV75" s="640"/>
      <c r="AW75" s="640"/>
      <c r="AX75" s="640"/>
      <c r="AY75" s="640"/>
      <c r="AZ75" s="640"/>
      <c r="BA75" s="640"/>
      <c r="BB75" s="640"/>
      <c r="BC75" s="511"/>
      <c r="BG75" s="511"/>
      <c r="BH75" s="511"/>
      <c r="BI75" s="511"/>
      <c r="BJ75" s="511"/>
      <c r="BK75" s="511"/>
      <c r="BL75" s="511"/>
      <c r="BM75" s="511"/>
      <c r="BN75" s="511"/>
      <c r="BO75" s="511"/>
      <c r="BP75" s="511"/>
      <c r="BQ75" s="511"/>
      <c r="BR75" s="511"/>
      <c r="BS75" s="511"/>
      <c r="BT75" s="511"/>
      <c r="BU75" s="511"/>
      <c r="BV75" s="511"/>
      <c r="BW75" s="511"/>
      <c r="BX75" s="511"/>
      <c r="BY75" s="511"/>
      <c r="BZ75" s="511"/>
      <c r="CA75" s="511"/>
      <c r="CB75" s="511"/>
      <c r="CC75" s="511"/>
      <c r="CD75" s="511"/>
      <c r="CE75" s="511"/>
      <c r="CF75" s="511"/>
      <c r="CG75" s="511"/>
      <c r="CH75" s="511"/>
      <c r="CI75" s="511"/>
      <c r="CJ75" s="511"/>
      <c r="CK75" s="511"/>
      <c r="CL75" s="511"/>
      <c r="CM75" s="511"/>
      <c r="EF75" s="511"/>
    </row>
    <row r="76" spans="1:136" ht="30" customHeight="1">
      <c r="A76" s="514"/>
      <c r="B76" s="1168"/>
      <c r="C76" s="1169"/>
      <c r="D76" s="1169"/>
      <c r="E76" s="1169"/>
      <c r="F76" s="1169"/>
      <c r="G76" s="1169"/>
      <c r="H76" s="1169"/>
      <c r="I76" s="1169"/>
      <c r="J76" s="1169"/>
      <c r="K76" s="1170"/>
      <c r="L76" s="640"/>
      <c r="M76" s="640"/>
      <c r="N76" s="373"/>
      <c r="O76" s="373"/>
      <c r="P76" s="373"/>
      <c r="Q76" s="373"/>
      <c r="R76" s="373"/>
      <c r="S76" s="373"/>
      <c r="T76" s="373"/>
      <c r="U76" s="373"/>
      <c r="V76" s="373"/>
      <c r="W76" s="373"/>
      <c r="X76" s="373"/>
      <c r="Y76" s="373"/>
      <c r="Z76" s="373"/>
      <c r="AA76" s="373"/>
      <c r="AB76" s="373"/>
      <c r="AC76" s="373"/>
      <c r="AD76" s="373"/>
      <c r="AE76" s="284"/>
      <c r="AF76" s="373"/>
      <c r="AG76" s="373"/>
      <c r="AH76" s="373"/>
      <c r="AI76" s="373"/>
      <c r="AJ76" s="511"/>
      <c r="AK76" s="511"/>
      <c r="AL76" s="511"/>
      <c r="AM76" s="631"/>
      <c r="AN76" s="511"/>
      <c r="AO76" s="511"/>
      <c r="AP76" s="511"/>
      <c r="AQ76" s="511"/>
      <c r="AR76" s="511"/>
      <c r="AS76" s="640"/>
      <c r="AT76" s="640"/>
      <c r="AU76" s="640"/>
      <c r="AV76" s="640"/>
      <c r="AW76" s="640"/>
      <c r="AX76" s="640"/>
      <c r="AY76" s="640"/>
      <c r="AZ76" s="640"/>
      <c r="BA76" s="640"/>
      <c r="BB76" s="640"/>
      <c r="BC76" s="511"/>
      <c r="BG76" s="511"/>
      <c r="BH76" s="511"/>
      <c r="BI76" s="511"/>
      <c r="BJ76" s="511"/>
      <c r="BK76" s="511"/>
      <c r="BL76" s="511"/>
      <c r="BM76" s="511"/>
      <c r="BN76" s="511"/>
      <c r="BO76" s="511"/>
      <c r="BP76" s="511"/>
      <c r="BQ76" s="511"/>
      <c r="BR76" s="511"/>
      <c r="BS76" s="511"/>
      <c r="BT76" s="511"/>
      <c r="BU76" s="511"/>
      <c r="BV76" s="511"/>
      <c r="BW76" s="511"/>
      <c r="BX76" s="511"/>
      <c r="BY76" s="511"/>
      <c r="BZ76" s="511"/>
      <c r="CA76" s="511"/>
      <c r="CB76" s="511"/>
      <c r="CC76" s="511"/>
      <c r="CD76" s="511"/>
      <c r="CE76" s="511"/>
      <c r="CF76" s="511"/>
      <c r="CG76" s="511"/>
      <c r="CH76" s="511"/>
      <c r="CI76" s="511"/>
      <c r="CJ76" s="511"/>
      <c r="CK76" s="511"/>
      <c r="CL76" s="511"/>
      <c r="CM76" s="511"/>
      <c r="EF76" s="511"/>
    </row>
    <row r="77" spans="1:136" ht="30" customHeight="1">
      <c r="A77" s="514"/>
      <c r="B77" s="1168"/>
      <c r="C77" s="1169"/>
      <c r="D77" s="1169"/>
      <c r="E77" s="1169"/>
      <c r="F77" s="1169"/>
      <c r="G77" s="1169"/>
      <c r="H77" s="1169"/>
      <c r="I77" s="1169"/>
      <c r="J77" s="1169"/>
      <c r="K77" s="1170"/>
      <c r="L77" s="640"/>
      <c r="M77" s="640"/>
      <c r="N77" s="373"/>
      <c r="O77" s="373"/>
      <c r="P77" s="373"/>
      <c r="Q77" s="373"/>
      <c r="R77" s="373"/>
      <c r="S77" s="373"/>
      <c r="T77" s="373"/>
      <c r="U77" s="373"/>
      <c r="V77" s="373"/>
      <c r="W77" s="373"/>
      <c r="X77" s="373"/>
      <c r="Y77" s="373"/>
      <c r="Z77" s="373"/>
      <c r="AA77" s="373"/>
      <c r="AB77" s="373"/>
      <c r="AC77" s="373"/>
      <c r="AD77" s="373"/>
      <c r="AE77" s="284"/>
      <c r="AF77" s="373"/>
      <c r="AG77" s="373"/>
      <c r="AH77" s="373"/>
      <c r="AI77" s="373"/>
      <c r="AJ77" s="511"/>
      <c r="AK77" s="511"/>
      <c r="AL77" s="511"/>
      <c r="AM77" s="631"/>
      <c r="AN77" s="511"/>
      <c r="AO77" s="511"/>
      <c r="AP77" s="511"/>
      <c r="AQ77" s="511"/>
      <c r="AR77" s="511"/>
      <c r="AS77" s="640"/>
      <c r="AT77" s="640"/>
      <c r="AU77" s="640"/>
      <c r="AV77" s="640"/>
      <c r="AW77" s="640"/>
      <c r="AX77" s="640"/>
      <c r="AY77" s="640"/>
      <c r="AZ77" s="640"/>
      <c r="BA77" s="640"/>
      <c r="BB77" s="640"/>
      <c r="BC77" s="511"/>
      <c r="BG77" s="511"/>
      <c r="BH77" s="511"/>
      <c r="BI77" s="511"/>
      <c r="BJ77" s="511"/>
      <c r="BK77" s="511"/>
      <c r="BL77" s="511"/>
      <c r="BM77" s="511"/>
      <c r="BN77" s="511"/>
      <c r="BO77" s="511"/>
      <c r="BP77" s="511"/>
      <c r="BQ77" s="511"/>
      <c r="BR77" s="511"/>
      <c r="BS77" s="511"/>
      <c r="BT77" s="511"/>
      <c r="BU77" s="511"/>
      <c r="BV77" s="511"/>
      <c r="BW77" s="511"/>
      <c r="BX77" s="511"/>
      <c r="BY77" s="511"/>
      <c r="BZ77" s="511"/>
      <c r="CA77" s="511"/>
      <c r="CB77" s="511"/>
      <c r="CC77" s="511"/>
      <c r="CD77" s="511"/>
      <c r="CE77" s="511"/>
      <c r="CF77" s="511"/>
      <c r="CG77" s="511"/>
      <c r="CH77" s="511"/>
      <c r="CI77" s="511"/>
      <c r="CJ77" s="511"/>
      <c r="CK77" s="511"/>
      <c r="CL77" s="511"/>
      <c r="CM77" s="511"/>
      <c r="EF77" s="511"/>
    </row>
    <row r="78" spans="1:136" ht="30" customHeight="1">
      <c r="A78" s="514"/>
      <c r="B78" s="1168"/>
      <c r="C78" s="1169"/>
      <c r="D78" s="1169"/>
      <c r="E78" s="1169"/>
      <c r="F78" s="1169"/>
      <c r="G78" s="1169"/>
      <c r="H78" s="1169"/>
      <c r="I78" s="1169"/>
      <c r="J78" s="1169"/>
      <c r="K78" s="1170"/>
      <c r="L78" s="640"/>
      <c r="M78" s="640"/>
      <c r="N78" s="373"/>
      <c r="O78" s="373"/>
      <c r="P78" s="373"/>
      <c r="Q78" s="373"/>
      <c r="R78" s="373"/>
      <c r="S78" s="373"/>
      <c r="T78" s="373"/>
      <c r="U78" s="373"/>
      <c r="V78" s="373"/>
      <c r="W78" s="373"/>
      <c r="X78" s="373"/>
      <c r="Y78" s="373"/>
      <c r="Z78" s="373"/>
      <c r="AA78" s="373"/>
      <c r="AB78" s="373"/>
      <c r="AC78" s="373"/>
      <c r="AD78" s="373"/>
      <c r="AE78" s="284"/>
      <c r="AF78" s="373"/>
      <c r="AG78" s="373"/>
      <c r="AH78" s="373"/>
      <c r="AI78" s="373"/>
      <c r="AJ78" s="511"/>
      <c r="AK78" s="511"/>
      <c r="AL78" s="511"/>
      <c r="AM78" s="631"/>
      <c r="AN78" s="511"/>
      <c r="AO78" s="511"/>
      <c r="AP78" s="511"/>
      <c r="AQ78" s="511"/>
      <c r="AR78" s="511"/>
      <c r="AS78" s="640"/>
      <c r="AT78" s="640"/>
      <c r="AU78" s="640"/>
      <c r="AV78" s="640"/>
      <c r="AW78" s="640"/>
      <c r="AX78" s="640"/>
      <c r="AY78" s="640"/>
      <c r="AZ78" s="640"/>
      <c r="BA78" s="640"/>
      <c r="BB78" s="640"/>
      <c r="BC78" s="511"/>
      <c r="BG78" s="511"/>
      <c r="BH78" s="511"/>
      <c r="BI78" s="511"/>
      <c r="BJ78" s="511"/>
      <c r="BK78" s="511"/>
      <c r="BL78" s="511"/>
      <c r="BM78" s="511"/>
      <c r="BN78" s="511"/>
      <c r="BO78" s="511"/>
      <c r="BP78" s="511"/>
      <c r="BQ78" s="511"/>
      <c r="BR78" s="511"/>
      <c r="BS78" s="511"/>
      <c r="BT78" s="511"/>
      <c r="BU78" s="511"/>
      <c r="BV78" s="511"/>
      <c r="BW78" s="511"/>
      <c r="BX78" s="511"/>
      <c r="BY78" s="511"/>
      <c r="BZ78" s="511"/>
      <c r="CA78" s="511"/>
      <c r="CB78" s="511"/>
      <c r="CC78" s="511"/>
      <c r="CD78" s="511"/>
      <c r="CE78" s="511"/>
      <c r="CF78" s="511"/>
      <c r="CG78" s="511"/>
      <c r="CH78" s="511"/>
      <c r="CI78" s="511"/>
      <c r="CJ78" s="511"/>
      <c r="CK78" s="511"/>
      <c r="CL78" s="511"/>
      <c r="CM78" s="511"/>
      <c r="EF78" s="511"/>
    </row>
    <row r="79" spans="1:136" ht="30" customHeight="1">
      <c r="A79" s="514"/>
      <c r="B79" s="1168"/>
      <c r="C79" s="1169"/>
      <c r="D79" s="1169"/>
      <c r="E79" s="1169"/>
      <c r="F79" s="1169"/>
      <c r="G79" s="1169"/>
      <c r="H79" s="1169"/>
      <c r="I79" s="1169"/>
      <c r="J79" s="1169"/>
      <c r="K79" s="1170"/>
      <c r="L79" s="640"/>
      <c r="M79" s="640"/>
      <c r="N79" s="373"/>
      <c r="O79" s="373"/>
      <c r="P79" s="373"/>
      <c r="Q79" s="373"/>
      <c r="R79" s="373"/>
      <c r="S79" s="373"/>
      <c r="T79" s="373"/>
      <c r="U79" s="373"/>
      <c r="V79" s="373"/>
      <c r="W79" s="373"/>
      <c r="X79" s="373"/>
      <c r="Y79" s="373"/>
      <c r="Z79" s="373"/>
      <c r="AA79" s="373"/>
      <c r="AB79" s="373"/>
      <c r="AC79" s="373"/>
      <c r="AD79" s="373"/>
      <c r="AE79" s="284"/>
      <c r="AF79" s="373"/>
      <c r="AG79" s="373"/>
      <c r="AH79" s="373"/>
      <c r="AI79" s="373"/>
      <c r="AJ79" s="511"/>
      <c r="AK79" s="511"/>
      <c r="AL79" s="511"/>
      <c r="AM79" s="631"/>
      <c r="AN79" s="511"/>
      <c r="AO79" s="511"/>
      <c r="AP79" s="511"/>
      <c r="AQ79" s="511"/>
      <c r="AR79" s="511"/>
      <c r="AS79" s="640"/>
      <c r="AT79" s="640"/>
      <c r="AU79" s="640"/>
      <c r="AV79" s="640"/>
      <c r="AW79" s="640"/>
      <c r="AX79" s="640"/>
      <c r="AY79" s="640"/>
      <c r="AZ79" s="640"/>
      <c r="BA79" s="640"/>
      <c r="BB79" s="640"/>
      <c r="BC79" s="511"/>
      <c r="BG79" s="511"/>
      <c r="BH79" s="511"/>
      <c r="BI79" s="511"/>
      <c r="BJ79" s="511"/>
      <c r="BK79" s="511"/>
      <c r="BL79" s="511"/>
      <c r="BM79" s="511"/>
      <c r="BN79" s="511"/>
      <c r="BO79" s="511"/>
      <c r="BP79" s="511"/>
      <c r="BQ79" s="511"/>
      <c r="BR79" s="511"/>
      <c r="BS79" s="511"/>
      <c r="BT79" s="511"/>
      <c r="BU79" s="511"/>
      <c r="BV79" s="511"/>
      <c r="BW79" s="511"/>
      <c r="BX79" s="511"/>
      <c r="BY79" s="511"/>
      <c r="BZ79" s="511"/>
      <c r="CA79" s="511"/>
      <c r="CB79" s="511"/>
      <c r="CC79" s="511"/>
      <c r="CD79" s="511"/>
      <c r="CE79" s="511"/>
      <c r="CF79" s="511"/>
      <c r="CG79" s="511"/>
      <c r="CH79" s="511"/>
      <c r="CI79" s="511"/>
      <c r="CJ79" s="511"/>
      <c r="CK79" s="511"/>
      <c r="CL79" s="511"/>
      <c r="CM79" s="511"/>
      <c r="EF79" s="511"/>
    </row>
    <row r="80" spans="1:136" ht="30" customHeight="1">
      <c r="A80" s="514"/>
      <c r="B80" s="1168"/>
      <c r="C80" s="1169"/>
      <c r="D80" s="1169"/>
      <c r="E80" s="1169"/>
      <c r="F80" s="1169"/>
      <c r="G80" s="1169"/>
      <c r="H80" s="1169"/>
      <c r="I80" s="1169"/>
      <c r="J80" s="1169"/>
      <c r="K80" s="1170"/>
      <c r="L80" s="640"/>
      <c r="M80" s="640"/>
      <c r="N80" s="373"/>
      <c r="O80" s="373"/>
      <c r="P80" s="373"/>
      <c r="Q80" s="373"/>
      <c r="R80" s="373"/>
      <c r="S80" s="373"/>
      <c r="T80" s="373"/>
      <c r="U80" s="373"/>
      <c r="V80" s="373"/>
      <c r="W80" s="373"/>
      <c r="X80" s="373"/>
      <c r="Y80" s="373"/>
      <c r="Z80" s="373"/>
      <c r="AA80" s="373"/>
      <c r="AB80" s="373"/>
      <c r="AC80" s="373"/>
      <c r="AD80" s="373"/>
      <c r="AE80" s="284"/>
      <c r="AF80" s="373"/>
      <c r="AG80" s="373"/>
      <c r="AH80" s="373"/>
      <c r="AI80" s="373"/>
      <c r="AJ80" s="511"/>
      <c r="AK80" s="511"/>
      <c r="AL80" s="511"/>
      <c r="AM80" s="631"/>
      <c r="AN80" s="511"/>
      <c r="AO80" s="511"/>
      <c r="AP80" s="511"/>
      <c r="AQ80" s="511"/>
      <c r="AR80" s="511"/>
      <c r="AS80" s="640"/>
      <c r="AT80" s="640"/>
      <c r="AU80" s="640"/>
      <c r="AV80" s="640"/>
      <c r="AW80" s="640"/>
      <c r="AX80" s="640"/>
      <c r="AY80" s="640"/>
      <c r="AZ80" s="640"/>
      <c r="BA80" s="640"/>
      <c r="BB80" s="640"/>
      <c r="BC80" s="511"/>
      <c r="BG80" s="511"/>
      <c r="BH80" s="511"/>
      <c r="BI80" s="511"/>
      <c r="BJ80" s="511"/>
      <c r="BK80" s="511"/>
      <c r="BL80" s="511"/>
      <c r="BM80" s="511"/>
      <c r="BN80" s="511"/>
      <c r="BO80" s="511"/>
      <c r="BP80" s="511"/>
      <c r="BQ80" s="511"/>
      <c r="BR80" s="511"/>
      <c r="BS80" s="511"/>
      <c r="BT80" s="511"/>
      <c r="BU80" s="511"/>
      <c r="BV80" s="511"/>
      <c r="BW80" s="511"/>
      <c r="BX80" s="511"/>
      <c r="BY80" s="511"/>
      <c r="BZ80" s="511"/>
      <c r="CA80" s="511"/>
      <c r="CB80" s="511"/>
      <c r="CC80" s="511"/>
      <c r="CD80" s="511"/>
      <c r="CE80" s="511"/>
      <c r="CF80" s="511"/>
      <c r="CG80" s="511"/>
      <c r="CH80" s="511"/>
      <c r="CI80" s="511"/>
      <c r="CJ80" s="511"/>
      <c r="CK80" s="511"/>
      <c r="CL80" s="511"/>
      <c r="CM80" s="511"/>
      <c r="EF80" s="511"/>
    </row>
    <row r="81" spans="1:91" ht="30" customHeight="1">
      <c r="A81" s="514"/>
      <c r="B81" s="1168"/>
      <c r="C81" s="1169"/>
      <c r="D81" s="1169"/>
      <c r="E81" s="1169"/>
      <c r="F81" s="1169"/>
      <c r="G81" s="1169"/>
      <c r="H81" s="1169"/>
      <c r="I81" s="1169"/>
      <c r="J81" s="1169"/>
      <c r="K81" s="1170"/>
      <c r="L81" s="640"/>
      <c r="M81" s="640"/>
      <c r="N81" s="140" t="str">
        <f>N6</f>
        <v>Reynoso-Rodriguez</v>
      </c>
      <c r="O81" s="140" t="str">
        <f>O6</f>
        <v>Gerardo</v>
      </c>
      <c r="P81" s="140">
        <f>P6</f>
        <v>0.37152777777777779</v>
      </c>
      <c r="Q81" s="525" t="str">
        <f>Q6</f>
        <v>Reynoso-Rodriguez</v>
      </c>
      <c r="R81" s="140"/>
      <c r="S81" s="140"/>
      <c r="T81" s="140"/>
      <c r="U81" s="140"/>
      <c r="V81" s="140"/>
      <c r="W81" s="140"/>
      <c r="X81" s="140">
        <f>C82</f>
        <v>0</v>
      </c>
      <c r="Y81" s="140">
        <f>C83</f>
        <v>0</v>
      </c>
      <c r="Z81" s="140" t="str">
        <f>IF(C84=0,"None",C84)</f>
        <v>None</v>
      </c>
      <c r="AA81" s="140" t="str">
        <f>IF(C85=0,"None",C85)</f>
        <v>None</v>
      </c>
      <c r="AB81" s="140"/>
      <c r="AC81" s="526"/>
      <c r="AD81" s="526"/>
      <c r="AE81" s="527"/>
      <c r="AF81" s="140"/>
      <c r="AG81" s="140"/>
      <c r="AH81" s="140">
        <f>H92</f>
        <v>0</v>
      </c>
      <c r="AI81" s="528">
        <f>B93</f>
        <v>0</v>
      </c>
      <c r="AJ81" s="529">
        <f>C94</f>
        <v>0</v>
      </c>
      <c r="AK81" s="192">
        <f>F94</f>
        <v>0</v>
      </c>
      <c r="AL81" s="511"/>
      <c r="AM81" s="564" t="s">
        <v>93</v>
      </c>
      <c r="AN81" s="534" t="s">
        <v>120</v>
      </c>
      <c r="AO81" s="534" t="s">
        <v>114</v>
      </c>
      <c r="AP81" s="534" t="s">
        <v>107</v>
      </c>
      <c r="AQ81" s="534" t="s">
        <v>96</v>
      </c>
      <c r="AR81" s="511"/>
      <c r="AS81" s="640"/>
      <c r="AT81" s="640"/>
      <c r="AU81" s="640"/>
      <c r="AV81" s="640"/>
      <c r="AW81" s="640"/>
      <c r="AX81" s="640"/>
      <c r="AY81" s="640"/>
      <c r="AZ81" s="640"/>
      <c r="BA81" s="640"/>
      <c r="BB81" s="640"/>
      <c r="BC81" s="511"/>
      <c r="BG81" s="511"/>
      <c r="BH81" s="511"/>
      <c r="BI81" s="511"/>
      <c r="BJ81" s="511"/>
      <c r="BK81" s="511"/>
      <c r="BL81" s="511"/>
      <c r="BM81" s="511"/>
      <c r="BN81" s="511"/>
      <c r="BO81" s="511"/>
      <c r="BP81" s="511"/>
      <c r="BQ81" s="511"/>
      <c r="BR81" s="511"/>
      <c r="BS81" s="511"/>
      <c r="BT81" s="511"/>
      <c r="BU81" s="511"/>
      <c r="BV81" s="511"/>
      <c r="BW81" s="511"/>
      <c r="BX81" s="511"/>
      <c r="BY81" s="511"/>
      <c r="BZ81" s="511"/>
      <c r="CA81" s="511"/>
      <c r="CB81" s="511"/>
      <c r="CC81" s="511"/>
      <c r="CD81" s="511"/>
      <c r="CE81" s="511"/>
      <c r="CF81" s="511"/>
      <c r="CG81" s="511"/>
      <c r="CH81" s="511"/>
      <c r="CI81" s="511"/>
      <c r="CJ81" s="511"/>
      <c r="CK81" s="511"/>
      <c r="CL81" s="511"/>
      <c r="CM81" s="511"/>
    </row>
    <row r="82" spans="1:91" ht="30" customHeight="1">
      <c r="A82" s="515"/>
      <c r="B82" s="1168"/>
      <c r="C82" s="1169"/>
      <c r="D82" s="1169"/>
      <c r="E82" s="1169"/>
      <c r="F82" s="1169"/>
      <c r="G82" s="1169"/>
      <c r="H82" s="1169"/>
      <c r="I82" s="1169"/>
      <c r="J82" s="1169"/>
      <c r="K82" s="1170"/>
      <c r="L82" s="640"/>
      <c r="M82" s="640"/>
      <c r="N82" s="140"/>
      <c r="O82" s="373"/>
      <c r="P82" s="373"/>
      <c r="Q82" s="373"/>
      <c r="R82" s="373"/>
      <c r="S82" s="373"/>
      <c r="T82" s="373"/>
      <c r="U82" s="373"/>
      <c r="V82" s="373"/>
      <c r="W82" s="373"/>
      <c r="X82" s="373"/>
      <c r="Y82" s="373"/>
      <c r="Z82" s="373"/>
      <c r="AA82" s="373"/>
      <c r="AB82" s="373"/>
      <c r="AC82" s="373"/>
      <c r="AD82" s="373"/>
      <c r="AE82" s="284"/>
      <c r="AF82" s="373"/>
      <c r="AG82" s="373"/>
      <c r="AH82" s="373"/>
      <c r="AI82" s="373"/>
      <c r="AJ82" s="511"/>
      <c r="AK82" s="511"/>
      <c r="AL82" s="511"/>
      <c r="AM82" s="564" t="s">
        <v>3</v>
      </c>
      <c r="AN82" s="534" t="s">
        <v>1</v>
      </c>
      <c r="AO82" s="535"/>
      <c r="AP82" s="535"/>
      <c r="AQ82" s="535"/>
      <c r="AR82" s="511"/>
      <c r="AS82" s="640"/>
      <c r="AT82" s="640"/>
      <c r="AU82" s="640"/>
      <c r="AV82" s="640"/>
      <c r="AW82" s="640"/>
      <c r="AX82" s="640"/>
      <c r="AY82" s="640"/>
      <c r="AZ82" s="640"/>
      <c r="BA82" s="640"/>
      <c r="BB82" s="640"/>
      <c r="BC82" s="511"/>
      <c r="BG82" s="511"/>
      <c r="BH82" s="511"/>
      <c r="BI82" s="511"/>
      <c r="BJ82" s="511"/>
      <c r="BK82" s="511"/>
      <c r="BL82" s="511"/>
      <c r="BM82" s="511"/>
      <c r="BN82" s="511"/>
      <c r="BO82" s="511"/>
      <c r="BP82" s="511"/>
      <c r="BQ82" s="511"/>
      <c r="BR82" s="511"/>
      <c r="BS82" s="511"/>
      <c r="BT82" s="511"/>
      <c r="BU82" s="511"/>
      <c r="BV82" s="511"/>
      <c r="BW82" s="511"/>
      <c r="BX82" s="511"/>
      <c r="BY82" s="511"/>
      <c r="BZ82" s="511"/>
      <c r="CA82" s="511"/>
      <c r="CB82" s="511"/>
      <c r="CC82" s="511"/>
      <c r="CD82" s="511"/>
      <c r="CE82" s="511"/>
      <c r="CF82" s="511"/>
      <c r="CG82" s="511"/>
      <c r="CH82" s="511"/>
      <c r="CI82" s="511"/>
      <c r="CJ82" s="511"/>
      <c r="CK82" s="511"/>
      <c r="CL82" s="511"/>
      <c r="CM82" s="511"/>
    </row>
    <row r="83" spans="1:91" ht="15.75" customHeight="1">
      <c r="A83" s="515"/>
      <c r="B83" s="1168"/>
      <c r="C83" s="1169"/>
      <c r="D83" s="1169"/>
      <c r="E83" s="1169"/>
      <c r="F83" s="1169"/>
      <c r="G83" s="1169"/>
      <c r="H83" s="1169"/>
      <c r="I83" s="1169"/>
      <c r="J83" s="1169"/>
      <c r="K83" s="1170"/>
      <c r="L83" s="640"/>
      <c r="M83" s="640"/>
      <c r="N83" s="373"/>
      <c r="O83" s="373"/>
      <c r="P83" s="373"/>
      <c r="Q83" s="373"/>
      <c r="R83" s="373"/>
      <c r="S83" s="373"/>
      <c r="T83" s="373"/>
      <c r="U83" s="373"/>
      <c r="V83" s="373"/>
      <c r="W83" s="373"/>
      <c r="X83" s="373"/>
      <c r="Y83" s="373"/>
      <c r="Z83" s="373"/>
      <c r="AA83" s="373"/>
      <c r="AB83" s="373"/>
      <c r="AC83" s="373"/>
      <c r="AD83" s="373"/>
      <c r="AE83" s="284"/>
      <c r="AF83" s="373"/>
      <c r="AG83" s="373"/>
      <c r="AH83" s="373"/>
      <c r="AI83" s="373"/>
      <c r="AJ83" s="511"/>
      <c r="AK83" s="511"/>
      <c r="AL83" s="511"/>
      <c r="AM83" s="565"/>
      <c r="AN83" s="511"/>
      <c r="AO83" s="511"/>
      <c r="AP83" s="511"/>
      <c r="AQ83" s="511"/>
      <c r="AR83" s="511"/>
      <c r="AS83" s="640"/>
      <c r="AT83" s="640"/>
      <c r="AU83" s="640"/>
      <c r="AV83" s="640"/>
      <c r="AW83" s="640"/>
      <c r="AX83" s="640"/>
      <c r="AY83" s="640"/>
      <c r="AZ83" s="640"/>
      <c r="BA83" s="640"/>
      <c r="BB83" s="640"/>
      <c r="BC83" s="511"/>
      <c r="BG83" s="511"/>
      <c r="BH83" s="511"/>
      <c r="BI83" s="511"/>
      <c r="BJ83" s="511"/>
      <c r="BK83" s="511"/>
      <c r="BL83" s="511"/>
      <c r="BM83" s="511"/>
      <c r="BN83" s="511"/>
      <c r="BO83" s="511"/>
      <c r="BP83" s="511"/>
      <c r="BQ83" s="511"/>
      <c r="BR83" s="511"/>
      <c r="BS83" s="511"/>
      <c r="BT83" s="511"/>
      <c r="BU83" s="511"/>
      <c r="BV83" s="511"/>
      <c r="BW83" s="511"/>
      <c r="BX83" s="511"/>
      <c r="BY83" s="511"/>
      <c r="BZ83" s="511"/>
      <c r="CA83" s="511"/>
      <c r="CB83" s="511"/>
      <c r="CC83" s="511"/>
      <c r="CD83" s="511"/>
      <c r="CE83" s="511"/>
      <c r="CF83" s="511"/>
      <c r="CG83" s="511"/>
      <c r="CH83" s="511"/>
      <c r="CI83" s="511"/>
      <c r="CJ83" s="511"/>
      <c r="CK83" s="511"/>
      <c r="CL83" s="511"/>
      <c r="CM83" s="511"/>
    </row>
    <row r="84" spans="1:91" ht="15.75" customHeight="1">
      <c r="A84" s="515"/>
      <c r="B84" s="1168"/>
      <c r="C84" s="1169"/>
      <c r="D84" s="1169"/>
      <c r="E84" s="1169"/>
      <c r="F84" s="1169"/>
      <c r="G84" s="1169"/>
      <c r="H84" s="1169"/>
      <c r="I84" s="1169"/>
      <c r="J84" s="1169"/>
      <c r="K84" s="1170"/>
      <c r="L84" s="640"/>
      <c r="M84" s="640"/>
      <c r="N84" s="373"/>
      <c r="O84" s="373"/>
      <c r="P84" s="373"/>
      <c r="Q84" s="373"/>
      <c r="R84" s="373"/>
      <c r="S84" s="373"/>
      <c r="T84" s="373"/>
      <c r="U84" s="373"/>
      <c r="V84" s="373"/>
      <c r="W84" s="373"/>
      <c r="X84" s="373"/>
      <c r="Y84" s="373"/>
      <c r="Z84" s="373"/>
      <c r="AA84" s="373"/>
      <c r="AB84" s="373"/>
      <c r="AC84" s="373"/>
      <c r="AD84" s="373"/>
      <c r="AE84" s="284"/>
      <c r="AF84" s="373"/>
      <c r="AG84" s="373"/>
      <c r="AH84" s="373"/>
      <c r="AI84" s="373"/>
      <c r="AJ84" s="511"/>
      <c r="AK84" s="511"/>
      <c r="AL84" s="511"/>
      <c r="AM84" s="565"/>
      <c r="AN84" s="511"/>
      <c r="AO84" s="511"/>
      <c r="AP84" s="511"/>
      <c r="AQ84" s="511"/>
      <c r="AR84" s="511"/>
      <c r="AS84" s="640"/>
      <c r="AT84" s="640"/>
      <c r="AU84" s="640"/>
      <c r="AV84" s="640"/>
      <c r="AW84" s="640"/>
      <c r="AX84" s="640"/>
      <c r="AY84" s="640"/>
      <c r="AZ84" s="640"/>
      <c r="BA84" s="640"/>
      <c r="BB84" s="640"/>
      <c r="BC84" s="511"/>
      <c r="BG84" s="511"/>
      <c r="BH84" s="511"/>
      <c r="BI84" s="511"/>
      <c r="BJ84" s="511"/>
      <c r="BK84" s="511"/>
      <c r="BL84" s="511"/>
      <c r="BM84" s="511"/>
      <c r="BN84" s="511"/>
      <c r="BO84" s="511"/>
      <c r="BP84" s="511"/>
      <c r="BQ84" s="511"/>
      <c r="BR84" s="511"/>
      <c r="BS84" s="511"/>
      <c r="BT84" s="511"/>
      <c r="BU84" s="511"/>
      <c r="BV84" s="511"/>
      <c r="BW84" s="511"/>
      <c r="BX84" s="511"/>
      <c r="BY84" s="511"/>
      <c r="BZ84" s="511"/>
      <c r="CA84" s="511"/>
      <c r="CB84" s="511"/>
      <c r="CC84" s="511"/>
      <c r="CD84" s="511"/>
      <c r="CE84" s="511"/>
      <c r="CF84" s="511"/>
      <c r="CG84" s="511"/>
      <c r="CH84" s="511"/>
      <c r="CI84" s="511"/>
      <c r="CJ84" s="511"/>
      <c r="CK84" s="511"/>
      <c r="CL84" s="511"/>
      <c r="CM84" s="511"/>
    </row>
    <row r="85" spans="1:91" ht="26.25">
      <c r="A85" s="515"/>
      <c r="B85" s="1168"/>
      <c r="C85" s="1169"/>
      <c r="D85" s="1169"/>
      <c r="E85" s="1169"/>
      <c r="F85" s="1169"/>
      <c r="G85" s="1169"/>
      <c r="H85" s="1169"/>
      <c r="I85" s="1169"/>
      <c r="J85" s="1169"/>
      <c r="K85" s="1170"/>
      <c r="L85" s="640"/>
      <c r="M85" s="640"/>
      <c r="N85" s="373"/>
      <c r="O85" s="373"/>
      <c r="P85" s="373"/>
      <c r="Q85" s="373"/>
      <c r="R85" s="373"/>
      <c r="S85" s="373"/>
      <c r="T85" s="373"/>
      <c r="U85" s="373"/>
      <c r="V85" s="373"/>
      <c r="W85" s="373"/>
      <c r="X85" s="373"/>
      <c r="Y85" s="373"/>
      <c r="Z85" s="373"/>
      <c r="AA85" s="373"/>
      <c r="AB85" s="373"/>
      <c r="AC85" s="373"/>
      <c r="AD85" s="373"/>
      <c r="AE85" s="284"/>
      <c r="AF85" s="373"/>
      <c r="AG85" s="373"/>
      <c r="AH85" s="373"/>
      <c r="AI85" s="373"/>
      <c r="AJ85" s="511"/>
      <c r="AK85" s="511"/>
      <c r="AL85" s="511"/>
      <c r="AM85" s="565"/>
      <c r="AN85" s="511"/>
      <c r="AO85" s="511"/>
      <c r="AP85" s="511"/>
      <c r="AQ85" s="511"/>
      <c r="AR85" s="511"/>
      <c r="AS85" s="640"/>
      <c r="AT85" s="640"/>
      <c r="AU85" s="640"/>
      <c r="AV85" s="640"/>
      <c r="AW85" s="640"/>
      <c r="AX85" s="640"/>
      <c r="AY85" s="640"/>
      <c r="AZ85" s="640"/>
      <c r="BA85" s="640"/>
      <c r="BB85" s="640"/>
      <c r="BC85" s="511"/>
      <c r="BG85" s="511"/>
      <c r="BH85" s="511"/>
      <c r="BI85" s="511"/>
      <c r="BJ85" s="511"/>
      <c r="BK85" s="511"/>
      <c r="BL85" s="511"/>
      <c r="BM85" s="511"/>
      <c r="BN85" s="511"/>
      <c r="BO85" s="511"/>
      <c r="BP85" s="511"/>
      <c r="BQ85" s="511"/>
      <c r="BR85" s="511"/>
      <c r="BS85" s="511"/>
      <c r="BT85" s="511"/>
      <c r="BU85" s="511"/>
      <c r="BV85" s="511"/>
      <c r="BW85" s="511"/>
      <c r="BX85" s="511"/>
      <c r="BY85" s="511"/>
      <c r="BZ85" s="511"/>
      <c r="CA85" s="511"/>
      <c r="CB85" s="511"/>
      <c r="CC85" s="511"/>
      <c r="CD85" s="511"/>
      <c r="CE85" s="511"/>
      <c r="CF85" s="511"/>
      <c r="CG85" s="511"/>
      <c r="CH85" s="511"/>
      <c r="CI85" s="511"/>
      <c r="CJ85" s="511"/>
      <c r="CK85" s="511"/>
      <c r="CL85" s="511"/>
      <c r="CM85" s="511"/>
    </row>
    <row r="86" spans="1:91" ht="16.5" customHeight="1">
      <c r="A86" s="515"/>
      <c r="B86" s="1168"/>
      <c r="C86" s="1169"/>
      <c r="D86" s="1169"/>
      <c r="E86" s="1169"/>
      <c r="F86" s="1169"/>
      <c r="G86" s="1169"/>
      <c r="H86" s="1169"/>
      <c r="I86" s="1169"/>
      <c r="J86" s="1169"/>
      <c r="K86" s="1170"/>
      <c r="L86" s="640"/>
      <c r="M86" s="640"/>
      <c r="N86" s="373"/>
      <c r="O86" s="37"/>
      <c r="P86" s="37"/>
      <c r="Q86" s="37"/>
      <c r="R86" s="37"/>
      <c r="S86" s="373"/>
      <c r="T86" s="373"/>
      <c r="U86" s="373"/>
      <c r="V86" s="373"/>
      <c r="W86" s="373"/>
      <c r="X86" s="373"/>
      <c r="Y86" s="373"/>
      <c r="Z86" s="373"/>
      <c r="AA86" s="373"/>
      <c r="AB86" s="373"/>
      <c r="AC86" s="373"/>
      <c r="AD86" s="373"/>
      <c r="AE86" s="284"/>
      <c r="AF86" s="373"/>
      <c r="AG86" s="373"/>
      <c r="AH86" s="373"/>
      <c r="AI86" s="373"/>
      <c r="AJ86" s="511"/>
      <c r="AK86" s="511"/>
      <c r="AL86" s="511"/>
      <c r="AM86" s="565"/>
      <c r="AN86" s="511"/>
      <c r="AO86" s="511"/>
      <c r="AP86" s="511"/>
      <c r="AQ86" s="511"/>
      <c r="AR86" s="511"/>
      <c r="AS86" s="640"/>
      <c r="AT86" s="640"/>
      <c r="AU86" s="640"/>
      <c r="AV86" s="640"/>
      <c r="AW86" s="640"/>
      <c r="AX86" s="640"/>
      <c r="AY86" s="640"/>
      <c r="AZ86" s="640"/>
      <c r="BA86" s="640"/>
      <c r="BB86" s="640"/>
      <c r="BC86" s="511"/>
      <c r="BG86" s="511"/>
      <c r="BH86" s="511"/>
      <c r="BI86" s="511"/>
      <c r="BJ86" s="511"/>
      <c r="BK86" s="511"/>
      <c r="BL86" s="511"/>
      <c r="BM86" s="511"/>
      <c r="BN86" s="511"/>
      <c r="BO86" s="511"/>
      <c r="BP86" s="511"/>
      <c r="BQ86" s="511"/>
      <c r="BR86" s="511"/>
      <c r="BS86" s="511"/>
      <c r="BT86" s="511"/>
      <c r="BU86" s="511"/>
      <c r="BV86" s="511"/>
      <c r="BW86" s="511"/>
      <c r="BX86" s="511"/>
      <c r="BY86" s="511"/>
      <c r="BZ86" s="511"/>
      <c r="CA86" s="511"/>
      <c r="CB86" s="511"/>
      <c r="CC86" s="511"/>
      <c r="CD86" s="511"/>
      <c r="CE86" s="511"/>
      <c r="CF86" s="511"/>
      <c r="CG86" s="511"/>
      <c r="CH86" s="511"/>
      <c r="CI86" s="511"/>
      <c r="CJ86" s="511"/>
      <c r="CK86" s="511"/>
      <c r="CL86" s="511"/>
      <c r="CM86" s="511"/>
    </row>
    <row r="87" spans="1:91" ht="26.25">
      <c r="A87" s="515"/>
      <c r="B87" s="1168"/>
      <c r="C87" s="1169"/>
      <c r="D87" s="1169"/>
      <c r="E87" s="1169"/>
      <c r="F87" s="1169"/>
      <c r="G87" s="1169"/>
      <c r="H87" s="1169"/>
      <c r="I87" s="1169"/>
      <c r="J87" s="1169"/>
      <c r="K87" s="1170"/>
      <c r="L87" s="640"/>
      <c r="M87" s="640"/>
      <c r="N87" s="373"/>
      <c r="O87" s="37"/>
      <c r="P87" s="330" t="s">
        <v>491</v>
      </c>
      <c r="Q87" s="331"/>
      <c r="R87" s="37"/>
      <c r="S87" s="373"/>
      <c r="T87" s="373"/>
      <c r="U87" s="373"/>
      <c r="V87" s="373"/>
      <c r="W87" s="373"/>
      <c r="X87" s="373"/>
      <c r="Y87" s="373"/>
      <c r="Z87" s="373"/>
      <c r="AA87" s="373"/>
      <c r="AB87" s="373"/>
      <c r="AC87" s="373"/>
      <c r="AD87" s="373"/>
      <c r="AE87" s="284"/>
      <c r="AF87" s="373"/>
      <c r="AG87" s="373"/>
      <c r="AH87" s="373"/>
      <c r="AI87" s="373"/>
      <c r="AJ87" s="511"/>
      <c r="AK87" s="511"/>
      <c r="AL87" s="511"/>
      <c r="AM87" s="565"/>
      <c r="AN87" s="511"/>
      <c r="AO87" s="511"/>
      <c r="AP87" s="511"/>
      <c r="AQ87" s="511"/>
      <c r="AR87" s="511"/>
      <c r="AS87" s="640"/>
      <c r="AT87" s="640"/>
      <c r="AU87" s="640"/>
      <c r="AV87" s="640"/>
      <c r="AW87" s="640"/>
      <c r="AX87" s="640"/>
      <c r="AY87" s="640"/>
      <c r="AZ87" s="640"/>
      <c r="BA87" s="640"/>
      <c r="BB87" s="640"/>
      <c r="BC87" s="511"/>
      <c r="BG87" s="511"/>
      <c r="BH87" s="511"/>
      <c r="BI87" s="511"/>
      <c r="BJ87" s="511"/>
      <c r="BK87" s="511"/>
      <c r="BL87" s="511"/>
      <c r="BM87" s="511"/>
      <c r="BN87" s="511"/>
      <c r="BO87" s="511"/>
      <c r="BP87" s="511"/>
      <c r="BQ87" s="511"/>
      <c r="BR87" s="511"/>
      <c r="BS87" s="511"/>
      <c r="BT87" s="511"/>
      <c r="BU87" s="511"/>
      <c r="BV87" s="511"/>
      <c r="BW87" s="511"/>
      <c r="BX87" s="511"/>
      <c r="BY87" s="511"/>
      <c r="BZ87" s="511"/>
      <c r="CA87" s="511"/>
      <c r="CB87" s="511"/>
      <c r="CC87" s="511"/>
      <c r="CD87" s="511"/>
      <c r="CE87" s="511"/>
      <c r="CF87" s="511"/>
      <c r="CG87" s="511"/>
      <c r="CH87" s="511"/>
      <c r="CI87" s="511"/>
      <c r="CJ87" s="511"/>
      <c r="CK87" s="511"/>
      <c r="CL87" s="511"/>
      <c r="CM87" s="511"/>
    </row>
    <row r="88" spans="1:91" ht="26.25">
      <c r="A88" s="515"/>
      <c r="B88" s="1168"/>
      <c r="C88" s="1169"/>
      <c r="D88" s="1169"/>
      <c r="E88" s="1169"/>
      <c r="F88" s="1169"/>
      <c r="G88" s="1169"/>
      <c r="H88" s="1169"/>
      <c r="I88" s="1169"/>
      <c r="J88" s="1169"/>
      <c r="K88" s="1170"/>
      <c r="L88" s="640"/>
      <c r="M88" s="640"/>
      <c r="N88" s="373"/>
      <c r="O88" s="37"/>
      <c r="P88" s="332" t="s">
        <v>487</v>
      </c>
      <c r="Q88" s="333"/>
      <c r="R88" s="37"/>
      <c r="S88" s="373"/>
      <c r="T88" s="373"/>
      <c r="U88" s="373"/>
      <c r="V88" s="373"/>
      <c r="W88" s="373"/>
      <c r="X88" s="373"/>
      <c r="Y88" s="373"/>
      <c r="Z88" s="373"/>
      <c r="AA88" s="373"/>
      <c r="AB88" s="373"/>
      <c r="AC88" s="373"/>
      <c r="AD88" s="373"/>
      <c r="AE88" s="284"/>
      <c r="AF88" s="373"/>
      <c r="AG88" s="373"/>
      <c r="AH88" s="373"/>
      <c r="AI88" s="373"/>
      <c r="AJ88" s="511"/>
      <c r="AK88" s="511"/>
      <c r="AL88" s="511"/>
      <c r="AM88" s="565"/>
      <c r="AN88" s="511"/>
      <c r="AO88" s="511"/>
      <c r="AP88" s="511"/>
      <c r="AQ88" s="511"/>
      <c r="AR88" s="511"/>
      <c r="AS88" s="640"/>
      <c r="AT88" s="640"/>
      <c r="AU88" s="640"/>
      <c r="AV88" s="640"/>
      <c r="AW88" s="640"/>
      <c r="AX88" s="640"/>
      <c r="AY88" s="640"/>
      <c r="AZ88" s="640"/>
      <c r="BA88" s="640"/>
      <c r="BB88" s="640"/>
      <c r="BC88" s="511"/>
      <c r="BG88" s="511"/>
      <c r="BH88" s="511"/>
      <c r="BI88" s="511"/>
      <c r="BJ88" s="511"/>
      <c r="BK88" s="511"/>
      <c r="BL88" s="511"/>
      <c r="BM88" s="511"/>
      <c r="BN88" s="511"/>
      <c r="BO88" s="511"/>
      <c r="BP88" s="511"/>
      <c r="BQ88" s="511"/>
      <c r="BR88" s="511"/>
      <c r="BS88" s="511"/>
      <c r="BT88" s="511"/>
      <c r="BU88" s="511"/>
      <c r="BV88" s="511"/>
      <c r="BW88" s="511"/>
      <c r="BX88" s="511"/>
      <c r="BY88" s="511"/>
      <c r="BZ88" s="511"/>
      <c r="CA88" s="511"/>
      <c r="CB88" s="511"/>
      <c r="CC88" s="511"/>
      <c r="CD88" s="511"/>
      <c r="CE88" s="511"/>
      <c r="CF88" s="511"/>
      <c r="CG88" s="511"/>
      <c r="CH88" s="511"/>
      <c r="CI88" s="511"/>
      <c r="CJ88" s="511"/>
      <c r="CK88" s="511"/>
      <c r="CL88" s="511"/>
      <c r="CM88" s="511"/>
    </row>
    <row r="89" spans="1:91" ht="26.25">
      <c r="A89" s="515"/>
      <c r="B89" s="1168"/>
      <c r="C89" s="1169"/>
      <c r="D89" s="1169"/>
      <c r="E89" s="1169"/>
      <c r="F89" s="1169"/>
      <c r="G89" s="1169"/>
      <c r="H89" s="1169"/>
      <c r="I89" s="1169"/>
      <c r="J89" s="1169"/>
      <c r="K89" s="1170"/>
      <c r="L89" s="640"/>
      <c r="M89" s="640"/>
      <c r="N89" s="373"/>
      <c r="O89" s="37"/>
      <c r="P89" s="332" t="s">
        <v>488</v>
      </c>
      <c r="Q89" s="333"/>
      <c r="R89" s="37"/>
      <c r="S89" s="373"/>
      <c r="T89" s="373"/>
      <c r="U89" s="373"/>
      <c r="V89" s="373"/>
      <c r="W89" s="373"/>
      <c r="X89" s="373"/>
      <c r="Y89" s="373"/>
      <c r="Z89" s="373"/>
      <c r="AA89" s="373"/>
      <c r="AB89" s="373"/>
      <c r="AC89" s="373"/>
      <c r="AD89" s="373"/>
      <c r="AE89" s="284"/>
      <c r="AF89" s="373"/>
      <c r="AG89" s="373"/>
      <c r="AH89" s="373"/>
      <c r="AI89" s="373"/>
      <c r="AJ89" s="511"/>
      <c r="AK89" s="511"/>
      <c r="AL89" s="511"/>
      <c r="AM89" s="565"/>
      <c r="AN89" s="511"/>
      <c r="AO89" s="511"/>
      <c r="AP89" s="511"/>
      <c r="AQ89" s="511"/>
      <c r="AR89" s="511"/>
      <c r="AS89" s="640"/>
      <c r="AT89" s="640"/>
      <c r="AU89" s="640"/>
      <c r="AV89" s="640"/>
      <c r="AW89" s="640"/>
      <c r="AX89" s="640"/>
      <c r="AY89" s="640"/>
      <c r="AZ89" s="640"/>
      <c r="BA89" s="640"/>
      <c r="BB89" s="640"/>
      <c r="BC89" s="511"/>
      <c r="BG89" s="511"/>
      <c r="BH89" s="511"/>
      <c r="BI89" s="511"/>
      <c r="BJ89" s="511"/>
      <c r="BK89" s="511"/>
      <c r="BL89" s="511"/>
      <c r="BM89" s="511"/>
      <c r="BN89" s="511"/>
      <c r="BO89" s="511"/>
      <c r="BP89" s="511"/>
      <c r="BQ89" s="511"/>
      <c r="BR89" s="511"/>
      <c r="BS89" s="511"/>
      <c r="BT89" s="511"/>
      <c r="BU89" s="511"/>
      <c r="BV89" s="511"/>
      <c r="BW89" s="511"/>
      <c r="BX89" s="511"/>
      <c r="BY89" s="511"/>
      <c r="BZ89" s="511"/>
      <c r="CA89" s="511"/>
      <c r="CB89" s="511"/>
      <c r="CC89" s="511"/>
      <c r="CD89" s="511"/>
      <c r="CE89" s="511"/>
      <c r="CF89" s="511"/>
      <c r="CG89" s="511"/>
      <c r="CH89" s="511"/>
      <c r="CI89" s="511"/>
      <c r="CJ89" s="511"/>
      <c r="CK89" s="511"/>
      <c r="CL89" s="511"/>
      <c r="CM89" s="511"/>
    </row>
    <row r="90" spans="1:91" ht="26.25">
      <c r="A90" s="515"/>
      <c r="B90" s="1168"/>
      <c r="C90" s="1169"/>
      <c r="D90" s="1169"/>
      <c r="E90" s="1169"/>
      <c r="F90" s="1169"/>
      <c r="G90" s="1169"/>
      <c r="H90" s="1169"/>
      <c r="I90" s="1169"/>
      <c r="J90" s="1169"/>
      <c r="K90" s="1170"/>
      <c r="L90" s="640"/>
      <c r="M90" s="640"/>
      <c r="N90" s="373"/>
      <c r="O90" s="37"/>
      <c r="P90" s="332" t="s">
        <v>489</v>
      </c>
      <c r="Q90" s="333"/>
      <c r="R90" s="37"/>
      <c r="S90" s="373"/>
      <c r="T90" s="373"/>
      <c r="U90" s="373"/>
      <c r="V90" s="373"/>
      <c r="W90" s="373"/>
      <c r="X90" s="373"/>
      <c r="Y90" s="373"/>
      <c r="Z90" s="373"/>
      <c r="AA90" s="373"/>
      <c r="AB90" s="373"/>
      <c r="AC90" s="373"/>
      <c r="AD90" s="373"/>
      <c r="AE90" s="284"/>
      <c r="AF90" s="373"/>
      <c r="AG90" s="373"/>
      <c r="AH90" s="373"/>
      <c r="AI90" s="373"/>
      <c r="AJ90" s="511"/>
      <c r="AK90" s="511"/>
      <c r="AL90" s="511"/>
      <c r="AM90" s="565"/>
      <c r="AN90" s="511"/>
      <c r="AO90" s="511"/>
      <c r="AP90" s="511"/>
      <c r="AQ90" s="511"/>
      <c r="AR90" s="511"/>
      <c r="AS90" s="640"/>
      <c r="AT90" s="640"/>
      <c r="AU90" s="640"/>
      <c r="AV90" s="640"/>
      <c r="AW90" s="640"/>
      <c r="AX90" s="640"/>
      <c r="AY90" s="640"/>
      <c r="AZ90" s="640"/>
      <c r="BA90" s="640"/>
      <c r="BB90" s="640"/>
      <c r="BC90" s="511"/>
      <c r="BG90" s="511"/>
      <c r="BH90" s="511"/>
      <c r="BI90" s="511"/>
      <c r="BJ90" s="511"/>
      <c r="BK90" s="511"/>
      <c r="BL90" s="511"/>
      <c r="BM90" s="511"/>
      <c r="BN90" s="511"/>
      <c r="BO90" s="511"/>
      <c r="BP90" s="511"/>
      <c r="BQ90" s="511"/>
      <c r="BR90" s="511"/>
      <c r="BS90" s="511"/>
      <c r="BT90" s="511"/>
      <c r="BU90" s="511"/>
      <c r="BV90" s="511"/>
      <c r="BW90" s="511"/>
      <c r="BX90" s="511"/>
      <c r="BY90" s="511"/>
      <c r="BZ90" s="511"/>
      <c r="CA90" s="511"/>
      <c r="CB90" s="511"/>
      <c r="CC90" s="511"/>
      <c r="CD90" s="511"/>
      <c r="CE90" s="511"/>
      <c r="CF90" s="511"/>
      <c r="CG90" s="511"/>
      <c r="CH90" s="511"/>
      <c r="CI90" s="511"/>
      <c r="CJ90" s="511"/>
      <c r="CK90" s="511"/>
      <c r="CL90" s="511"/>
      <c r="CM90" s="511"/>
    </row>
    <row r="91" spans="1:91" ht="26.25">
      <c r="A91" s="515"/>
      <c r="B91" s="1168"/>
      <c r="C91" s="1169"/>
      <c r="D91" s="1169"/>
      <c r="E91" s="1169"/>
      <c r="F91" s="1169"/>
      <c r="G91" s="1169"/>
      <c r="H91" s="1169"/>
      <c r="I91" s="1169"/>
      <c r="J91" s="1169"/>
      <c r="K91" s="1170"/>
      <c r="L91" s="640"/>
      <c r="M91" s="640"/>
      <c r="N91" s="373"/>
      <c r="O91" s="37"/>
      <c r="P91" s="332" t="s">
        <v>490</v>
      </c>
      <c r="Q91" s="333"/>
      <c r="R91" s="37"/>
      <c r="S91" s="373"/>
      <c r="T91" s="373"/>
      <c r="U91" s="373"/>
      <c r="V91" s="373"/>
      <c r="W91" s="373"/>
      <c r="X91" s="373"/>
      <c r="Y91" s="373"/>
      <c r="Z91" s="373"/>
      <c r="AA91" s="373"/>
      <c r="AB91" s="373"/>
      <c r="AC91" s="373"/>
      <c r="AD91" s="373"/>
      <c r="AE91" s="284"/>
      <c r="AF91" s="373"/>
      <c r="AG91" s="373"/>
      <c r="AH91" s="373"/>
      <c r="AI91" s="373"/>
      <c r="AJ91" s="511"/>
      <c r="AK91" s="511"/>
      <c r="AL91" s="511"/>
      <c r="AM91" s="511"/>
      <c r="AN91" s="511"/>
      <c r="AO91" s="511"/>
      <c r="AP91" s="511"/>
      <c r="AQ91" s="511"/>
      <c r="AR91" s="511"/>
      <c r="AS91" s="640"/>
      <c r="AT91" s="640"/>
      <c r="AU91" s="640"/>
      <c r="AV91" s="640"/>
      <c r="AW91" s="640"/>
      <c r="AX91" s="640"/>
      <c r="AY91" s="640"/>
      <c r="AZ91" s="640"/>
      <c r="BA91" s="640"/>
      <c r="BB91" s="640"/>
      <c r="BC91" s="511"/>
      <c r="BG91" s="511"/>
      <c r="BH91" s="511"/>
      <c r="BI91" s="511"/>
      <c r="BJ91" s="511"/>
      <c r="BK91" s="511"/>
      <c r="BL91" s="511"/>
      <c r="BM91" s="511"/>
      <c r="BN91" s="511"/>
      <c r="BO91" s="511"/>
      <c r="BP91" s="511"/>
      <c r="BQ91" s="511"/>
      <c r="BR91" s="511"/>
      <c r="BS91" s="511"/>
      <c r="BT91" s="511"/>
      <c r="BU91" s="511"/>
      <c r="BV91" s="511"/>
      <c r="BW91" s="511"/>
      <c r="BX91" s="511"/>
      <c r="BY91" s="511"/>
      <c r="BZ91" s="511"/>
      <c r="CA91" s="511"/>
      <c r="CB91" s="511"/>
      <c r="CC91" s="511"/>
      <c r="CD91" s="511"/>
      <c r="CE91" s="511"/>
      <c r="CF91" s="511"/>
      <c r="CG91" s="511"/>
      <c r="CH91" s="511"/>
      <c r="CI91" s="511"/>
      <c r="CJ91" s="511"/>
      <c r="CK91" s="511"/>
      <c r="CL91" s="511"/>
      <c r="CM91" s="511"/>
    </row>
    <row r="92" spans="1:91" ht="17.25" customHeight="1">
      <c r="A92" s="516"/>
      <c r="B92" s="1168"/>
      <c r="C92" s="1169"/>
      <c r="D92" s="1169"/>
      <c r="E92" s="1169"/>
      <c r="F92" s="1169"/>
      <c r="G92" s="1169"/>
      <c r="H92" s="1169"/>
      <c r="I92" s="1169"/>
      <c r="J92" s="1169"/>
      <c r="K92" s="1170"/>
      <c r="L92" s="640"/>
      <c r="M92" s="640"/>
      <c r="N92" s="373"/>
      <c r="O92" s="37"/>
      <c r="P92" s="334"/>
      <c r="Q92" s="335"/>
      <c r="R92" s="37"/>
      <c r="S92" s="373"/>
      <c r="T92" s="373"/>
      <c r="U92" s="373"/>
      <c r="V92" s="373"/>
      <c r="W92" s="373"/>
      <c r="X92" s="373"/>
      <c r="Y92" s="373"/>
      <c r="Z92" s="373"/>
      <c r="AA92" s="373"/>
      <c r="AB92" s="373"/>
      <c r="AC92" s="373"/>
      <c r="AD92" s="373"/>
      <c r="AE92" s="284"/>
      <c r="AF92" s="373"/>
      <c r="AG92" s="373"/>
      <c r="AH92" s="373"/>
      <c r="AI92" s="373"/>
      <c r="AJ92" s="511"/>
      <c r="AK92" s="511"/>
      <c r="AL92" s="511"/>
      <c r="AM92" s="511"/>
      <c r="AN92" s="511"/>
      <c r="AO92" s="511"/>
      <c r="AP92" s="511"/>
      <c r="AQ92" s="511"/>
      <c r="AR92" s="511"/>
      <c r="AS92" s="640"/>
      <c r="AT92" s="640"/>
      <c r="AU92" s="640"/>
      <c r="AV92" s="640"/>
      <c r="AW92" s="640"/>
      <c r="AX92" s="640"/>
      <c r="AY92" s="640"/>
      <c r="AZ92" s="640"/>
      <c r="BA92" s="640"/>
      <c r="BB92" s="640"/>
      <c r="BC92" s="511"/>
      <c r="BG92" s="511"/>
      <c r="BH92" s="511"/>
      <c r="BI92" s="511"/>
      <c r="BJ92" s="511"/>
      <c r="BK92" s="511"/>
      <c r="BL92" s="511"/>
      <c r="BM92" s="511"/>
      <c r="BN92" s="511"/>
      <c r="BO92" s="511"/>
      <c r="BP92" s="511"/>
      <c r="BQ92" s="511"/>
      <c r="BR92" s="511"/>
      <c r="BS92" s="511"/>
      <c r="BT92" s="511"/>
      <c r="BU92" s="511"/>
      <c r="BV92" s="511"/>
      <c r="BW92" s="511"/>
      <c r="BX92" s="511"/>
      <c r="BY92" s="511"/>
      <c r="BZ92" s="511"/>
      <c r="CA92" s="511"/>
      <c r="CB92" s="511"/>
      <c r="CC92" s="511"/>
      <c r="CD92" s="511"/>
      <c r="CE92" s="511"/>
      <c r="CF92" s="511"/>
      <c r="CG92" s="511"/>
      <c r="CH92" s="511"/>
      <c r="CI92" s="511"/>
      <c r="CJ92" s="511"/>
      <c r="CK92" s="511"/>
      <c r="CL92" s="511"/>
      <c r="CM92" s="511"/>
    </row>
    <row r="93" spans="1:91" ht="26.25">
      <c r="A93" s="515"/>
      <c r="B93" s="1168"/>
      <c r="C93" s="1169"/>
      <c r="D93" s="1169"/>
      <c r="E93" s="1169"/>
      <c r="F93" s="1169"/>
      <c r="G93" s="1169"/>
      <c r="H93" s="1169"/>
      <c r="I93" s="1169"/>
      <c r="J93" s="1169"/>
      <c r="K93" s="1170"/>
      <c r="L93" s="640"/>
      <c r="M93" s="640"/>
      <c r="N93" s="373"/>
      <c r="O93" s="373"/>
      <c r="P93" s="373"/>
      <c r="Q93" s="373"/>
      <c r="R93" s="373"/>
      <c r="S93" s="373"/>
      <c r="T93" s="373"/>
      <c r="U93" s="373"/>
      <c r="V93" s="373"/>
      <c r="W93" s="373"/>
      <c r="X93" s="373"/>
      <c r="Y93" s="373"/>
      <c r="Z93" s="373"/>
      <c r="AA93" s="373"/>
      <c r="AB93" s="373"/>
      <c r="AC93" s="373"/>
      <c r="AD93" s="373"/>
      <c r="AE93" s="284"/>
      <c r="AF93" s="373"/>
      <c r="AG93" s="373"/>
      <c r="AH93" s="373"/>
      <c r="AI93" s="373"/>
      <c r="AJ93" s="511"/>
      <c r="AK93" s="511"/>
      <c r="AL93" s="511"/>
      <c r="AM93" s="511"/>
      <c r="AN93" s="511"/>
      <c r="AO93" s="511"/>
      <c r="AP93" s="511"/>
      <c r="AQ93" s="511"/>
      <c r="AR93" s="511"/>
      <c r="AS93" s="640"/>
      <c r="AT93" s="640"/>
      <c r="AU93" s="640"/>
      <c r="AV93" s="640"/>
      <c r="AW93" s="640"/>
      <c r="AX93" s="640"/>
      <c r="AY93" s="640"/>
      <c r="AZ93" s="640"/>
      <c r="BA93" s="640"/>
      <c r="BB93" s="640"/>
      <c r="BC93" s="511"/>
      <c r="BG93" s="511"/>
      <c r="BH93" s="511"/>
      <c r="BI93" s="511"/>
      <c r="BJ93" s="511"/>
      <c r="BK93" s="511"/>
      <c r="BL93" s="511"/>
      <c r="BM93" s="511"/>
      <c r="BN93" s="511"/>
      <c r="BO93" s="511"/>
      <c r="BP93" s="511"/>
      <c r="BQ93" s="511"/>
      <c r="BR93" s="511"/>
      <c r="BS93" s="511"/>
      <c r="BT93" s="511"/>
      <c r="BU93" s="511"/>
      <c r="BV93" s="511"/>
      <c r="BW93" s="511"/>
      <c r="BX93" s="511"/>
      <c r="BY93" s="511"/>
      <c r="BZ93" s="511"/>
      <c r="CA93" s="511"/>
      <c r="CB93" s="511"/>
      <c r="CC93" s="511"/>
      <c r="CD93" s="511"/>
      <c r="CE93" s="511"/>
      <c r="CF93" s="511"/>
      <c r="CG93" s="511"/>
      <c r="CH93" s="511"/>
      <c r="CI93" s="511"/>
      <c r="CJ93" s="511"/>
      <c r="CK93" s="511"/>
      <c r="CL93" s="511"/>
      <c r="CM93" s="511"/>
    </row>
    <row r="94" spans="1:91" ht="26.25">
      <c r="A94" s="40"/>
      <c r="B94" s="1168"/>
      <c r="C94" s="1169"/>
      <c r="D94" s="1169"/>
      <c r="E94" s="1169"/>
      <c r="F94" s="1169"/>
      <c r="G94" s="1169"/>
      <c r="H94" s="1169"/>
      <c r="I94" s="1169"/>
      <c r="J94" s="1169"/>
      <c r="K94" s="1170"/>
      <c r="L94" s="640"/>
      <c r="M94" s="640"/>
      <c r="N94" s="40"/>
      <c r="O94" s="40"/>
      <c r="P94" s="40"/>
      <c r="Q94" s="40"/>
      <c r="R94" s="40"/>
      <c r="S94" s="40"/>
      <c r="T94" s="40"/>
      <c r="U94" s="40"/>
      <c r="V94" s="40"/>
      <c r="W94" s="40"/>
      <c r="X94" s="40"/>
      <c r="Y94" s="40"/>
      <c r="Z94" s="40"/>
      <c r="AA94" s="40"/>
      <c r="AB94" s="40"/>
      <c r="AC94" s="40"/>
      <c r="AD94" s="511"/>
      <c r="AF94" s="511"/>
      <c r="AG94" s="511"/>
      <c r="AH94" s="511"/>
      <c r="AI94" s="511"/>
      <c r="AJ94" s="511"/>
      <c r="AK94" s="511"/>
      <c r="AL94" s="511"/>
      <c r="AM94" s="40"/>
      <c r="AN94" s="40"/>
      <c r="AO94" s="40"/>
      <c r="AP94" s="40"/>
      <c r="AQ94" s="40"/>
      <c r="AR94" s="40"/>
      <c r="AS94" s="40"/>
      <c r="AT94" s="40"/>
      <c r="AU94" s="40"/>
      <c r="AV94" s="40"/>
      <c r="AW94" s="40"/>
      <c r="AX94" s="40"/>
      <c r="AY94" s="40"/>
      <c r="AZ94" s="40"/>
      <c r="BA94" s="40"/>
      <c r="BB94" s="40"/>
      <c r="BC94" s="511"/>
      <c r="BG94" s="511"/>
      <c r="BH94" s="511"/>
      <c r="BI94" s="511"/>
      <c r="BJ94" s="511"/>
      <c r="BK94" s="511"/>
      <c r="BL94" s="511"/>
      <c r="BM94" s="40"/>
      <c r="BN94" s="40"/>
      <c r="BO94" s="40"/>
      <c r="BP94" s="40"/>
      <c r="BQ94" s="40"/>
      <c r="BR94" s="40"/>
      <c r="BS94" s="40"/>
      <c r="BT94" s="40"/>
      <c r="BU94" s="40"/>
      <c r="BV94" s="40"/>
      <c r="BW94" s="40"/>
      <c r="BX94" s="40"/>
      <c r="BY94" s="40"/>
      <c r="BZ94" s="40"/>
      <c r="CA94" s="40"/>
      <c r="CB94" s="40"/>
      <c r="CC94" s="511"/>
      <c r="CD94" s="511"/>
      <c r="CE94" s="511"/>
      <c r="CF94" s="511"/>
      <c r="CG94" s="511"/>
      <c r="CH94" s="511"/>
      <c r="CI94" s="511"/>
      <c r="CJ94" s="511"/>
      <c r="CK94" s="511"/>
      <c r="CL94" s="511"/>
      <c r="CM94" s="511"/>
    </row>
    <row r="95" spans="1:91">
      <c r="B95" s="40"/>
      <c r="C95" s="40"/>
      <c r="D95" s="40"/>
      <c r="E95" s="40"/>
      <c r="F95" s="40"/>
      <c r="G95" s="40"/>
      <c r="H95" s="40"/>
      <c r="I95" s="40"/>
      <c r="J95" s="40"/>
      <c r="K95" s="40"/>
      <c r="L95" s="649"/>
      <c r="M95" s="640"/>
      <c r="N95" s="373"/>
      <c r="O95" s="373"/>
      <c r="P95" s="373"/>
      <c r="Q95" s="373"/>
      <c r="R95" s="373"/>
      <c r="S95" s="373"/>
      <c r="T95" s="373"/>
      <c r="U95" s="373"/>
      <c r="V95" s="373"/>
      <c r="W95" s="373"/>
      <c r="X95" s="373"/>
      <c r="Y95" s="373"/>
      <c r="Z95" s="373"/>
      <c r="AA95" s="373"/>
      <c r="AB95" s="373"/>
      <c r="AC95" s="373"/>
    </row>
    <row r="96" spans="1:91">
      <c r="C96" s="219" t="s">
        <v>0</v>
      </c>
      <c r="D96" s="219"/>
      <c r="E96" s="194" t="s">
        <v>0</v>
      </c>
      <c r="F96" s="649" t="s">
        <v>0</v>
      </c>
      <c r="G96" s="649" t="s">
        <v>0</v>
      </c>
      <c r="H96" s="649" t="s">
        <v>0</v>
      </c>
      <c r="I96" s="649" t="s">
        <v>0</v>
      </c>
      <c r="J96" s="649" t="s">
        <v>0</v>
      </c>
      <c r="K96" s="649" t="s">
        <v>0</v>
      </c>
      <c r="L96" s="219"/>
      <c r="M96" s="640"/>
      <c r="N96" s="373"/>
      <c r="O96" s="373"/>
      <c r="P96" s="373"/>
      <c r="Q96" s="373"/>
      <c r="R96" s="373"/>
      <c r="S96" s="373"/>
      <c r="T96" s="373"/>
      <c r="U96" s="373"/>
      <c r="V96" s="373"/>
      <c r="W96" s="373"/>
      <c r="X96" s="373"/>
      <c r="Y96" s="373"/>
      <c r="Z96" s="373"/>
      <c r="AA96" s="373"/>
      <c r="AB96" s="373"/>
      <c r="AC96" s="373"/>
    </row>
    <row r="97" spans="3:29">
      <c r="C97" s="560" t="s">
        <v>0</v>
      </c>
      <c r="E97" s="219" t="s">
        <v>0</v>
      </c>
      <c r="F97" s="219" t="s">
        <v>0</v>
      </c>
      <c r="G97" s="219" t="s">
        <v>0</v>
      </c>
      <c r="H97" s="219" t="s">
        <v>0</v>
      </c>
      <c r="I97" s="219" t="s">
        <v>0</v>
      </c>
      <c r="J97" s="219" t="s">
        <v>0</v>
      </c>
      <c r="K97" s="566" t="s">
        <v>0</v>
      </c>
      <c r="M97" s="640"/>
      <c r="N97" s="373"/>
      <c r="O97" s="373"/>
      <c r="P97" s="373"/>
      <c r="Q97" s="373"/>
      <c r="R97" s="373"/>
      <c r="S97" s="373"/>
      <c r="T97" s="373"/>
      <c r="U97" s="373"/>
      <c r="V97" s="373"/>
      <c r="W97" s="373"/>
      <c r="X97" s="373"/>
      <c r="Y97" s="373"/>
      <c r="Z97" s="373"/>
      <c r="AA97" s="373"/>
      <c r="AB97" s="373"/>
      <c r="AC97" s="373"/>
    </row>
    <row r="98" spans="3:29">
      <c r="C98" s="560" t="s">
        <v>0</v>
      </c>
      <c r="E98" s="560" t="s">
        <v>0</v>
      </c>
      <c r="F98" s="560" t="s">
        <v>0</v>
      </c>
      <c r="G98" s="560" t="s">
        <v>0</v>
      </c>
      <c r="H98" s="560" t="s">
        <v>0</v>
      </c>
      <c r="I98" s="560" t="s">
        <v>0</v>
      </c>
      <c r="J98" s="560" t="s">
        <v>0</v>
      </c>
      <c r="K98" s="560" t="s">
        <v>0</v>
      </c>
      <c r="M98" s="640"/>
      <c r="N98" s="373"/>
      <c r="O98" s="373"/>
      <c r="P98" s="373"/>
      <c r="Q98" s="373"/>
      <c r="R98" s="373"/>
      <c r="S98" s="373"/>
      <c r="T98" s="373"/>
      <c r="U98" s="373"/>
      <c r="V98" s="373"/>
      <c r="W98" s="373"/>
      <c r="X98" s="373"/>
      <c r="Y98" s="373"/>
      <c r="Z98" s="373"/>
      <c r="AA98" s="373"/>
      <c r="AB98" s="373"/>
      <c r="AC98" s="373"/>
    </row>
    <row r="99" spans="3:29">
      <c r="C99" s="560" t="s">
        <v>0</v>
      </c>
      <c r="M99" s="640"/>
      <c r="N99" s="373"/>
      <c r="O99" s="373"/>
      <c r="P99" s="373"/>
      <c r="Q99" s="373"/>
      <c r="R99" s="373"/>
      <c r="S99" s="373"/>
      <c r="T99" s="373"/>
      <c r="U99" s="373"/>
      <c r="V99" s="373"/>
      <c r="W99" s="373"/>
      <c r="X99" s="373"/>
      <c r="Y99" s="373"/>
      <c r="Z99" s="373"/>
      <c r="AA99" s="373"/>
      <c r="AB99" s="373"/>
      <c r="AC99" s="373"/>
    </row>
    <row r="100" spans="3:29">
      <c r="C100" s="560" t="s">
        <v>0</v>
      </c>
      <c r="M100" s="640"/>
      <c r="N100" s="373"/>
      <c r="O100" s="373"/>
      <c r="P100" s="373"/>
      <c r="Q100" s="373"/>
      <c r="R100" s="373"/>
      <c r="S100" s="373"/>
      <c r="T100" s="373"/>
      <c r="U100" s="373"/>
      <c r="V100" s="373"/>
      <c r="W100" s="373"/>
      <c r="X100" s="373"/>
      <c r="Y100" s="373"/>
      <c r="Z100" s="373"/>
      <c r="AA100" s="373"/>
      <c r="AB100" s="373"/>
      <c r="AC100" s="373"/>
    </row>
    <row r="101" spans="3:29">
      <c r="C101" s="560" t="s">
        <v>0</v>
      </c>
      <c r="M101" s="640"/>
      <c r="N101" s="373"/>
      <c r="O101" s="373"/>
      <c r="P101" s="373"/>
      <c r="Q101" s="373"/>
      <c r="R101" s="373"/>
      <c r="S101" s="373"/>
      <c r="T101" s="373"/>
      <c r="U101" s="373"/>
      <c r="V101" s="373"/>
      <c r="W101" s="373"/>
      <c r="X101" s="373"/>
      <c r="Y101" s="373"/>
      <c r="Z101" s="373"/>
      <c r="AA101" s="373"/>
      <c r="AB101" s="373"/>
      <c r="AC101" s="373"/>
    </row>
    <row r="102" spans="3:29">
      <c r="C102" s="560" t="s">
        <v>0</v>
      </c>
      <c r="M102" s="640"/>
      <c r="N102" s="373"/>
      <c r="O102" s="373"/>
      <c r="P102" s="373"/>
      <c r="Q102" s="373"/>
      <c r="R102" s="373"/>
      <c r="S102" s="373"/>
      <c r="T102" s="373"/>
      <c r="U102" s="373"/>
      <c r="V102" s="373"/>
      <c r="W102" s="373"/>
      <c r="X102" s="373"/>
      <c r="Y102" s="373"/>
      <c r="Z102" s="373"/>
      <c r="AA102" s="373"/>
      <c r="AB102" s="373"/>
      <c r="AC102" s="373"/>
    </row>
    <row r="103" spans="3:29">
      <c r="C103" s="560" t="s">
        <v>0</v>
      </c>
      <c r="M103" s="640"/>
      <c r="N103" s="373"/>
      <c r="O103" s="373"/>
      <c r="P103" s="373"/>
      <c r="Q103" s="373"/>
      <c r="R103" s="373"/>
      <c r="S103" s="373"/>
      <c r="T103" s="373"/>
      <c r="U103" s="373"/>
      <c r="V103" s="373"/>
      <c r="W103" s="373"/>
      <c r="X103" s="373"/>
      <c r="Y103" s="373"/>
      <c r="Z103" s="373"/>
      <c r="AA103" s="373"/>
      <c r="AB103" s="373"/>
      <c r="AC103" s="373"/>
    </row>
    <row r="104" spans="3:29">
      <c r="C104" s="560" t="s">
        <v>0</v>
      </c>
      <c r="M104" s="640"/>
      <c r="N104" s="373"/>
      <c r="O104" s="373"/>
      <c r="P104" s="373"/>
      <c r="Q104" s="373"/>
      <c r="R104" s="373"/>
      <c r="S104" s="373"/>
      <c r="T104" s="373"/>
      <c r="U104" s="373"/>
      <c r="V104" s="373"/>
      <c r="W104" s="373"/>
      <c r="X104" s="373"/>
      <c r="Y104" s="373"/>
      <c r="Z104" s="373"/>
      <c r="AA104" s="373"/>
      <c r="AB104" s="373"/>
      <c r="AC104" s="373"/>
    </row>
    <row r="105" spans="3:29">
      <c r="C105" s="560" t="s">
        <v>0</v>
      </c>
      <c r="M105" s="640"/>
      <c r="N105" s="373"/>
      <c r="O105" s="373"/>
      <c r="P105" s="373"/>
      <c r="Q105" s="373"/>
      <c r="R105" s="373"/>
      <c r="S105" s="373"/>
      <c r="T105" s="373"/>
      <c r="U105" s="373"/>
      <c r="V105" s="373"/>
      <c r="W105" s="373"/>
      <c r="X105" s="373"/>
      <c r="Y105" s="373"/>
      <c r="Z105" s="373"/>
      <c r="AA105" s="373"/>
      <c r="AB105" s="373"/>
      <c r="AC105" s="373"/>
    </row>
    <row r="106" spans="3:29">
      <c r="C106" s="560" t="s">
        <v>0</v>
      </c>
      <c r="M106" s="640"/>
      <c r="N106" s="373"/>
      <c r="O106" s="373"/>
      <c r="P106" s="373"/>
      <c r="Q106" s="373"/>
      <c r="R106" s="373"/>
      <c r="S106" s="373"/>
      <c r="T106" s="373"/>
      <c r="U106" s="373"/>
      <c r="V106" s="373"/>
      <c r="W106" s="373"/>
      <c r="X106" s="373"/>
      <c r="Y106" s="373"/>
      <c r="Z106" s="373"/>
      <c r="AA106" s="373"/>
      <c r="AB106" s="373"/>
      <c r="AC106" s="373"/>
    </row>
    <row r="107" spans="3:29">
      <c r="C107" s="560" t="s">
        <v>0</v>
      </c>
      <c r="M107" s="640"/>
      <c r="N107" s="373"/>
      <c r="O107" s="373"/>
      <c r="P107" s="373"/>
      <c r="Q107" s="373"/>
      <c r="R107" s="373"/>
      <c r="S107" s="373"/>
      <c r="T107" s="373"/>
      <c r="U107" s="373"/>
      <c r="V107" s="373"/>
      <c r="W107" s="373"/>
      <c r="X107" s="373"/>
      <c r="Y107" s="373"/>
      <c r="Z107" s="373"/>
      <c r="AA107" s="373"/>
      <c r="AB107" s="373"/>
      <c r="AC107" s="373"/>
    </row>
    <row r="108" spans="3:29">
      <c r="C108" s="560" t="s">
        <v>0</v>
      </c>
      <c r="M108" s="640"/>
      <c r="N108" s="373"/>
      <c r="O108" s="373"/>
      <c r="P108" s="373"/>
      <c r="Q108" s="373"/>
      <c r="R108" s="373"/>
      <c r="S108" s="373"/>
      <c r="T108" s="373"/>
      <c r="U108" s="373"/>
      <c r="V108" s="373"/>
      <c r="W108" s="373"/>
      <c r="X108" s="373"/>
      <c r="Y108" s="373"/>
      <c r="Z108" s="373"/>
      <c r="AA108" s="373"/>
      <c r="AB108" s="373"/>
      <c r="AC108" s="373"/>
    </row>
    <row r="109" spans="3:29">
      <c r="C109" s="560" t="s">
        <v>0</v>
      </c>
      <c r="M109" s="640"/>
      <c r="N109" s="373"/>
      <c r="O109" s="373"/>
      <c r="P109" s="373"/>
      <c r="Q109" s="373"/>
      <c r="R109" s="373"/>
      <c r="S109" s="373"/>
      <c r="T109" s="373"/>
      <c r="U109" s="373"/>
      <c r="V109" s="373"/>
      <c r="W109" s="373"/>
      <c r="X109" s="373"/>
      <c r="Y109" s="373"/>
      <c r="Z109" s="373"/>
      <c r="AA109" s="373"/>
      <c r="AB109" s="373"/>
      <c r="AC109" s="373"/>
    </row>
    <row r="110" spans="3:29">
      <c r="C110" s="560" t="s">
        <v>0</v>
      </c>
      <c r="M110" s="640"/>
      <c r="N110" s="373"/>
      <c r="O110" s="373"/>
      <c r="P110" s="373"/>
      <c r="Q110" s="373"/>
      <c r="R110" s="373"/>
      <c r="S110" s="373"/>
      <c r="T110" s="373"/>
      <c r="U110" s="373"/>
      <c r="V110" s="373"/>
      <c r="W110" s="373"/>
      <c r="X110" s="373"/>
      <c r="Y110" s="373"/>
      <c r="Z110" s="373"/>
      <c r="AA110" s="373"/>
      <c r="AB110" s="373"/>
      <c r="AC110" s="373"/>
    </row>
    <row r="111" spans="3:29">
      <c r="C111" s="560" t="s">
        <v>0</v>
      </c>
      <c r="M111" s="640"/>
      <c r="N111" s="373"/>
      <c r="O111" s="373"/>
      <c r="P111" s="373"/>
      <c r="Q111" s="373"/>
      <c r="R111" s="373"/>
      <c r="S111" s="373"/>
      <c r="T111" s="373"/>
      <c r="U111" s="373"/>
      <c r="V111" s="373"/>
      <c r="W111" s="373"/>
      <c r="X111" s="373"/>
      <c r="Y111" s="373"/>
      <c r="Z111" s="373"/>
      <c r="AA111" s="373"/>
      <c r="AB111" s="373"/>
      <c r="AC111" s="373"/>
    </row>
    <row r="112" spans="3:29">
      <c r="C112" s="560" t="s">
        <v>0</v>
      </c>
      <c r="M112" s="640"/>
      <c r="N112" s="373"/>
      <c r="O112" s="373"/>
      <c r="P112" s="373"/>
      <c r="Q112" s="373"/>
      <c r="R112" s="373"/>
      <c r="S112" s="373"/>
      <c r="T112" s="373"/>
      <c r="U112" s="373"/>
      <c r="V112" s="373"/>
      <c r="W112" s="373"/>
      <c r="X112" s="373"/>
      <c r="Y112" s="373"/>
      <c r="Z112" s="373"/>
      <c r="AA112" s="373"/>
      <c r="AB112" s="373"/>
      <c r="AC112" s="373"/>
    </row>
    <row r="113" spans="3:29" ht="16.5" thickBot="1">
      <c r="C113" s="560" t="s">
        <v>0</v>
      </c>
      <c r="M113" s="640"/>
      <c r="N113" s="373"/>
      <c r="O113" s="373"/>
      <c r="P113" s="373"/>
      <c r="Q113" s="373"/>
      <c r="R113" s="373"/>
      <c r="S113" s="373"/>
      <c r="T113" s="373"/>
      <c r="U113" s="373"/>
      <c r="V113" s="373"/>
      <c r="W113" s="373"/>
      <c r="X113" s="373"/>
      <c r="Y113" s="373"/>
      <c r="Z113" s="373"/>
      <c r="AA113" s="373"/>
      <c r="AB113" s="373"/>
      <c r="AC113" s="373"/>
    </row>
    <row r="114" spans="3:29" ht="16.5" thickTop="1">
      <c r="C114" s="560" t="s">
        <v>0</v>
      </c>
      <c r="M114" s="640"/>
      <c r="N114" s="373"/>
      <c r="O114" s="138" t="s">
        <v>388</v>
      </c>
      <c r="P114" s="373"/>
      <c r="Q114" s="373"/>
      <c r="R114" s="373"/>
      <c r="S114" s="373"/>
      <c r="T114" s="373"/>
      <c r="U114" s="373"/>
      <c r="V114" s="373"/>
      <c r="W114" s="373"/>
      <c r="X114" s="373"/>
      <c r="Y114" s="373"/>
      <c r="Z114" s="373"/>
      <c r="AA114" s="373"/>
      <c r="AB114" s="373"/>
      <c r="AC114" s="373"/>
    </row>
    <row r="115" spans="3:29">
      <c r="C115" s="560" t="s">
        <v>0</v>
      </c>
      <c r="M115" s="640"/>
      <c r="N115" s="373"/>
      <c r="O115" s="139" t="s">
        <v>0</v>
      </c>
      <c r="P115" s="373"/>
      <c r="Q115" s="373"/>
      <c r="R115" s="373"/>
      <c r="S115" s="373"/>
      <c r="T115" s="373"/>
      <c r="U115" s="373"/>
      <c r="V115" s="373"/>
      <c r="W115" s="373"/>
      <c r="X115" s="373"/>
      <c r="Y115" s="373"/>
      <c r="Z115" s="373"/>
      <c r="AA115" s="373"/>
      <c r="AB115" s="373"/>
      <c r="AC115" s="373"/>
    </row>
    <row r="116" spans="3:29">
      <c r="C116" s="560" t="s">
        <v>0</v>
      </c>
      <c r="M116" s="640"/>
      <c r="N116" s="373"/>
      <c r="O116" s="139" t="s">
        <v>177</v>
      </c>
      <c r="P116" s="373"/>
      <c r="Q116" s="373"/>
      <c r="R116" s="373"/>
      <c r="S116" s="373"/>
      <c r="T116" s="373"/>
      <c r="U116" s="373"/>
      <c r="V116" s="373"/>
      <c r="W116" s="373"/>
      <c r="X116" s="373"/>
      <c r="Y116" s="373"/>
      <c r="Z116" s="373"/>
      <c r="AA116" s="373"/>
      <c r="AB116" s="373"/>
      <c r="AC116" s="373"/>
    </row>
    <row r="117" spans="3:29">
      <c r="C117" s="560" t="s">
        <v>0</v>
      </c>
      <c r="M117" s="640"/>
      <c r="N117" s="373"/>
      <c r="O117" s="139" t="s">
        <v>178</v>
      </c>
      <c r="P117" s="373"/>
      <c r="Q117" s="373"/>
      <c r="R117" s="373"/>
      <c r="S117" s="373"/>
      <c r="T117" s="373"/>
      <c r="U117" s="373"/>
      <c r="V117" s="373"/>
      <c r="W117" s="373"/>
      <c r="X117" s="373"/>
      <c r="Y117" s="373"/>
      <c r="Z117" s="373"/>
      <c r="AA117" s="373"/>
      <c r="AB117" s="373"/>
      <c r="AC117" s="373"/>
    </row>
    <row r="118" spans="3:29">
      <c r="C118" s="560" t="s">
        <v>0</v>
      </c>
      <c r="M118" s="640"/>
      <c r="N118" s="373"/>
      <c r="O118" s="139" t="s">
        <v>179</v>
      </c>
      <c r="P118" s="373"/>
      <c r="Q118" s="373"/>
      <c r="R118" s="373"/>
      <c r="S118" s="373"/>
      <c r="T118" s="373"/>
      <c r="U118" s="373"/>
      <c r="V118" s="373"/>
      <c r="W118" s="373"/>
      <c r="X118" s="373"/>
      <c r="Y118" s="373"/>
      <c r="Z118" s="373"/>
      <c r="AA118" s="373"/>
      <c r="AB118" s="373"/>
      <c r="AC118" s="373"/>
    </row>
    <row r="119" spans="3:29">
      <c r="C119" s="560" t="s">
        <v>0</v>
      </c>
      <c r="M119" s="640"/>
      <c r="N119" s="373"/>
      <c r="O119" s="139" t="s">
        <v>180</v>
      </c>
      <c r="P119" s="373"/>
      <c r="Q119" s="373"/>
      <c r="R119" s="373"/>
      <c r="S119" s="373"/>
      <c r="T119" s="373"/>
      <c r="U119" s="373"/>
      <c r="V119" s="373"/>
      <c r="W119" s="373"/>
      <c r="X119" s="373"/>
      <c r="Y119" s="373"/>
      <c r="Z119" s="373"/>
      <c r="AA119" s="373"/>
      <c r="AB119" s="373"/>
      <c r="AC119" s="373"/>
    </row>
    <row r="120" spans="3:29">
      <c r="C120" s="560" t="s">
        <v>0</v>
      </c>
      <c r="M120" s="640"/>
      <c r="N120" s="373"/>
      <c r="O120" s="139" t="s">
        <v>181</v>
      </c>
      <c r="P120" s="373"/>
      <c r="Q120" s="373"/>
      <c r="R120" s="373"/>
      <c r="S120" s="373"/>
      <c r="T120" s="373"/>
      <c r="U120" s="373"/>
      <c r="V120" s="373"/>
      <c r="W120" s="373"/>
      <c r="X120" s="373"/>
      <c r="Y120" s="373"/>
      <c r="Z120" s="373"/>
      <c r="AA120" s="373"/>
      <c r="AB120" s="373"/>
      <c r="AC120" s="373"/>
    </row>
    <row r="121" spans="3:29">
      <c r="C121" s="560" t="s">
        <v>0</v>
      </c>
      <c r="M121" s="640"/>
      <c r="N121" s="373"/>
      <c r="O121" s="139" t="s">
        <v>182</v>
      </c>
      <c r="P121" s="373"/>
      <c r="Q121" s="373"/>
      <c r="R121" s="373"/>
      <c r="S121" s="373"/>
      <c r="T121" s="373"/>
      <c r="U121" s="373"/>
      <c r="V121" s="373"/>
      <c r="W121" s="373"/>
      <c r="X121" s="373"/>
      <c r="Y121" s="373"/>
      <c r="Z121" s="373"/>
      <c r="AA121" s="373"/>
      <c r="AB121" s="373"/>
      <c r="AC121" s="373"/>
    </row>
    <row r="122" spans="3:29">
      <c r="C122" s="560" t="s">
        <v>0</v>
      </c>
      <c r="M122" s="640"/>
      <c r="N122" s="373"/>
      <c r="O122" s="139" t="s">
        <v>183</v>
      </c>
      <c r="P122" s="373"/>
      <c r="Q122" s="373"/>
      <c r="R122" s="373"/>
      <c r="S122" s="373"/>
      <c r="T122" s="373"/>
      <c r="U122" s="373"/>
      <c r="V122" s="373"/>
      <c r="W122" s="373"/>
      <c r="X122" s="373"/>
      <c r="Y122" s="373"/>
      <c r="Z122" s="373"/>
      <c r="AA122" s="373"/>
      <c r="AB122" s="373"/>
      <c r="AC122" s="373"/>
    </row>
    <row r="123" spans="3:29">
      <c r="C123" s="560" t="s">
        <v>0</v>
      </c>
      <c r="M123" s="640"/>
      <c r="N123" s="373"/>
      <c r="O123" s="139" t="s">
        <v>184</v>
      </c>
      <c r="P123" s="373"/>
      <c r="Q123" s="373"/>
      <c r="R123" s="373"/>
      <c r="S123" s="373"/>
      <c r="T123" s="373"/>
      <c r="U123" s="373"/>
      <c r="V123" s="373"/>
      <c r="W123" s="373"/>
      <c r="X123" s="373"/>
      <c r="Y123" s="373"/>
      <c r="Z123" s="373"/>
      <c r="AA123" s="373"/>
      <c r="AB123" s="373"/>
      <c r="AC123" s="373"/>
    </row>
    <row r="124" spans="3:29">
      <c r="C124" s="560" t="s">
        <v>0</v>
      </c>
      <c r="M124" s="640"/>
      <c r="N124" s="373"/>
      <c r="O124" s="139" t="s">
        <v>185</v>
      </c>
      <c r="P124" s="373"/>
      <c r="Q124" s="373"/>
      <c r="R124" s="373"/>
      <c r="S124" s="373"/>
      <c r="T124" s="373"/>
      <c r="U124" s="373"/>
      <c r="V124" s="373"/>
      <c r="W124" s="373"/>
      <c r="X124" s="373"/>
      <c r="Y124" s="373"/>
      <c r="Z124" s="373"/>
      <c r="AA124" s="373"/>
      <c r="AB124" s="373"/>
      <c r="AC124" s="373"/>
    </row>
    <row r="125" spans="3:29">
      <c r="C125" s="560" t="s">
        <v>0</v>
      </c>
      <c r="M125" s="640"/>
      <c r="N125" s="373"/>
      <c r="O125" s="139" t="s">
        <v>186</v>
      </c>
      <c r="P125" s="373"/>
      <c r="Q125" s="373"/>
      <c r="R125" s="373"/>
      <c r="S125" s="373"/>
      <c r="T125" s="373"/>
      <c r="U125" s="373"/>
      <c r="V125" s="373"/>
      <c r="W125" s="373"/>
      <c r="X125" s="373"/>
      <c r="Y125" s="373"/>
      <c r="Z125" s="373"/>
      <c r="AA125" s="373"/>
      <c r="AB125" s="373"/>
      <c r="AC125" s="373"/>
    </row>
    <row r="126" spans="3:29">
      <c r="C126" s="560" t="s">
        <v>0</v>
      </c>
      <c r="M126" s="640"/>
      <c r="N126" s="373"/>
      <c r="O126" s="139" t="s">
        <v>95</v>
      </c>
      <c r="P126" s="373"/>
      <c r="Q126" s="373"/>
      <c r="R126" s="373"/>
      <c r="S126" s="373"/>
      <c r="T126" s="373"/>
      <c r="U126" s="373"/>
      <c r="V126" s="373"/>
      <c r="W126" s="373"/>
      <c r="X126" s="373"/>
      <c r="Y126" s="373"/>
      <c r="Z126" s="373"/>
      <c r="AA126" s="373"/>
      <c r="AB126" s="373"/>
      <c r="AC126" s="373"/>
    </row>
    <row r="127" spans="3:29">
      <c r="C127" s="560" t="s">
        <v>0</v>
      </c>
      <c r="M127" s="640"/>
      <c r="N127" s="373"/>
      <c r="O127" s="139" t="s">
        <v>187</v>
      </c>
      <c r="P127" s="373"/>
      <c r="Q127" s="373"/>
      <c r="R127" s="373"/>
      <c r="S127" s="373"/>
      <c r="T127" s="373"/>
      <c r="U127" s="373"/>
      <c r="V127" s="373"/>
      <c r="W127" s="373"/>
      <c r="X127" s="373"/>
      <c r="Y127" s="373"/>
      <c r="Z127" s="373"/>
      <c r="AA127" s="373"/>
      <c r="AB127" s="373"/>
      <c r="AC127" s="373"/>
    </row>
    <row r="128" spans="3:29">
      <c r="C128" s="560" t="s">
        <v>0</v>
      </c>
      <c r="M128" s="640"/>
      <c r="N128" s="373"/>
      <c r="O128" s="139" t="s">
        <v>188</v>
      </c>
      <c r="P128" s="373"/>
      <c r="Q128" s="373"/>
      <c r="R128" s="373"/>
      <c r="S128" s="373"/>
      <c r="T128" s="373"/>
      <c r="U128" s="373"/>
      <c r="V128" s="373"/>
      <c r="W128" s="373"/>
      <c r="X128" s="373"/>
      <c r="Y128" s="373"/>
      <c r="Z128" s="373"/>
      <c r="AA128" s="373"/>
      <c r="AB128" s="373"/>
      <c r="AC128" s="373"/>
    </row>
    <row r="129" spans="3:29">
      <c r="C129" s="560" t="s">
        <v>0</v>
      </c>
      <c r="M129" s="640"/>
      <c r="N129" s="373"/>
      <c r="O129" s="139" t="s">
        <v>189</v>
      </c>
      <c r="P129" s="373"/>
      <c r="Q129" s="373"/>
      <c r="R129" s="373"/>
      <c r="S129" s="373"/>
      <c r="T129" s="373"/>
      <c r="U129" s="373"/>
      <c r="V129" s="373"/>
      <c r="W129" s="373"/>
      <c r="X129" s="373"/>
      <c r="Y129" s="373"/>
      <c r="Z129" s="373"/>
      <c r="AA129" s="373"/>
      <c r="AB129" s="373"/>
      <c r="AC129" s="373"/>
    </row>
    <row r="130" spans="3:29">
      <c r="C130" s="560" t="s">
        <v>0</v>
      </c>
      <c r="M130" s="640"/>
      <c r="N130" s="373"/>
      <c r="O130" s="139" t="s">
        <v>190</v>
      </c>
      <c r="P130" s="373"/>
      <c r="Q130" s="373"/>
      <c r="R130" s="373"/>
      <c r="S130" s="373"/>
      <c r="T130" s="373"/>
      <c r="U130" s="373"/>
      <c r="V130" s="373"/>
      <c r="W130" s="373"/>
      <c r="X130" s="373"/>
      <c r="Y130" s="373"/>
      <c r="Z130" s="373"/>
      <c r="AA130" s="373"/>
      <c r="AB130" s="373"/>
      <c r="AC130" s="373"/>
    </row>
    <row r="131" spans="3:29">
      <c r="C131" s="560" t="s">
        <v>0</v>
      </c>
      <c r="M131" s="640"/>
      <c r="N131" s="373"/>
      <c r="O131" s="134" t="s">
        <v>191</v>
      </c>
      <c r="P131" s="373"/>
      <c r="Q131" s="373"/>
      <c r="R131" s="373"/>
      <c r="S131" s="373"/>
      <c r="T131" s="373"/>
      <c r="U131" s="373"/>
      <c r="V131" s="373"/>
      <c r="W131" s="373"/>
      <c r="X131" s="373"/>
      <c r="Y131" s="373"/>
      <c r="Z131" s="373"/>
      <c r="AA131" s="373"/>
      <c r="AB131" s="373"/>
      <c r="AC131" s="373"/>
    </row>
    <row r="132" spans="3:29">
      <c r="C132" s="560" t="s">
        <v>0</v>
      </c>
      <c r="M132" s="641"/>
      <c r="N132" s="373"/>
      <c r="O132" s="134" t="s">
        <v>192</v>
      </c>
      <c r="P132" s="373"/>
      <c r="Q132" s="373"/>
      <c r="R132" s="373"/>
      <c r="S132" s="373"/>
      <c r="T132" s="373"/>
      <c r="U132" s="373"/>
      <c r="V132" s="373"/>
      <c r="W132" s="373"/>
      <c r="X132" s="373"/>
      <c r="Y132" s="373"/>
      <c r="Z132" s="373"/>
      <c r="AA132" s="373"/>
      <c r="AB132" s="373"/>
      <c r="AC132" s="373"/>
    </row>
    <row r="133" spans="3:29">
      <c r="C133" s="560" t="s">
        <v>0</v>
      </c>
      <c r="M133" s="642"/>
      <c r="N133" s="373"/>
      <c r="O133" s="134" t="s">
        <v>193</v>
      </c>
      <c r="P133" s="373"/>
      <c r="Q133" s="373"/>
      <c r="R133" s="373"/>
      <c r="S133" s="373"/>
      <c r="T133" s="373"/>
      <c r="U133" s="373"/>
      <c r="V133" s="373"/>
      <c r="W133" s="373"/>
      <c r="X133" s="373"/>
      <c r="Y133" s="373"/>
      <c r="Z133" s="373"/>
      <c r="AA133" s="373"/>
      <c r="AB133" s="373"/>
      <c r="AC133" s="373"/>
    </row>
    <row r="134" spans="3:29">
      <c r="C134" s="560" t="s">
        <v>0</v>
      </c>
      <c r="M134" s="643"/>
      <c r="N134" s="373"/>
      <c r="O134" s="134" t="s">
        <v>194</v>
      </c>
      <c r="P134" s="373"/>
      <c r="Q134" s="373"/>
      <c r="R134" s="373"/>
      <c r="S134" s="373"/>
      <c r="T134" s="373"/>
      <c r="U134" s="373"/>
      <c r="V134" s="373"/>
      <c r="W134" s="373"/>
      <c r="X134" s="373"/>
      <c r="Y134" s="373"/>
      <c r="Z134" s="373"/>
      <c r="AA134" s="373"/>
      <c r="AB134" s="373"/>
      <c r="AC134" s="373"/>
    </row>
    <row r="135" spans="3:29">
      <c r="C135" s="560" t="s">
        <v>0</v>
      </c>
      <c r="M135" s="643"/>
      <c r="N135" s="373"/>
      <c r="O135" s="134" t="s">
        <v>195</v>
      </c>
      <c r="P135" s="373"/>
      <c r="Q135" s="373"/>
      <c r="R135" s="373"/>
      <c r="S135" s="373"/>
      <c r="T135" s="373"/>
      <c r="U135" s="373"/>
      <c r="V135" s="373"/>
      <c r="W135" s="373"/>
      <c r="X135" s="373"/>
      <c r="Y135" s="373"/>
      <c r="Z135" s="373"/>
      <c r="AA135" s="373"/>
      <c r="AB135" s="373"/>
      <c r="AC135" s="373"/>
    </row>
    <row r="136" spans="3:29">
      <c r="C136" s="560" t="s">
        <v>0</v>
      </c>
      <c r="M136" s="643"/>
      <c r="N136" s="373"/>
      <c r="O136" s="134" t="s">
        <v>196</v>
      </c>
      <c r="P136" s="373"/>
      <c r="Q136" s="373"/>
      <c r="R136" s="373"/>
      <c r="S136" s="373"/>
      <c r="T136" s="373"/>
      <c r="U136" s="373"/>
      <c r="V136" s="373"/>
      <c r="W136" s="373"/>
      <c r="X136" s="373"/>
      <c r="Y136" s="373"/>
      <c r="Z136" s="373"/>
      <c r="AA136" s="373"/>
      <c r="AB136" s="373"/>
      <c r="AC136" s="373"/>
    </row>
    <row r="137" spans="3:29" ht="15.75" customHeight="1">
      <c r="C137" s="560" t="s">
        <v>0</v>
      </c>
      <c r="M137" s="643"/>
      <c r="N137" s="373"/>
      <c r="O137" s="134" t="s">
        <v>197</v>
      </c>
      <c r="P137" s="373"/>
      <c r="Q137" s="373"/>
      <c r="R137" s="373"/>
      <c r="S137" s="373"/>
      <c r="T137" s="373"/>
      <c r="U137" s="373"/>
      <c r="V137" s="373"/>
      <c r="W137" s="373"/>
      <c r="X137" s="373"/>
      <c r="Y137" s="373"/>
      <c r="Z137" s="373"/>
      <c r="AA137" s="373"/>
      <c r="AB137" s="373"/>
      <c r="AC137" s="373"/>
    </row>
    <row r="138" spans="3:29" ht="15.75" customHeight="1">
      <c r="C138" s="560" t="s">
        <v>0</v>
      </c>
      <c r="M138" s="641"/>
      <c r="N138" s="373"/>
      <c r="O138" s="134" t="s">
        <v>142</v>
      </c>
      <c r="P138" s="373"/>
      <c r="Q138" s="373"/>
      <c r="R138" s="373"/>
      <c r="S138" s="373"/>
      <c r="T138" s="373"/>
      <c r="U138" s="373"/>
      <c r="V138" s="373"/>
      <c r="W138" s="373"/>
      <c r="X138" s="373"/>
      <c r="Y138" s="373"/>
      <c r="Z138" s="373"/>
      <c r="AA138" s="373"/>
      <c r="AB138" s="373"/>
      <c r="AC138" s="373"/>
    </row>
    <row r="139" spans="3:29" ht="18.75">
      <c r="C139" s="560" t="s">
        <v>0</v>
      </c>
      <c r="M139" s="644"/>
      <c r="N139" s="373"/>
      <c r="O139" s="134" t="s">
        <v>127</v>
      </c>
      <c r="P139" s="373"/>
      <c r="Q139" s="373"/>
      <c r="R139" s="373"/>
      <c r="S139" s="373"/>
      <c r="T139" s="373"/>
      <c r="U139" s="373"/>
      <c r="V139" s="373"/>
      <c r="W139" s="373"/>
      <c r="X139" s="373"/>
      <c r="Y139" s="373"/>
      <c r="Z139" s="373"/>
      <c r="AA139" s="373"/>
      <c r="AB139" s="373"/>
      <c r="AC139" s="373"/>
    </row>
    <row r="140" spans="3:29">
      <c r="C140" s="560" t="s">
        <v>0</v>
      </c>
      <c r="M140" s="654"/>
      <c r="N140" s="373"/>
      <c r="O140" s="134" t="s">
        <v>148</v>
      </c>
      <c r="P140" s="373"/>
      <c r="Q140" s="373"/>
      <c r="R140" s="373"/>
      <c r="S140" s="373"/>
      <c r="T140" s="373"/>
      <c r="U140" s="373"/>
      <c r="V140" s="373"/>
      <c r="W140" s="373"/>
      <c r="X140" s="373"/>
      <c r="Y140" s="373"/>
      <c r="Z140" s="373"/>
      <c r="AA140" s="373"/>
      <c r="AB140" s="373"/>
      <c r="AC140" s="373"/>
    </row>
    <row r="141" spans="3:29" ht="16.5" thickBot="1">
      <c r="C141" s="560" t="s">
        <v>0</v>
      </c>
      <c r="M141" s="1023"/>
      <c r="N141" s="373"/>
      <c r="O141" s="134" t="s">
        <v>198</v>
      </c>
      <c r="P141" s="373"/>
      <c r="Q141" s="373"/>
      <c r="R141" s="373"/>
      <c r="S141" s="373"/>
      <c r="T141" s="373"/>
      <c r="U141" s="373"/>
      <c r="V141" s="373"/>
      <c r="W141" s="373"/>
      <c r="X141" s="373"/>
      <c r="Y141" s="373"/>
      <c r="Z141" s="373"/>
      <c r="AA141" s="373"/>
      <c r="AB141" s="373"/>
      <c r="AC141" s="373"/>
    </row>
    <row r="142" spans="3:29" ht="16.5" thickTop="1">
      <c r="C142" s="560" t="s">
        <v>0</v>
      </c>
      <c r="M142" s="1024"/>
      <c r="N142" s="792"/>
      <c r="O142" s="134" t="s">
        <v>109</v>
      </c>
      <c r="P142" s="373"/>
      <c r="Q142" s="373"/>
      <c r="R142" s="373"/>
      <c r="S142" s="373"/>
      <c r="T142" s="373"/>
      <c r="U142" s="373"/>
      <c r="V142" s="373"/>
      <c r="W142" s="373"/>
      <c r="X142" s="373"/>
      <c r="Y142" s="373"/>
      <c r="Z142" s="373"/>
      <c r="AA142" s="373"/>
      <c r="AB142" s="373"/>
      <c r="AC142" s="373"/>
    </row>
    <row r="143" spans="3:29">
      <c r="C143" s="560" t="s">
        <v>0</v>
      </c>
      <c r="M143" s="1022"/>
      <c r="N143" s="373"/>
      <c r="O143" s="134" t="s">
        <v>134</v>
      </c>
      <c r="P143" s="373"/>
      <c r="Q143" s="373"/>
      <c r="R143" s="373"/>
      <c r="S143" s="373"/>
      <c r="T143" s="373"/>
      <c r="U143" s="373"/>
      <c r="V143" s="373"/>
      <c r="W143" s="373"/>
      <c r="X143" s="373"/>
      <c r="Y143" s="373"/>
      <c r="Z143" s="373"/>
      <c r="AA143" s="373"/>
      <c r="AB143" s="373"/>
      <c r="AC143" s="373"/>
    </row>
    <row r="144" spans="3:29">
      <c r="C144" s="560" t="s">
        <v>0</v>
      </c>
      <c r="M144" s="648"/>
      <c r="N144" s="373"/>
      <c r="O144" s="134" t="s">
        <v>131</v>
      </c>
      <c r="P144" s="373"/>
      <c r="Q144" s="373"/>
      <c r="R144" s="373"/>
      <c r="S144" s="373"/>
      <c r="T144" s="373"/>
      <c r="U144" s="373"/>
      <c r="V144" s="373"/>
      <c r="W144" s="373"/>
      <c r="X144" s="373"/>
      <c r="Y144" s="373"/>
      <c r="Z144" s="373"/>
      <c r="AA144" s="373"/>
      <c r="AB144" s="373"/>
      <c r="AC144" s="373"/>
    </row>
    <row r="145" spans="3:29">
      <c r="C145" s="560" t="s">
        <v>0</v>
      </c>
      <c r="M145" s="648"/>
      <c r="N145" s="373"/>
      <c r="O145" s="134" t="s">
        <v>128</v>
      </c>
      <c r="P145" s="373"/>
      <c r="Q145" s="373"/>
      <c r="R145" s="373"/>
      <c r="S145" s="373"/>
      <c r="T145" s="373"/>
      <c r="U145" s="373"/>
      <c r="V145" s="373"/>
      <c r="W145" s="373"/>
      <c r="X145" s="373"/>
      <c r="Y145" s="373"/>
      <c r="Z145" s="373"/>
      <c r="AA145" s="373"/>
      <c r="AB145" s="373"/>
      <c r="AC145" s="373"/>
    </row>
    <row r="146" spans="3:29">
      <c r="C146" s="560" t="s">
        <v>0</v>
      </c>
      <c r="M146" s="648"/>
      <c r="N146" s="373"/>
      <c r="O146" s="134" t="s">
        <v>199</v>
      </c>
      <c r="P146" s="373"/>
      <c r="Q146" s="373"/>
      <c r="R146" s="373"/>
      <c r="S146" s="373"/>
      <c r="T146" s="373"/>
      <c r="U146" s="373"/>
      <c r="V146" s="373"/>
      <c r="W146" s="373"/>
      <c r="X146" s="373"/>
      <c r="Y146" s="373"/>
      <c r="Z146" s="373"/>
      <c r="AA146" s="373"/>
      <c r="AB146" s="373"/>
      <c r="AC146" s="373"/>
    </row>
    <row r="147" spans="3:29">
      <c r="C147" s="560" t="s">
        <v>0</v>
      </c>
      <c r="M147" s="219"/>
      <c r="N147" s="373"/>
      <c r="O147" s="134" t="s">
        <v>200</v>
      </c>
      <c r="P147" s="373"/>
      <c r="Q147" s="373"/>
      <c r="R147" s="373"/>
      <c r="S147" s="373"/>
      <c r="T147" s="373"/>
      <c r="U147" s="373"/>
      <c r="V147" s="373"/>
      <c r="W147" s="373"/>
      <c r="X147" s="373"/>
      <c r="Y147" s="373"/>
      <c r="Z147" s="373"/>
      <c r="AA147" s="373"/>
      <c r="AB147" s="373"/>
      <c r="AC147" s="373"/>
    </row>
    <row r="148" spans="3:29">
      <c r="C148" s="560" t="s">
        <v>0</v>
      </c>
      <c r="M148" s="373"/>
      <c r="N148" s="373"/>
      <c r="O148" s="134" t="s">
        <v>140</v>
      </c>
      <c r="P148" s="373"/>
      <c r="Q148" s="373"/>
      <c r="R148" s="373"/>
      <c r="S148" s="373"/>
      <c r="T148" s="373"/>
      <c r="U148" s="373"/>
      <c r="V148" s="373"/>
      <c r="W148" s="373"/>
      <c r="X148" s="373"/>
      <c r="Y148" s="373"/>
      <c r="Z148" s="373"/>
      <c r="AA148" s="373"/>
      <c r="AB148" s="373"/>
      <c r="AC148" s="373"/>
    </row>
    <row r="149" spans="3:29">
      <c r="C149" s="560" t="s">
        <v>0</v>
      </c>
      <c r="M149" s="373"/>
      <c r="N149" s="373"/>
      <c r="O149" s="134" t="s">
        <v>201</v>
      </c>
      <c r="P149" s="373"/>
      <c r="Q149" s="373"/>
      <c r="R149" s="373"/>
      <c r="S149" s="373"/>
      <c r="T149" s="373"/>
      <c r="U149" s="373"/>
      <c r="V149" s="373"/>
      <c r="W149" s="373"/>
      <c r="X149" s="373"/>
      <c r="Y149" s="373"/>
      <c r="Z149" s="373"/>
      <c r="AA149" s="373"/>
      <c r="AB149" s="373"/>
      <c r="AC149" s="373"/>
    </row>
    <row r="150" spans="3:29">
      <c r="C150" s="560" t="s">
        <v>0</v>
      </c>
      <c r="M150" s="373"/>
      <c r="N150" s="373"/>
      <c r="O150" s="134" t="s">
        <v>94</v>
      </c>
      <c r="P150" s="373"/>
      <c r="Q150" s="373"/>
      <c r="R150" s="373"/>
      <c r="S150" s="373"/>
      <c r="T150" s="373"/>
      <c r="U150" s="373"/>
      <c r="V150" s="373"/>
      <c r="W150" s="373"/>
      <c r="X150" s="373"/>
      <c r="Y150" s="373"/>
      <c r="Z150" s="373"/>
      <c r="AA150" s="373"/>
      <c r="AB150" s="373"/>
      <c r="AC150" s="373"/>
    </row>
    <row r="151" spans="3:29">
      <c r="C151" s="560" t="s">
        <v>0</v>
      </c>
      <c r="M151" s="373"/>
      <c r="N151" s="373"/>
      <c r="O151" s="134" t="s">
        <v>202</v>
      </c>
      <c r="P151" s="373"/>
      <c r="Q151" s="373"/>
      <c r="R151" s="373"/>
      <c r="S151" s="373"/>
      <c r="T151" s="373"/>
      <c r="U151" s="373"/>
      <c r="V151" s="373"/>
      <c r="W151" s="373"/>
      <c r="X151" s="373"/>
      <c r="Y151" s="373"/>
      <c r="Z151" s="373"/>
      <c r="AA151" s="373"/>
      <c r="AB151" s="373"/>
      <c r="AC151" s="373"/>
    </row>
    <row r="152" spans="3:29">
      <c r="C152" s="560" t="s">
        <v>0</v>
      </c>
      <c r="M152" s="373"/>
      <c r="N152" s="373"/>
      <c r="O152" s="134" t="s">
        <v>203</v>
      </c>
      <c r="P152" s="373"/>
      <c r="Q152" s="373"/>
      <c r="R152" s="373"/>
      <c r="S152" s="373"/>
      <c r="T152" s="373"/>
      <c r="U152" s="373"/>
      <c r="V152" s="373"/>
      <c r="W152" s="373"/>
      <c r="X152" s="373"/>
      <c r="Y152" s="373"/>
      <c r="Z152" s="373"/>
      <c r="AA152" s="373"/>
      <c r="AB152" s="373"/>
      <c r="AC152" s="373"/>
    </row>
    <row r="153" spans="3:29">
      <c r="C153" s="560" t="s">
        <v>0</v>
      </c>
      <c r="M153" s="373"/>
      <c r="N153" s="373"/>
      <c r="O153" s="134" t="s">
        <v>204</v>
      </c>
      <c r="P153" s="373"/>
      <c r="Q153" s="373"/>
      <c r="R153" s="373"/>
      <c r="S153" s="373"/>
      <c r="T153" s="373"/>
      <c r="U153" s="373"/>
      <c r="V153" s="373"/>
      <c r="W153" s="373"/>
      <c r="X153" s="373"/>
      <c r="Y153" s="373"/>
      <c r="Z153" s="373"/>
      <c r="AA153" s="373"/>
      <c r="AB153" s="373"/>
      <c r="AC153" s="373"/>
    </row>
    <row r="154" spans="3:29">
      <c r="C154" s="560" t="s">
        <v>0</v>
      </c>
      <c r="M154" s="373"/>
      <c r="N154" s="373"/>
      <c r="O154" s="134" t="s">
        <v>205</v>
      </c>
      <c r="P154" s="373"/>
      <c r="Q154" s="373"/>
      <c r="R154" s="373"/>
      <c r="S154" s="373"/>
      <c r="T154" s="373"/>
      <c r="U154" s="373"/>
      <c r="V154" s="373"/>
      <c r="W154" s="373"/>
      <c r="X154" s="373"/>
      <c r="Y154" s="373"/>
      <c r="Z154" s="373"/>
      <c r="AA154" s="373"/>
      <c r="AB154" s="373"/>
      <c r="AC154" s="373"/>
    </row>
    <row r="155" spans="3:29">
      <c r="C155" s="560" t="s">
        <v>0</v>
      </c>
      <c r="M155" s="373"/>
      <c r="N155" s="373"/>
      <c r="O155" s="134" t="s">
        <v>206</v>
      </c>
      <c r="P155" s="373"/>
      <c r="Q155" s="373"/>
      <c r="R155" s="373"/>
      <c r="S155" s="373"/>
      <c r="T155" s="373"/>
      <c r="U155" s="373"/>
      <c r="V155" s="373"/>
      <c r="W155" s="373"/>
      <c r="X155" s="373"/>
      <c r="Y155" s="373"/>
      <c r="Z155" s="373"/>
      <c r="AA155" s="373"/>
      <c r="AB155" s="373"/>
      <c r="AC155" s="373"/>
    </row>
    <row r="156" spans="3:29">
      <c r="C156" s="560" t="s">
        <v>0</v>
      </c>
      <c r="M156" s="373"/>
      <c r="N156" s="373"/>
      <c r="O156" s="134" t="s">
        <v>149</v>
      </c>
      <c r="P156" s="373"/>
      <c r="Q156" s="373"/>
      <c r="R156" s="373"/>
      <c r="S156" s="373"/>
      <c r="T156" s="373"/>
      <c r="U156" s="373"/>
      <c r="V156" s="373"/>
      <c r="W156" s="373"/>
      <c r="X156" s="373"/>
      <c r="Y156" s="373"/>
      <c r="Z156" s="373"/>
      <c r="AA156" s="373"/>
      <c r="AB156" s="373"/>
      <c r="AC156" s="373"/>
    </row>
    <row r="157" spans="3:29">
      <c r="C157" s="560" t="s">
        <v>0</v>
      </c>
      <c r="M157" s="373"/>
      <c r="N157" s="373"/>
      <c r="O157" s="134" t="s">
        <v>207</v>
      </c>
      <c r="P157" s="373"/>
      <c r="Q157" s="373"/>
      <c r="R157" s="373"/>
      <c r="S157" s="373"/>
      <c r="T157" s="373"/>
      <c r="U157" s="373"/>
      <c r="V157" s="373"/>
      <c r="W157" s="373"/>
      <c r="X157" s="373"/>
      <c r="Y157" s="373"/>
      <c r="Z157" s="373"/>
      <c r="AA157" s="373"/>
      <c r="AB157" s="373"/>
      <c r="AC157" s="373"/>
    </row>
    <row r="158" spans="3:29">
      <c r="C158" s="560" t="s">
        <v>0</v>
      </c>
      <c r="M158" s="373"/>
      <c r="N158" s="373"/>
      <c r="O158" s="134" t="s">
        <v>208</v>
      </c>
      <c r="P158" s="373"/>
      <c r="Q158" s="373"/>
      <c r="R158" s="373"/>
      <c r="S158" s="373"/>
      <c r="T158" s="373"/>
      <c r="U158" s="373"/>
      <c r="V158" s="373"/>
      <c r="W158" s="373"/>
      <c r="X158" s="373"/>
      <c r="Y158" s="373"/>
      <c r="Z158" s="373"/>
      <c r="AA158" s="373"/>
      <c r="AB158" s="373"/>
      <c r="AC158" s="373"/>
    </row>
    <row r="159" spans="3:29">
      <c r="C159" s="560" t="s">
        <v>0</v>
      </c>
      <c r="M159" s="373"/>
      <c r="N159" s="373"/>
      <c r="O159" s="134" t="s">
        <v>209</v>
      </c>
      <c r="P159" s="373"/>
      <c r="Q159" s="373"/>
      <c r="R159" s="373"/>
      <c r="S159" s="373"/>
      <c r="T159" s="373"/>
      <c r="U159" s="373"/>
      <c r="V159" s="373"/>
      <c r="W159" s="373"/>
      <c r="X159" s="373"/>
      <c r="Y159" s="373"/>
      <c r="Z159" s="373"/>
      <c r="AA159" s="373"/>
      <c r="AB159" s="373"/>
      <c r="AC159" s="373"/>
    </row>
    <row r="160" spans="3:29">
      <c r="C160" s="560" t="s">
        <v>0</v>
      </c>
      <c r="M160" s="373"/>
      <c r="N160" s="373"/>
      <c r="O160" s="134" t="s">
        <v>125</v>
      </c>
      <c r="P160" s="373"/>
      <c r="Q160" s="373"/>
      <c r="R160" s="373"/>
      <c r="S160" s="373"/>
      <c r="T160" s="373"/>
      <c r="U160" s="373"/>
      <c r="V160" s="373"/>
      <c r="W160" s="373"/>
      <c r="X160" s="373"/>
      <c r="Y160" s="373"/>
      <c r="Z160" s="373"/>
      <c r="AA160" s="373"/>
      <c r="AB160" s="373"/>
      <c r="AC160" s="373"/>
    </row>
    <row r="161" spans="3:29">
      <c r="C161" s="560" t="s">
        <v>0</v>
      </c>
      <c r="M161" s="373"/>
      <c r="N161" s="373"/>
      <c r="O161" s="134" t="s">
        <v>99</v>
      </c>
      <c r="P161" s="373"/>
      <c r="Q161" s="373"/>
      <c r="R161" s="373"/>
      <c r="S161" s="373"/>
      <c r="T161" s="373"/>
      <c r="U161" s="373"/>
      <c r="V161" s="373"/>
      <c r="W161" s="373"/>
      <c r="X161" s="373"/>
      <c r="Y161" s="373"/>
      <c r="Z161" s="373"/>
      <c r="AA161" s="373"/>
      <c r="AB161" s="373"/>
      <c r="AC161" s="373"/>
    </row>
    <row r="162" spans="3:29">
      <c r="C162" s="560" t="s">
        <v>0</v>
      </c>
      <c r="M162" s="373"/>
      <c r="N162" s="373"/>
      <c r="O162" s="134" t="s">
        <v>210</v>
      </c>
      <c r="P162" s="373"/>
      <c r="Q162" s="373"/>
      <c r="R162" s="373"/>
      <c r="S162" s="373"/>
      <c r="T162" s="373"/>
      <c r="U162" s="373"/>
      <c r="V162" s="373"/>
      <c r="W162" s="373"/>
      <c r="X162" s="373"/>
      <c r="Y162" s="373"/>
      <c r="Z162" s="373"/>
      <c r="AA162" s="373"/>
      <c r="AB162" s="373"/>
      <c r="AC162" s="373"/>
    </row>
    <row r="163" spans="3:29">
      <c r="C163" s="560" t="s">
        <v>0</v>
      </c>
      <c r="M163" s="373"/>
      <c r="N163" s="373"/>
      <c r="O163" s="134" t="s">
        <v>211</v>
      </c>
      <c r="P163" s="373"/>
      <c r="Q163" s="373"/>
      <c r="R163" s="373"/>
      <c r="S163" s="373"/>
      <c r="T163" s="373"/>
      <c r="U163" s="373"/>
      <c r="V163" s="373"/>
      <c r="W163" s="373"/>
      <c r="X163" s="373"/>
      <c r="Y163" s="373"/>
      <c r="Z163" s="373"/>
      <c r="AA163" s="373"/>
      <c r="AB163" s="373"/>
      <c r="AC163" s="373"/>
    </row>
    <row r="164" spans="3:29">
      <c r="C164" s="560" t="s">
        <v>0</v>
      </c>
      <c r="M164" s="373"/>
      <c r="N164" s="373"/>
      <c r="O164" s="134" t="s">
        <v>212</v>
      </c>
      <c r="P164" s="373"/>
      <c r="Q164" s="373"/>
      <c r="R164" s="373"/>
      <c r="S164" s="373"/>
      <c r="T164" s="373"/>
      <c r="U164" s="373"/>
      <c r="V164" s="373"/>
      <c r="W164" s="373"/>
      <c r="X164" s="373"/>
      <c r="Y164" s="373"/>
      <c r="Z164" s="373"/>
      <c r="AA164" s="373"/>
      <c r="AB164" s="373"/>
      <c r="AC164" s="373"/>
    </row>
    <row r="165" spans="3:29">
      <c r="C165" s="560" t="s">
        <v>0</v>
      </c>
      <c r="M165" s="373"/>
      <c r="N165" s="373"/>
      <c r="O165" s="134" t="s">
        <v>213</v>
      </c>
      <c r="P165" s="373"/>
      <c r="Q165" s="373"/>
      <c r="R165" s="373"/>
      <c r="S165" s="373"/>
      <c r="T165" s="373"/>
      <c r="U165" s="373"/>
      <c r="V165" s="373"/>
      <c r="W165" s="373"/>
      <c r="X165" s="373"/>
      <c r="Y165" s="373"/>
      <c r="Z165" s="373"/>
      <c r="AA165" s="373"/>
      <c r="AB165" s="373"/>
      <c r="AC165" s="373"/>
    </row>
    <row r="166" spans="3:29">
      <c r="C166" s="560" t="s">
        <v>0</v>
      </c>
      <c r="M166" s="373"/>
      <c r="N166" s="373"/>
      <c r="O166" s="134" t="s">
        <v>105</v>
      </c>
      <c r="P166" s="373"/>
      <c r="Q166" s="373"/>
      <c r="R166" s="373"/>
      <c r="S166" s="373"/>
      <c r="T166" s="373"/>
      <c r="U166" s="373"/>
      <c r="V166" s="373"/>
      <c r="W166" s="373"/>
      <c r="X166" s="373"/>
      <c r="Y166" s="373"/>
      <c r="Z166" s="373"/>
      <c r="AA166" s="373"/>
      <c r="AB166" s="373"/>
      <c r="AC166" s="373"/>
    </row>
    <row r="167" spans="3:29">
      <c r="C167" s="560" t="s">
        <v>0</v>
      </c>
      <c r="M167" s="373"/>
      <c r="N167" s="373"/>
      <c r="O167" s="134" t="s">
        <v>214</v>
      </c>
      <c r="P167" s="373"/>
      <c r="Q167" s="373"/>
      <c r="R167" s="373"/>
      <c r="S167" s="373"/>
      <c r="T167" s="373"/>
      <c r="U167" s="373"/>
      <c r="V167" s="373"/>
      <c r="W167" s="373"/>
      <c r="X167" s="373"/>
      <c r="Y167" s="373"/>
      <c r="Z167" s="373"/>
      <c r="AA167" s="373"/>
      <c r="AB167" s="373"/>
      <c r="AC167" s="373"/>
    </row>
    <row r="168" spans="3:29">
      <c r="C168" s="560" t="s">
        <v>0</v>
      </c>
      <c r="M168" s="373"/>
      <c r="N168" s="373"/>
      <c r="O168" s="134" t="s">
        <v>215</v>
      </c>
      <c r="P168" s="373"/>
      <c r="Q168" s="373"/>
      <c r="R168" s="373"/>
      <c r="S168" s="373"/>
      <c r="T168" s="373"/>
      <c r="U168" s="373"/>
      <c r="V168" s="373"/>
      <c r="W168" s="373"/>
      <c r="X168" s="373"/>
      <c r="Y168" s="373"/>
      <c r="Z168" s="373"/>
      <c r="AA168" s="373"/>
      <c r="AB168" s="373"/>
      <c r="AC168" s="373"/>
    </row>
    <row r="169" spans="3:29">
      <c r="C169" s="560" t="s">
        <v>0</v>
      </c>
      <c r="M169" s="373"/>
      <c r="N169" s="373"/>
      <c r="O169" s="134" t="s">
        <v>216</v>
      </c>
      <c r="P169" s="373"/>
      <c r="Q169" s="373"/>
      <c r="R169" s="373"/>
      <c r="S169" s="373"/>
      <c r="T169" s="373"/>
      <c r="U169" s="373"/>
      <c r="V169" s="373"/>
      <c r="W169" s="373"/>
      <c r="X169" s="373"/>
      <c r="Y169" s="373"/>
      <c r="Z169" s="373"/>
      <c r="AA169" s="373"/>
      <c r="AB169" s="373"/>
      <c r="AC169" s="373"/>
    </row>
    <row r="170" spans="3:29">
      <c r="C170" s="560" t="s">
        <v>0</v>
      </c>
      <c r="M170" s="373"/>
      <c r="N170" s="373"/>
      <c r="O170" s="134" t="s">
        <v>217</v>
      </c>
      <c r="P170" s="373"/>
      <c r="Q170" s="373"/>
      <c r="R170" s="373"/>
      <c r="S170" s="373"/>
      <c r="T170" s="373"/>
      <c r="U170" s="373"/>
      <c r="V170" s="373"/>
      <c r="W170" s="373"/>
      <c r="X170" s="373"/>
      <c r="Y170" s="373"/>
      <c r="Z170" s="373"/>
      <c r="AA170" s="373"/>
      <c r="AB170" s="373"/>
      <c r="AC170" s="373"/>
    </row>
    <row r="171" spans="3:29">
      <c r="C171" s="560" t="s">
        <v>0</v>
      </c>
      <c r="M171" s="373"/>
      <c r="N171" s="373"/>
      <c r="O171" s="134" t="s">
        <v>218</v>
      </c>
      <c r="P171" s="373"/>
      <c r="Q171" s="373"/>
      <c r="R171" s="373"/>
      <c r="S171" s="373"/>
      <c r="T171" s="373"/>
      <c r="U171" s="373"/>
      <c r="V171" s="373"/>
      <c r="W171" s="373"/>
      <c r="X171" s="373"/>
      <c r="Y171" s="373"/>
      <c r="Z171" s="373"/>
      <c r="AA171" s="373"/>
      <c r="AB171" s="373"/>
      <c r="AC171" s="373"/>
    </row>
    <row r="172" spans="3:29">
      <c r="C172" s="560" t="s">
        <v>0</v>
      </c>
      <c r="M172" s="373"/>
      <c r="N172" s="373"/>
      <c r="O172" s="134" t="s">
        <v>103</v>
      </c>
      <c r="P172" s="373"/>
      <c r="Q172" s="373"/>
      <c r="R172" s="373"/>
      <c r="S172" s="373"/>
      <c r="T172" s="373"/>
      <c r="U172" s="373"/>
      <c r="V172" s="373"/>
      <c r="W172" s="373"/>
      <c r="X172" s="373"/>
      <c r="Y172" s="373"/>
      <c r="Z172" s="373"/>
      <c r="AA172" s="373"/>
      <c r="AB172" s="373"/>
      <c r="AC172" s="373"/>
    </row>
    <row r="173" spans="3:29">
      <c r="C173" s="560" t="s">
        <v>0</v>
      </c>
      <c r="M173" s="373"/>
      <c r="N173" s="373"/>
      <c r="O173" s="134" t="s">
        <v>219</v>
      </c>
      <c r="P173" s="373"/>
      <c r="Q173" s="373"/>
      <c r="R173" s="373"/>
      <c r="S173" s="373"/>
      <c r="T173" s="373"/>
      <c r="U173" s="373"/>
      <c r="V173" s="373"/>
      <c r="W173" s="373"/>
      <c r="X173" s="373"/>
      <c r="Y173" s="373"/>
      <c r="Z173" s="373"/>
      <c r="AA173" s="373"/>
      <c r="AB173" s="373"/>
      <c r="AC173" s="373"/>
    </row>
    <row r="174" spans="3:29">
      <c r="C174" s="560" t="s">
        <v>0</v>
      </c>
      <c r="M174" s="373"/>
      <c r="N174" s="373"/>
      <c r="O174" s="134" t="s">
        <v>220</v>
      </c>
      <c r="P174" s="373"/>
      <c r="Q174" s="373"/>
      <c r="R174" s="373"/>
      <c r="S174" s="373"/>
      <c r="T174" s="373"/>
      <c r="U174" s="373"/>
      <c r="V174" s="373"/>
      <c r="W174" s="373"/>
      <c r="X174" s="373"/>
      <c r="Y174" s="373"/>
      <c r="Z174" s="373"/>
      <c r="AA174" s="373"/>
      <c r="AB174" s="373"/>
      <c r="AC174" s="373"/>
    </row>
    <row r="175" spans="3:29">
      <c r="C175" s="560" t="s">
        <v>0</v>
      </c>
      <c r="M175" s="373"/>
      <c r="N175" s="373"/>
      <c r="O175" s="134" t="s">
        <v>221</v>
      </c>
      <c r="P175" s="373"/>
      <c r="Q175" s="373"/>
      <c r="R175" s="373"/>
      <c r="S175" s="373"/>
      <c r="T175" s="373"/>
      <c r="U175" s="373"/>
      <c r="V175" s="373"/>
      <c r="W175" s="373"/>
      <c r="X175" s="373"/>
      <c r="Y175" s="373"/>
      <c r="Z175" s="373"/>
      <c r="AA175" s="373"/>
      <c r="AB175" s="373"/>
      <c r="AC175" s="373"/>
    </row>
    <row r="176" spans="3:29">
      <c r="C176" s="560" t="s">
        <v>0</v>
      </c>
      <c r="M176" s="373"/>
      <c r="N176" s="373"/>
      <c r="O176" s="134" t="s">
        <v>222</v>
      </c>
      <c r="P176" s="373"/>
      <c r="Q176" s="373"/>
      <c r="R176" s="373"/>
      <c r="S176" s="373"/>
      <c r="T176" s="373"/>
      <c r="U176" s="373"/>
      <c r="V176" s="373"/>
      <c r="W176" s="373"/>
      <c r="X176" s="373"/>
      <c r="Y176" s="373"/>
      <c r="Z176" s="373"/>
      <c r="AA176" s="373"/>
      <c r="AB176" s="373"/>
      <c r="AC176" s="373"/>
    </row>
    <row r="177" spans="3:80">
      <c r="C177" s="560" t="s">
        <v>0</v>
      </c>
      <c r="M177" s="373"/>
      <c r="N177" s="373"/>
      <c r="O177" s="134" t="s">
        <v>223</v>
      </c>
      <c r="P177" s="373"/>
      <c r="Q177" s="373"/>
      <c r="R177" s="373"/>
      <c r="S177" s="373"/>
      <c r="T177" s="373"/>
      <c r="U177" s="373"/>
      <c r="V177" s="373"/>
      <c r="W177" s="373"/>
      <c r="X177" s="373"/>
      <c r="Y177" s="373"/>
      <c r="Z177" s="373"/>
      <c r="AA177" s="373"/>
      <c r="AB177" s="373"/>
      <c r="AC177" s="373"/>
    </row>
    <row r="178" spans="3:80">
      <c r="C178" s="560" t="s">
        <v>0</v>
      </c>
      <c r="M178" s="373"/>
      <c r="N178" s="373"/>
      <c r="O178" s="134" t="s">
        <v>104</v>
      </c>
      <c r="P178" s="373"/>
      <c r="Q178" s="373"/>
      <c r="R178" s="373"/>
      <c r="S178" s="373"/>
      <c r="T178" s="373"/>
      <c r="U178" s="373"/>
      <c r="V178" s="373"/>
      <c r="W178" s="373"/>
      <c r="X178" s="373"/>
      <c r="Y178" s="373"/>
      <c r="Z178" s="373"/>
      <c r="AA178" s="373"/>
      <c r="AB178" s="373"/>
      <c r="AC178" s="373"/>
      <c r="AM178" s="511"/>
      <c r="AN178" s="511"/>
      <c r="AO178" s="511"/>
      <c r="AP178" s="511"/>
      <c r="AQ178" s="511"/>
      <c r="AR178" s="511"/>
      <c r="AS178" s="511"/>
      <c r="AT178" s="511"/>
      <c r="AU178" s="511"/>
      <c r="AV178" s="511"/>
      <c r="AW178" s="511"/>
      <c r="AX178" s="511"/>
      <c r="AY178" s="511"/>
      <c r="AZ178" s="511"/>
      <c r="BA178" s="511"/>
      <c r="BB178" s="511"/>
      <c r="BM178" s="511"/>
      <c r="BN178" s="511"/>
      <c r="BO178" s="511"/>
      <c r="BP178" s="511"/>
      <c r="BQ178" s="511"/>
      <c r="BR178" s="511"/>
      <c r="BS178" s="511"/>
      <c r="BT178" s="511"/>
      <c r="BU178" s="511"/>
      <c r="BV178" s="511"/>
      <c r="BW178" s="511"/>
      <c r="BX178" s="511"/>
      <c r="BY178" s="511"/>
      <c r="BZ178" s="511"/>
      <c r="CA178" s="511"/>
      <c r="CB178" s="511"/>
    </row>
    <row r="179" spans="3:80">
      <c r="C179" s="560" t="s">
        <v>0</v>
      </c>
      <c r="M179" s="373"/>
      <c r="N179" s="373"/>
      <c r="O179" s="134" t="s">
        <v>224</v>
      </c>
      <c r="P179" s="373"/>
      <c r="Q179" s="373"/>
      <c r="R179" s="373"/>
      <c r="S179" s="373"/>
      <c r="T179" s="373"/>
      <c r="U179" s="373"/>
      <c r="V179" s="373"/>
      <c r="W179" s="373"/>
      <c r="X179" s="373"/>
      <c r="Y179" s="373"/>
      <c r="Z179" s="373"/>
      <c r="AA179" s="373"/>
      <c r="AB179" s="373"/>
      <c r="AC179" s="373"/>
      <c r="AM179" s="511"/>
      <c r="AN179" s="511"/>
      <c r="AO179" s="511"/>
      <c r="AP179" s="511"/>
      <c r="AQ179" s="511"/>
      <c r="AR179" s="511"/>
      <c r="AS179" s="511"/>
      <c r="AT179" s="511"/>
      <c r="AU179" s="511"/>
      <c r="AV179" s="511"/>
      <c r="AW179" s="511"/>
      <c r="AX179" s="511"/>
      <c r="AY179" s="511"/>
      <c r="AZ179" s="511"/>
      <c r="BA179" s="511"/>
      <c r="BB179" s="511"/>
      <c r="BM179" s="511"/>
      <c r="BN179" s="511"/>
      <c r="BO179" s="511"/>
      <c r="BP179" s="511"/>
      <c r="BQ179" s="511"/>
      <c r="BR179" s="511"/>
      <c r="BS179" s="511"/>
      <c r="BT179" s="511"/>
      <c r="BU179" s="511"/>
      <c r="BV179" s="511"/>
      <c r="BW179" s="511"/>
      <c r="BX179" s="511"/>
      <c r="BY179" s="511"/>
      <c r="BZ179" s="511"/>
      <c r="CA179" s="511"/>
      <c r="CB179" s="511"/>
    </row>
    <row r="180" spans="3:80">
      <c r="C180" s="560" t="s">
        <v>0</v>
      </c>
      <c r="M180" s="373"/>
      <c r="N180" s="373"/>
      <c r="O180" s="134" t="s">
        <v>225</v>
      </c>
      <c r="P180" s="373"/>
      <c r="Q180" s="373"/>
      <c r="R180" s="373"/>
      <c r="S180" s="373"/>
      <c r="T180" s="373"/>
      <c r="U180" s="373"/>
      <c r="V180" s="373"/>
      <c r="W180" s="373"/>
      <c r="X180" s="373"/>
      <c r="Y180" s="373"/>
      <c r="Z180" s="373"/>
      <c r="AA180" s="373"/>
      <c r="AB180" s="373"/>
      <c r="AC180" s="373"/>
      <c r="AM180" s="511"/>
      <c r="AN180" s="511"/>
      <c r="AO180" s="511"/>
      <c r="AP180" s="511"/>
      <c r="AQ180" s="511"/>
      <c r="AR180" s="511"/>
      <c r="AS180" s="511"/>
      <c r="AT180" s="511"/>
      <c r="AU180" s="511"/>
      <c r="AV180" s="511"/>
      <c r="AW180" s="511"/>
      <c r="AX180" s="511"/>
      <c r="AY180" s="511"/>
      <c r="AZ180" s="511"/>
      <c r="BA180" s="511"/>
      <c r="BB180" s="511"/>
      <c r="BM180" s="511"/>
      <c r="BN180" s="511"/>
      <c r="BO180" s="511"/>
      <c r="BP180" s="511"/>
      <c r="BQ180" s="511"/>
      <c r="BR180" s="511"/>
      <c r="BS180" s="511"/>
      <c r="BT180" s="511"/>
      <c r="BU180" s="511"/>
      <c r="BV180" s="511"/>
      <c r="BW180" s="511"/>
      <c r="BX180" s="511"/>
      <c r="BY180" s="511"/>
      <c r="BZ180" s="511"/>
      <c r="CA180" s="511"/>
      <c r="CB180" s="511"/>
    </row>
    <row r="181" spans="3:80">
      <c r="C181" s="560" t="s">
        <v>0</v>
      </c>
      <c r="M181" s="373"/>
      <c r="N181" s="373"/>
      <c r="O181" s="134" t="s">
        <v>101</v>
      </c>
      <c r="P181" s="373"/>
      <c r="Q181" s="373"/>
      <c r="R181" s="373"/>
      <c r="S181" s="373"/>
      <c r="T181" s="373"/>
      <c r="U181" s="373"/>
      <c r="V181" s="373"/>
      <c r="W181" s="373"/>
      <c r="X181" s="373"/>
      <c r="Y181" s="373"/>
      <c r="Z181" s="373"/>
      <c r="AA181" s="373"/>
      <c r="AB181" s="373"/>
      <c r="AC181" s="373"/>
      <c r="AM181" s="511"/>
      <c r="AN181" s="511"/>
      <c r="AO181" s="511"/>
      <c r="AP181" s="511"/>
      <c r="AQ181" s="511"/>
      <c r="AR181" s="511"/>
      <c r="AS181" s="511"/>
      <c r="AT181" s="511"/>
      <c r="AU181" s="511"/>
      <c r="AV181" s="511"/>
      <c r="AW181" s="511"/>
      <c r="AX181" s="511"/>
      <c r="AY181" s="511"/>
      <c r="AZ181" s="511"/>
      <c r="BA181" s="511"/>
      <c r="BB181" s="511"/>
      <c r="BM181" s="511"/>
      <c r="BN181" s="511"/>
      <c r="BO181" s="511"/>
      <c r="BP181" s="511"/>
      <c r="BQ181" s="511"/>
      <c r="BR181" s="511"/>
      <c r="BS181" s="511"/>
      <c r="BT181" s="511"/>
      <c r="BU181" s="511"/>
      <c r="BV181" s="511"/>
      <c r="BW181" s="511"/>
      <c r="BX181" s="511"/>
      <c r="BY181" s="511"/>
      <c r="BZ181" s="511"/>
      <c r="CA181" s="511"/>
      <c r="CB181" s="511"/>
    </row>
    <row r="182" spans="3:80">
      <c r="C182" s="560" t="s">
        <v>0</v>
      </c>
      <c r="M182" s="373"/>
      <c r="N182" s="373"/>
      <c r="O182" s="134" t="s">
        <v>226</v>
      </c>
      <c r="P182" s="373"/>
      <c r="Q182" s="373"/>
      <c r="R182" s="373"/>
      <c r="S182" s="373"/>
      <c r="T182" s="373"/>
      <c r="U182" s="373"/>
      <c r="V182" s="373"/>
      <c r="W182" s="373"/>
      <c r="X182" s="373"/>
      <c r="Y182" s="373"/>
      <c r="Z182" s="373"/>
      <c r="AA182" s="373"/>
      <c r="AB182" s="373"/>
      <c r="AC182" s="373"/>
      <c r="AM182" s="511"/>
      <c r="AN182" s="511"/>
      <c r="AO182" s="511"/>
      <c r="AP182" s="511"/>
      <c r="AQ182" s="511"/>
      <c r="AR182" s="511"/>
      <c r="AS182" s="511"/>
      <c r="AT182" s="511"/>
      <c r="AU182" s="511"/>
      <c r="AV182" s="511"/>
      <c r="AW182" s="511"/>
      <c r="AX182" s="511"/>
      <c r="AY182" s="511"/>
      <c r="AZ182" s="511"/>
      <c r="BA182" s="511"/>
      <c r="BB182" s="511"/>
      <c r="BM182" s="511"/>
      <c r="BN182" s="511"/>
      <c r="BO182" s="511"/>
      <c r="BP182" s="511"/>
      <c r="BQ182" s="511"/>
      <c r="BR182" s="511"/>
      <c r="BS182" s="511"/>
      <c r="BT182" s="511"/>
      <c r="BU182" s="511"/>
      <c r="BV182" s="511"/>
      <c r="BW182" s="511"/>
      <c r="BX182" s="511"/>
      <c r="BY182" s="511"/>
      <c r="BZ182" s="511"/>
      <c r="CA182" s="511"/>
      <c r="CB182" s="511"/>
    </row>
    <row r="183" spans="3:80">
      <c r="C183" s="560" t="s">
        <v>0</v>
      </c>
      <c r="M183" s="373"/>
      <c r="N183" s="373"/>
      <c r="O183" s="134" t="s">
        <v>227</v>
      </c>
      <c r="P183" s="373"/>
      <c r="Q183" s="373"/>
      <c r="R183" s="373"/>
      <c r="S183" s="373"/>
      <c r="T183" s="373"/>
      <c r="U183" s="373"/>
      <c r="V183" s="373"/>
      <c r="W183" s="373"/>
      <c r="X183" s="373"/>
      <c r="Y183" s="373"/>
      <c r="Z183" s="373"/>
      <c r="AA183" s="373"/>
      <c r="AB183" s="373"/>
      <c r="AC183" s="373"/>
      <c r="AM183" s="511"/>
      <c r="AN183" s="511"/>
      <c r="AO183" s="511"/>
      <c r="AP183" s="511"/>
      <c r="AQ183" s="511"/>
      <c r="AR183" s="511"/>
      <c r="AS183" s="511"/>
      <c r="AT183" s="511"/>
      <c r="AU183" s="511"/>
      <c r="AV183" s="511"/>
      <c r="AW183" s="511"/>
      <c r="AX183" s="511"/>
      <c r="AY183" s="511"/>
      <c r="AZ183" s="511"/>
      <c r="BA183" s="511"/>
      <c r="BB183" s="511"/>
      <c r="BM183" s="511"/>
      <c r="BN183" s="511"/>
      <c r="BO183" s="511"/>
      <c r="BP183" s="511"/>
      <c r="BQ183" s="511"/>
      <c r="BR183" s="511"/>
      <c r="BS183" s="511"/>
      <c r="BT183" s="511"/>
      <c r="BU183" s="511"/>
      <c r="BV183" s="511"/>
      <c r="BW183" s="511"/>
      <c r="BX183" s="511"/>
      <c r="BY183" s="511"/>
      <c r="BZ183" s="511"/>
      <c r="CA183" s="511"/>
      <c r="CB183" s="511"/>
    </row>
    <row r="184" spans="3:80">
      <c r="C184" s="560" t="s">
        <v>0</v>
      </c>
      <c r="M184" s="373"/>
      <c r="N184" s="373"/>
      <c r="O184" s="134" t="s">
        <v>228</v>
      </c>
      <c r="P184" s="373"/>
      <c r="Q184" s="373"/>
      <c r="R184" s="373"/>
      <c r="S184" s="373"/>
      <c r="T184" s="373"/>
      <c r="U184" s="373"/>
      <c r="V184" s="373"/>
      <c r="W184" s="373"/>
      <c r="X184" s="373"/>
      <c r="Y184" s="373"/>
      <c r="Z184" s="373"/>
      <c r="AA184" s="373"/>
      <c r="AB184" s="373"/>
      <c r="AC184" s="373"/>
      <c r="AM184" s="511"/>
      <c r="AN184" s="511"/>
      <c r="AO184" s="511"/>
      <c r="AP184" s="511"/>
      <c r="AQ184" s="511"/>
      <c r="AR184" s="511"/>
      <c r="AS184" s="511"/>
      <c r="AT184" s="511"/>
      <c r="AU184" s="511"/>
      <c r="AV184" s="511"/>
      <c r="AW184" s="511"/>
      <c r="AX184" s="511"/>
      <c r="AY184" s="511"/>
      <c r="AZ184" s="511"/>
      <c r="BA184" s="511"/>
      <c r="BB184" s="511"/>
      <c r="BM184" s="511"/>
      <c r="BN184" s="511"/>
      <c r="BO184" s="511"/>
      <c r="BP184" s="511"/>
      <c r="BQ184" s="511"/>
      <c r="BR184" s="511"/>
      <c r="BS184" s="511"/>
      <c r="BT184" s="511"/>
      <c r="BU184" s="511"/>
      <c r="BV184" s="511"/>
      <c r="BW184" s="511"/>
      <c r="BX184" s="511"/>
      <c r="BY184" s="511"/>
      <c r="BZ184" s="511"/>
      <c r="CA184" s="511"/>
      <c r="CB184" s="511"/>
    </row>
    <row r="185" spans="3:80">
      <c r="C185" s="560" t="s">
        <v>0</v>
      </c>
      <c r="M185" s="373"/>
      <c r="N185" s="373"/>
      <c r="O185" s="134" t="s">
        <v>229</v>
      </c>
      <c r="P185" s="373"/>
      <c r="Q185" s="373"/>
      <c r="R185" s="373"/>
      <c r="S185" s="373"/>
      <c r="T185" s="373"/>
      <c r="U185" s="373"/>
      <c r="V185" s="373"/>
      <c r="W185" s="373"/>
      <c r="X185" s="373"/>
      <c r="Y185" s="373"/>
      <c r="Z185" s="373"/>
      <c r="AA185" s="373"/>
      <c r="AB185" s="373"/>
      <c r="AC185" s="373"/>
      <c r="AM185" s="511"/>
      <c r="AN185" s="511"/>
      <c r="AO185" s="511"/>
      <c r="AP185" s="511"/>
      <c r="AQ185" s="511"/>
      <c r="AR185" s="511"/>
      <c r="AS185" s="511"/>
      <c r="AT185" s="511"/>
      <c r="AU185" s="511"/>
      <c r="AV185" s="511"/>
      <c r="AW185" s="511"/>
      <c r="AX185" s="511"/>
      <c r="AY185" s="511"/>
      <c r="AZ185" s="511"/>
      <c r="BA185" s="511"/>
      <c r="BB185" s="511"/>
      <c r="BM185" s="511"/>
      <c r="BN185" s="511"/>
      <c r="BO185" s="511"/>
      <c r="BP185" s="511"/>
      <c r="BQ185" s="511"/>
      <c r="BR185" s="511"/>
      <c r="BS185" s="511"/>
      <c r="BT185" s="511"/>
      <c r="BU185" s="511"/>
      <c r="BV185" s="511"/>
      <c r="BW185" s="511"/>
      <c r="BX185" s="511"/>
      <c r="BY185" s="511"/>
      <c r="BZ185" s="511"/>
      <c r="CA185" s="511"/>
      <c r="CB185" s="511"/>
    </row>
    <row r="186" spans="3:80">
      <c r="C186" s="560" t="s">
        <v>0</v>
      </c>
      <c r="M186" s="373"/>
      <c r="N186" s="373"/>
      <c r="O186" s="134" t="s">
        <v>230</v>
      </c>
      <c r="P186" s="373"/>
      <c r="Q186" s="373"/>
      <c r="R186" s="373"/>
      <c r="S186" s="373"/>
      <c r="T186" s="373"/>
      <c r="U186" s="373"/>
      <c r="V186" s="373"/>
      <c r="W186" s="373"/>
      <c r="X186" s="373"/>
      <c r="Y186" s="373"/>
      <c r="Z186" s="373"/>
      <c r="AA186" s="373"/>
      <c r="AB186" s="373"/>
      <c r="AC186" s="373"/>
      <c r="AM186" s="511"/>
      <c r="AN186" s="511"/>
      <c r="AO186" s="511"/>
      <c r="AP186" s="511"/>
      <c r="AQ186" s="511"/>
      <c r="AR186" s="511"/>
      <c r="AS186" s="511"/>
      <c r="AT186" s="511"/>
      <c r="AU186" s="511"/>
      <c r="AV186" s="511"/>
      <c r="AW186" s="511"/>
      <c r="AX186" s="511"/>
      <c r="AY186" s="511"/>
      <c r="AZ186" s="511"/>
      <c r="BA186" s="511"/>
      <c r="BB186" s="511"/>
      <c r="BM186" s="511"/>
      <c r="BN186" s="511"/>
      <c r="BO186" s="511"/>
      <c r="BP186" s="511"/>
      <c r="BQ186" s="511"/>
      <c r="BR186" s="511"/>
      <c r="BS186" s="511"/>
      <c r="BT186" s="511"/>
      <c r="BU186" s="511"/>
      <c r="BV186" s="511"/>
      <c r="BW186" s="511"/>
      <c r="BX186" s="511"/>
      <c r="BY186" s="511"/>
      <c r="BZ186" s="511"/>
      <c r="CA186" s="511"/>
      <c r="CB186" s="511"/>
    </row>
    <row r="187" spans="3:80">
      <c r="C187" s="560" t="s">
        <v>0</v>
      </c>
      <c r="M187" s="373"/>
      <c r="N187" s="373"/>
      <c r="O187" s="134" t="s">
        <v>138</v>
      </c>
      <c r="P187" s="373"/>
      <c r="Q187" s="373"/>
      <c r="R187" s="373"/>
      <c r="S187" s="373"/>
      <c r="T187" s="373"/>
      <c r="U187" s="373"/>
      <c r="V187" s="373"/>
      <c r="W187" s="373"/>
      <c r="X187" s="373"/>
      <c r="Y187" s="373"/>
      <c r="Z187" s="373"/>
      <c r="AA187" s="373"/>
      <c r="AB187" s="373"/>
      <c r="AC187" s="373"/>
      <c r="AM187" s="511"/>
      <c r="AN187" s="511"/>
      <c r="AO187" s="511"/>
      <c r="AP187" s="511"/>
      <c r="AQ187" s="511"/>
      <c r="AR187" s="511"/>
      <c r="AS187" s="511"/>
      <c r="AT187" s="511"/>
      <c r="AU187" s="511"/>
      <c r="AV187" s="511"/>
      <c r="AW187" s="511"/>
      <c r="AX187" s="511"/>
      <c r="AY187" s="511"/>
      <c r="AZ187" s="511"/>
      <c r="BA187" s="511"/>
      <c r="BB187" s="511"/>
      <c r="BM187" s="511"/>
      <c r="BN187" s="511"/>
      <c r="BO187" s="511"/>
      <c r="BP187" s="511"/>
      <c r="BQ187" s="511"/>
      <c r="BR187" s="511"/>
      <c r="BS187" s="511"/>
      <c r="BT187" s="511"/>
      <c r="BU187" s="511"/>
      <c r="BV187" s="511"/>
      <c r="BW187" s="511"/>
      <c r="BX187" s="511"/>
      <c r="BY187" s="511"/>
      <c r="BZ187" s="511"/>
      <c r="CA187" s="511"/>
      <c r="CB187" s="511"/>
    </row>
    <row r="188" spans="3:80">
      <c r="C188" s="560" t="s">
        <v>0</v>
      </c>
      <c r="M188" s="373"/>
      <c r="N188" s="373"/>
      <c r="O188" s="134" t="s">
        <v>113</v>
      </c>
      <c r="P188" s="373"/>
      <c r="Q188" s="373"/>
      <c r="R188" s="373"/>
      <c r="S188" s="373"/>
      <c r="T188" s="373"/>
      <c r="U188" s="373"/>
      <c r="V188" s="373"/>
      <c r="W188" s="373"/>
      <c r="X188" s="373"/>
      <c r="Y188" s="373"/>
      <c r="Z188" s="373"/>
      <c r="AA188" s="373"/>
      <c r="AB188" s="373"/>
      <c r="AC188" s="373"/>
      <c r="AM188" s="511"/>
      <c r="AN188" s="511"/>
      <c r="AO188" s="511"/>
      <c r="AP188" s="511"/>
      <c r="AQ188" s="511"/>
      <c r="AR188" s="511"/>
      <c r="AS188" s="511"/>
      <c r="AT188" s="511"/>
      <c r="AU188" s="511"/>
      <c r="AV188" s="511"/>
      <c r="AW188" s="511"/>
      <c r="AX188" s="511"/>
      <c r="AY188" s="511"/>
      <c r="AZ188" s="511"/>
      <c r="BA188" s="511"/>
      <c r="BB188" s="511"/>
      <c r="BM188" s="511"/>
      <c r="BN188" s="511"/>
      <c r="BO188" s="511"/>
      <c r="BP188" s="511"/>
      <c r="BQ188" s="511"/>
      <c r="BR188" s="511"/>
      <c r="BS188" s="511"/>
      <c r="BT188" s="511"/>
      <c r="BU188" s="511"/>
      <c r="BV188" s="511"/>
      <c r="BW188" s="511"/>
      <c r="BX188" s="511"/>
      <c r="BY188" s="511"/>
      <c r="BZ188" s="511"/>
      <c r="CA188" s="511"/>
      <c r="CB188" s="511"/>
    </row>
    <row r="189" spans="3:80">
      <c r="C189" s="560" t="s">
        <v>0</v>
      </c>
      <c r="M189" s="373"/>
      <c r="N189" s="373"/>
      <c r="O189" s="134" t="s">
        <v>231</v>
      </c>
      <c r="P189" s="373"/>
      <c r="Q189" s="373"/>
      <c r="R189" s="373"/>
      <c r="S189" s="373"/>
      <c r="T189" s="373"/>
      <c r="U189" s="373"/>
      <c r="V189" s="373"/>
      <c r="W189" s="373"/>
      <c r="X189" s="373"/>
      <c r="Y189" s="373"/>
      <c r="Z189" s="373"/>
      <c r="AA189" s="373"/>
      <c r="AB189" s="373"/>
      <c r="AC189" s="373"/>
      <c r="AM189" s="511"/>
      <c r="AN189" s="511"/>
      <c r="AO189" s="511"/>
      <c r="AP189" s="511"/>
      <c r="AQ189" s="511"/>
      <c r="AR189" s="511"/>
      <c r="AS189" s="511"/>
      <c r="AT189" s="511"/>
      <c r="AU189" s="511"/>
      <c r="AV189" s="511"/>
      <c r="AW189" s="511"/>
      <c r="AX189" s="511"/>
      <c r="AY189" s="511"/>
      <c r="AZ189" s="511"/>
      <c r="BA189" s="511"/>
      <c r="BB189" s="511"/>
      <c r="BM189" s="511"/>
      <c r="BN189" s="511"/>
      <c r="BO189" s="511"/>
      <c r="BP189" s="511"/>
      <c r="BQ189" s="511"/>
      <c r="BR189" s="511"/>
      <c r="BS189" s="511"/>
      <c r="BT189" s="511"/>
      <c r="BU189" s="511"/>
      <c r="BV189" s="511"/>
      <c r="BW189" s="511"/>
      <c r="BX189" s="511"/>
      <c r="BY189" s="511"/>
      <c r="BZ189" s="511"/>
      <c r="CA189" s="511"/>
      <c r="CB189" s="511"/>
    </row>
    <row r="190" spans="3:80">
      <c r="C190" s="560" t="s">
        <v>0</v>
      </c>
      <c r="M190" s="373"/>
      <c r="N190" s="373"/>
      <c r="O190" s="134" t="s">
        <v>114</v>
      </c>
      <c r="P190" s="373"/>
      <c r="Q190" s="373"/>
      <c r="R190" s="373"/>
      <c r="S190" s="373"/>
      <c r="T190" s="373"/>
      <c r="U190" s="373"/>
      <c r="V190" s="373"/>
      <c r="W190" s="373"/>
      <c r="X190" s="373"/>
      <c r="Y190" s="373"/>
      <c r="Z190" s="373"/>
      <c r="AA190" s="373"/>
      <c r="AB190" s="373"/>
      <c r="AC190" s="373"/>
      <c r="AM190" s="511"/>
      <c r="AN190" s="511"/>
      <c r="AO190" s="511"/>
      <c r="AP190" s="511"/>
      <c r="AQ190" s="511"/>
      <c r="AR190" s="511"/>
      <c r="AS190" s="511"/>
      <c r="AT190" s="511"/>
      <c r="AU190" s="511"/>
      <c r="AV190" s="511"/>
      <c r="AW190" s="511"/>
      <c r="AX190" s="511"/>
      <c r="AY190" s="511"/>
      <c r="AZ190" s="511"/>
      <c r="BA190" s="511"/>
      <c r="BB190" s="511"/>
      <c r="BM190" s="511"/>
      <c r="BN190" s="511"/>
      <c r="BO190" s="511"/>
      <c r="BP190" s="511"/>
      <c r="BQ190" s="511"/>
      <c r="BR190" s="511"/>
      <c r="BS190" s="511"/>
      <c r="BT190" s="511"/>
      <c r="BU190" s="511"/>
      <c r="BV190" s="511"/>
      <c r="BW190" s="511"/>
      <c r="BX190" s="511"/>
      <c r="BY190" s="511"/>
      <c r="BZ190" s="511"/>
      <c r="CA190" s="511"/>
      <c r="CB190" s="511"/>
    </row>
    <row r="191" spans="3:80">
      <c r="C191" s="560" t="s">
        <v>0</v>
      </c>
      <c r="M191" s="373"/>
      <c r="N191" s="373"/>
      <c r="O191" s="134" t="s">
        <v>232</v>
      </c>
      <c r="P191" s="373"/>
      <c r="Q191" s="373"/>
      <c r="R191" s="373"/>
      <c r="S191" s="373"/>
      <c r="T191" s="373"/>
      <c r="U191" s="373"/>
      <c r="V191" s="373"/>
      <c r="W191" s="373"/>
      <c r="X191" s="373"/>
      <c r="Y191" s="373"/>
      <c r="Z191" s="373"/>
      <c r="AA191" s="373"/>
      <c r="AB191" s="373"/>
      <c r="AC191" s="373"/>
      <c r="AM191" s="511"/>
      <c r="AN191" s="511"/>
      <c r="AO191" s="511"/>
      <c r="AP191" s="511"/>
      <c r="AQ191" s="511"/>
      <c r="AR191" s="511"/>
      <c r="AS191" s="511"/>
      <c r="AT191" s="511"/>
      <c r="AU191" s="511"/>
      <c r="AV191" s="511"/>
      <c r="AW191" s="511"/>
      <c r="AX191" s="511"/>
      <c r="AY191" s="511"/>
      <c r="AZ191" s="511"/>
      <c r="BA191" s="511"/>
      <c r="BB191" s="511"/>
      <c r="BM191" s="511"/>
      <c r="BN191" s="511"/>
      <c r="BO191" s="511"/>
      <c r="BP191" s="511"/>
      <c r="BQ191" s="511"/>
      <c r="BR191" s="511"/>
      <c r="BS191" s="511"/>
      <c r="BT191" s="511"/>
      <c r="BU191" s="511"/>
      <c r="BV191" s="511"/>
      <c r="BW191" s="511"/>
      <c r="BX191" s="511"/>
      <c r="BY191" s="511"/>
      <c r="BZ191" s="511"/>
      <c r="CA191" s="511"/>
      <c r="CB191" s="511"/>
    </row>
    <row r="192" spans="3:80">
      <c r="C192" s="560" t="s">
        <v>0</v>
      </c>
      <c r="M192" s="373"/>
      <c r="N192" s="373"/>
      <c r="O192" s="134" t="s">
        <v>233</v>
      </c>
      <c r="P192" s="373"/>
      <c r="Q192" s="373"/>
      <c r="R192" s="373"/>
      <c r="S192" s="373"/>
      <c r="T192" s="373"/>
      <c r="U192" s="373"/>
      <c r="V192" s="373"/>
      <c r="W192" s="373"/>
      <c r="X192" s="373"/>
      <c r="Y192" s="373"/>
      <c r="Z192" s="373"/>
      <c r="AA192" s="373"/>
      <c r="AB192" s="373"/>
      <c r="AC192" s="373"/>
      <c r="AM192" s="511"/>
      <c r="AN192" s="511"/>
      <c r="AO192" s="511"/>
      <c r="AP192" s="511"/>
      <c r="AQ192" s="511"/>
      <c r="AR192" s="511"/>
      <c r="AS192" s="511"/>
      <c r="AT192" s="511"/>
      <c r="AU192" s="511"/>
      <c r="AV192" s="511"/>
      <c r="AW192" s="511"/>
      <c r="AX192" s="511"/>
      <c r="AY192" s="511"/>
      <c r="AZ192" s="511"/>
      <c r="BA192" s="511"/>
      <c r="BB192" s="511"/>
      <c r="BM192" s="511"/>
      <c r="BN192" s="511"/>
      <c r="BO192" s="511"/>
      <c r="BP192" s="511"/>
      <c r="BQ192" s="511"/>
      <c r="BR192" s="511"/>
      <c r="BS192" s="511"/>
      <c r="BT192" s="511"/>
      <c r="BU192" s="511"/>
      <c r="BV192" s="511"/>
      <c r="BW192" s="511"/>
      <c r="BX192" s="511"/>
      <c r="BY192" s="511"/>
      <c r="BZ192" s="511"/>
      <c r="CA192" s="511"/>
      <c r="CB192" s="511"/>
    </row>
    <row r="193" spans="3:80">
      <c r="C193" s="560" t="s">
        <v>0</v>
      </c>
      <c r="M193" s="373"/>
      <c r="N193" s="373"/>
      <c r="O193" s="134" t="s">
        <v>234</v>
      </c>
      <c r="P193" s="373"/>
      <c r="Q193" s="373"/>
      <c r="R193" s="373"/>
      <c r="S193" s="373"/>
      <c r="T193" s="373"/>
      <c r="U193" s="373"/>
      <c r="V193" s="373"/>
      <c r="W193" s="373"/>
      <c r="X193" s="373"/>
      <c r="Y193" s="373"/>
      <c r="Z193" s="373"/>
      <c r="AA193" s="373"/>
      <c r="AB193" s="373"/>
      <c r="AC193" s="373"/>
      <c r="AM193" s="511"/>
      <c r="AN193" s="511"/>
      <c r="AO193" s="511"/>
      <c r="AP193" s="511"/>
      <c r="AQ193" s="511"/>
      <c r="AR193" s="511"/>
      <c r="AS193" s="511"/>
      <c r="AT193" s="511"/>
      <c r="AU193" s="511"/>
      <c r="AV193" s="511"/>
      <c r="AW193" s="511"/>
      <c r="AX193" s="511"/>
      <c r="AY193" s="511"/>
      <c r="AZ193" s="511"/>
      <c r="BA193" s="511"/>
      <c r="BB193" s="511"/>
      <c r="BM193" s="511"/>
      <c r="BN193" s="511"/>
      <c r="BO193" s="511"/>
      <c r="BP193" s="511"/>
      <c r="BQ193" s="511"/>
      <c r="BR193" s="511"/>
      <c r="BS193" s="511"/>
      <c r="BT193" s="511"/>
      <c r="BU193" s="511"/>
      <c r="BV193" s="511"/>
      <c r="BW193" s="511"/>
      <c r="BX193" s="511"/>
      <c r="BY193" s="511"/>
      <c r="BZ193" s="511"/>
      <c r="CA193" s="511"/>
      <c r="CB193" s="511"/>
    </row>
    <row r="194" spans="3:80">
      <c r="C194" s="560" t="s">
        <v>0</v>
      </c>
      <c r="M194" s="373"/>
      <c r="O194" s="134" t="s">
        <v>112</v>
      </c>
    </row>
    <row r="195" spans="3:80">
      <c r="C195" s="560" t="s">
        <v>0</v>
      </c>
      <c r="M195" s="373"/>
      <c r="O195" s="134" t="s">
        <v>235</v>
      </c>
    </row>
    <row r="196" spans="3:80">
      <c r="C196" s="560" t="s">
        <v>0</v>
      </c>
      <c r="M196" s="373"/>
      <c r="O196" s="134" t="s">
        <v>236</v>
      </c>
    </row>
    <row r="197" spans="3:80">
      <c r="C197" s="560" t="s">
        <v>0</v>
      </c>
      <c r="M197" s="373"/>
      <c r="O197" s="134" t="s">
        <v>237</v>
      </c>
    </row>
    <row r="198" spans="3:80">
      <c r="C198" s="560" t="s">
        <v>0</v>
      </c>
      <c r="M198" s="373"/>
      <c r="O198" s="134" t="s">
        <v>238</v>
      </c>
    </row>
    <row r="199" spans="3:80">
      <c r="C199" s="560" t="s">
        <v>0</v>
      </c>
      <c r="M199" s="373"/>
      <c r="O199" s="134" t="s">
        <v>133</v>
      </c>
    </row>
    <row r="200" spans="3:80">
      <c r="C200" s="560" t="s">
        <v>0</v>
      </c>
      <c r="M200" s="373"/>
      <c r="O200" s="134" t="s">
        <v>239</v>
      </c>
    </row>
    <row r="201" spans="3:80">
      <c r="C201" s="560" t="s">
        <v>0</v>
      </c>
      <c r="M201" s="373"/>
      <c r="O201" s="134" t="s">
        <v>240</v>
      </c>
    </row>
    <row r="202" spans="3:80">
      <c r="C202" s="560" t="s">
        <v>0</v>
      </c>
      <c r="M202" s="373"/>
      <c r="O202" s="134" t="s">
        <v>241</v>
      </c>
    </row>
    <row r="203" spans="3:80">
      <c r="C203" s="560" t="s">
        <v>0</v>
      </c>
      <c r="O203" s="134" t="s">
        <v>242</v>
      </c>
    </row>
    <row r="204" spans="3:80">
      <c r="C204" s="560" t="s">
        <v>0</v>
      </c>
      <c r="O204" s="134" t="s">
        <v>243</v>
      </c>
    </row>
    <row r="205" spans="3:80">
      <c r="C205" s="560" t="s">
        <v>0</v>
      </c>
      <c r="O205" s="134" t="s">
        <v>143</v>
      </c>
    </row>
    <row r="206" spans="3:80">
      <c r="C206" s="560" t="s">
        <v>0</v>
      </c>
      <c r="O206" s="134" t="s">
        <v>244</v>
      </c>
    </row>
    <row r="207" spans="3:80">
      <c r="C207" s="560" t="s">
        <v>0</v>
      </c>
      <c r="O207" s="134" t="s">
        <v>123</v>
      </c>
    </row>
    <row r="208" spans="3:80">
      <c r="C208" s="560" t="s">
        <v>0</v>
      </c>
      <c r="O208" s="134" t="s">
        <v>245</v>
      </c>
    </row>
    <row r="209" spans="3:15">
      <c r="C209" s="560" t="s">
        <v>0</v>
      </c>
      <c r="O209" s="134" t="s">
        <v>246</v>
      </c>
    </row>
    <row r="210" spans="3:15">
      <c r="C210" s="560" t="s">
        <v>0</v>
      </c>
      <c r="O210" s="134" t="s">
        <v>247</v>
      </c>
    </row>
    <row r="211" spans="3:15">
      <c r="C211" s="560" t="s">
        <v>0</v>
      </c>
      <c r="O211" s="134" t="s">
        <v>248</v>
      </c>
    </row>
    <row r="212" spans="3:15">
      <c r="C212" s="560" t="s">
        <v>0</v>
      </c>
      <c r="O212" s="134" t="s">
        <v>249</v>
      </c>
    </row>
    <row r="213" spans="3:15">
      <c r="C213" s="560" t="s">
        <v>0</v>
      </c>
      <c r="O213" s="134" t="s">
        <v>250</v>
      </c>
    </row>
    <row r="214" spans="3:15">
      <c r="C214" s="560" t="s">
        <v>0</v>
      </c>
      <c r="O214" s="134" t="s">
        <v>107</v>
      </c>
    </row>
    <row r="215" spans="3:15">
      <c r="C215" s="560" t="s">
        <v>0</v>
      </c>
      <c r="O215" s="134" t="s">
        <v>251</v>
      </c>
    </row>
    <row r="216" spans="3:15">
      <c r="C216" s="560" t="s">
        <v>0</v>
      </c>
      <c r="O216" s="134" t="s">
        <v>111</v>
      </c>
    </row>
    <row r="217" spans="3:15">
      <c r="C217" s="560" t="s">
        <v>0</v>
      </c>
      <c r="O217" s="134" t="s">
        <v>252</v>
      </c>
    </row>
    <row r="218" spans="3:15">
      <c r="C218" s="560" t="s">
        <v>0</v>
      </c>
      <c r="O218" s="134" t="s">
        <v>253</v>
      </c>
    </row>
    <row r="219" spans="3:15">
      <c r="C219" s="560" t="s">
        <v>0</v>
      </c>
      <c r="O219" s="134" t="s">
        <v>110</v>
      </c>
    </row>
    <row r="220" spans="3:15">
      <c r="C220" s="560" t="s">
        <v>0</v>
      </c>
      <c r="O220" s="134" t="s">
        <v>254</v>
      </c>
    </row>
    <row r="221" spans="3:15">
      <c r="C221" s="560" t="s">
        <v>0</v>
      </c>
      <c r="O221" s="134" t="s">
        <v>120</v>
      </c>
    </row>
    <row r="222" spans="3:15">
      <c r="C222" s="560" t="s">
        <v>0</v>
      </c>
      <c r="O222" s="134" t="s">
        <v>255</v>
      </c>
    </row>
    <row r="223" spans="3:15">
      <c r="C223" s="560" t="s">
        <v>0</v>
      </c>
      <c r="O223" s="134" t="s">
        <v>256</v>
      </c>
    </row>
    <row r="224" spans="3:15">
      <c r="C224" s="560" t="s">
        <v>0</v>
      </c>
      <c r="O224" s="134" t="s">
        <v>257</v>
      </c>
    </row>
    <row r="225" spans="3:15">
      <c r="C225" s="560" t="s">
        <v>0</v>
      </c>
      <c r="O225" s="134" t="s">
        <v>258</v>
      </c>
    </row>
    <row r="226" spans="3:15">
      <c r="C226" s="560" t="s">
        <v>0</v>
      </c>
      <c r="O226" s="134" t="s">
        <v>115</v>
      </c>
    </row>
    <row r="227" spans="3:15">
      <c r="C227" s="560" t="s">
        <v>0</v>
      </c>
      <c r="O227" s="134" t="s">
        <v>259</v>
      </c>
    </row>
    <row r="228" spans="3:15">
      <c r="C228" s="560" t="s">
        <v>0</v>
      </c>
      <c r="O228" s="134" t="s">
        <v>136</v>
      </c>
    </row>
    <row r="229" spans="3:15">
      <c r="C229" s="560" t="s">
        <v>0</v>
      </c>
      <c r="O229" s="134" t="s">
        <v>260</v>
      </c>
    </row>
    <row r="230" spans="3:15">
      <c r="C230" s="560" t="s">
        <v>0</v>
      </c>
      <c r="O230" s="134" t="s">
        <v>261</v>
      </c>
    </row>
    <row r="231" spans="3:15">
      <c r="C231" s="560" t="s">
        <v>0</v>
      </c>
      <c r="O231" s="134" t="s">
        <v>262</v>
      </c>
    </row>
    <row r="232" spans="3:15">
      <c r="C232" s="560" t="s">
        <v>0</v>
      </c>
      <c r="O232" s="134" t="s">
        <v>135</v>
      </c>
    </row>
    <row r="233" spans="3:15">
      <c r="C233" s="560" t="s">
        <v>0</v>
      </c>
      <c r="O233" s="134" t="s">
        <v>263</v>
      </c>
    </row>
    <row r="234" spans="3:15">
      <c r="C234" s="560" t="s">
        <v>0</v>
      </c>
      <c r="O234" s="134" t="s">
        <v>130</v>
      </c>
    </row>
    <row r="235" spans="3:15">
      <c r="C235" s="560" t="s">
        <v>0</v>
      </c>
      <c r="O235" s="134" t="s">
        <v>264</v>
      </c>
    </row>
    <row r="236" spans="3:15">
      <c r="C236" s="560" t="s">
        <v>0</v>
      </c>
      <c r="O236" s="134" t="s">
        <v>265</v>
      </c>
    </row>
    <row r="237" spans="3:15">
      <c r="C237" s="560" t="s">
        <v>0</v>
      </c>
      <c r="O237" s="134" t="s">
        <v>266</v>
      </c>
    </row>
    <row r="238" spans="3:15">
      <c r="C238" s="560" t="s">
        <v>0</v>
      </c>
      <c r="O238" s="134" t="s">
        <v>267</v>
      </c>
    </row>
    <row r="239" spans="3:15">
      <c r="C239" s="560" t="s">
        <v>0</v>
      </c>
      <c r="O239" s="134" t="s">
        <v>268</v>
      </c>
    </row>
    <row r="240" spans="3:15">
      <c r="C240" s="560" t="s">
        <v>0</v>
      </c>
      <c r="O240" s="134" t="s">
        <v>269</v>
      </c>
    </row>
    <row r="241" spans="3:15">
      <c r="C241" s="560" t="s">
        <v>0</v>
      </c>
      <c r="O241" s="134" t="s">
        <v>129</v>
      </c>
    </row>
    <row r="242" spans="3:15">
      <c r="C242" s="560" t="s">
        <v>0</v>
      </c>
      <c r="O242" s="134" t="s">
        <v>270</v>
      </c>
    </row>
    <row r="243" spans="3:15">
      <c r="C243" s="560" t="s">
        <v>0</v>
      </c>
      <c r="O243" s="134" t="s">
        <v>271</v>
      </c>
    </row>
    <row r="244" spans="3:15">
      <c r="C244" s="560" t="s">
        <v>0</v>
      </c>
      <c r="O244" s="134" t="s">
        <v>272</v>
      </c>
    </row>
    <row r="245" spans="3:15">
      <c r="C245" s="560" t="s">
        <v>0</v>
      </c>
      <c r="O245" s="134" t="s">
        <v>273</v>
      </c>
    </row>
    <row r="246" spans="3:15">
      <c r="C246" s="560" t="s">
        <v>0</v>
      </c>
      <c r="O246" s="134" t="s">
        <v>274</v>
      </c>
    </row>
    <row r="247" spans="3:15">
      <c r="C247" s="560" t="s">
        <v>0</v>
      </c>
      <c r="O247" s="134" t="s">
        <v>275</v>
      </c>
    </row>
    <row r="248" spans="3:15">
      <c r="C248" s="560" t="s">
        <v>0</v>
      </c>
      <c r="O248" s="134" t="s">
        <v>276</v>
      </c>
    </row>
    <row r="249" spans="3:15">
      <c r="C249" s="560" t="s">
        <v>0</v>
      </c>
      <c r="O249" s="134" t="s">
        <v>277</v>
      </c>
    </row>
    <row r="250" spans="3:15">
      <c r="C250" s="560" t="s">
        <v>0</v>
      </c>
      <c r="O250" s="134" t="s">
        <v>278</v>
      </c>
    </row>
    <row r="251" spans="3:15">
      <c r="C251" s="560" t="s">
        <v>0</v>
      </c>
      <c r="O251" s="134" t="s">
        <v>279</v>
      </c>
    </row>
    <row r="252" spans="3:15">
      <c r="C252" s="560" t="s">
        <v>0</v>
      </c>
      <c r="O252" s="134" t="s">
        <v>121</v>
      </c>
    </row>
    <row r="253" spans="3:15">
      <c r="C253" s="560" t="s">
        <v>0</v>
      </c>
      <c r="O253" s="134" t="s">
        <v>280</v>
      </c>
    </row>
    <row r="254" spans="3:15">
      <c r="C254" s="560" t="s">
        <v>0</v>
      </c>
      <c r="O254" s="134" t="s">
        <v>281</v>
      </c>
    </row>
    <row r="255" spans="3:15">
      <c r="C255" s="560" t="s">
        <v>0</v>
      </c>
      <c r="O255" s="134" t="s">
        <v>282</v>
      </c>
    </row>
    <row r="256" spans="3:15">
      <c r="C256" s="560" t="s">
        <v>0</v>
      </c>
      <c r="O256" s="134" t="s">
        <v>283</v>
      </c>
    </row>
    <row r="257" spans="3:15">
      <c r="C257" s="560" t="s">
        <v>0</v>
      </c>
      <c r="O257" s="134" t="s">
        <v>284</v>
      </c>
    </row>
    <row r="258" spans="3:15">
      <c r="C258" s="560" t="s">
        <v>0</v>
      </c>
      <c r="O258" s="134" t="s">
        <v>285</v>
      </c>
    </row>
    <row r="259" spans="3:15">
      <c r="C259" s="560" t="s">
        <v>0</v>
      </c>
      <c r="O259" s="134" t="s">
        <v>286</v>
      </c>
    </row>
    <row r="260" spans="3:15">
      <c r="C260" s="560" t="s">
        <v>0</v>
      </c>
      <c r="O260" s="134" t="s">
        <v>287</v>
      </c>
    </row>
    <row r="261" spans="3:15">
      <c r="C261" s="560" t="s">
        <v>0</v>
      </c>
      <c r="O261" s="134" t="s">
        <v>288</v>
      </c>
    </row>
    <row r="262" spans="3:15">
      <c r="C262" s="560" t="s">
        <v>0</v>
      </c>
      <c r="O262" s="134" t="s">
        <v>289</v>
      </c>
    </row>
    <row r="263" spans="3:15">
      <c r="C263" s="560" t="s">
        <v>0</v>
      </c>
      <c r="O263" s="134" t="s">
        <v>118</v>
      </c>
    </row>
    <row r="264" spans="3:15">
      <c r="C264" s="560" t="s">
        <v>0</v>
      </c>
      <c r="O264" s="134" t="s">
        <v>290</v>
      </c>
    </row>
    <row r="265" spans="3:15">
      <c r="C265" s="560" t="s">
        <v>0</v>
      </c>
      <c r="O265" s="134" t="s">
        <v>291</v>
      </c>
    </row>
    <row r="266" spans="3:15">
      <c r="C266" s="560" t="s">
        <v>0</v>
      </c>
      <c r="O266" s="134" t="s">
        <v>292</v>
      </c>
    </row>
    <row r="267" spans="3:15">
      <c r="C267" s="560" t="s">
        <v>0</v>
      </c>
      <c r="O267" s="134" t="s">
        <v>293</v>
      </c>
    </row>
    <row r="268" spans="3:15">
      <c r="C268" s="560" t="s">
        <v>0</v>
      </c>
      <c r="O268" s="134" t="s">
        <v>294</v>
      </c>
    </row>
    <row r="269" spans="3:15">
      <c r="C269" s="560" t="s">
        <v>0</v>
      </c>
      <c r="O269" s="134" t="s">
        <v>295</v>
      </c>
    </row>
    <row r="270" spans="3:15">
      <c r="C270" s="560" t="s">
        <v>0</v>
      </c>
      <c r="O270" s="134" t="s">
        <v>93</v>
      </c>
    </row>
    <row r="271" spans="3:15">
      <c r="C271" s="560" t="s">
        <v>0</v>
      </c>
      <c r="O271" s="134" t="s">
        <v>296</v>
      </c>
    </row>
    <row r="272" spans="3:15">
      <c r="C272" s="560" t="s">
        <v>0</v>
      </c>
      <c r="O272" s="134" t="s">
        <v>297</v>
      </c>
    </row>
    <row r="273" spans="3:15">
      <c r="C273" s="560" t="s">
        <v>0</v>
      </c>
      <c r="O273" s="134" t="s">
        <v>298</v>
      </c>
    </row>
    <row r="274" spans="3:15">
      <c r="C274" s="560" t="s">
        <v>0</v>
      </c>
      <c r="O274" s="134" t="s">
        <v>299</v>
      </c>
    </row>
    <row r="275" spans="3:15">
      <c r="C275" s="560" t="s">
        <v>0</v>
      </c>
      <c r="O275" s="134" t="s">
        <v>300</v>
      </c>
    </row>
    <row r="276" spans="3:15">
      <c r="C276" s="560" t="s">
        <v>0</v>
      </c>
      <c r="O276" s="134" t="s">
        <v>301</v>
      </c>
    </row>
    <row r="277" spans="3:15">
      <c r="C277" s="560" t="s">
        <v>0</v>
      </c>
      <c r="O277" s="134" t="s">
        <v>302</v>
      </c>
    </row>
    <row r="278" spans="3:15">
      <c r="C278" s="560" t="s">
        <v>0</v>
      </c>
      <c r="O278" s="134" t="s">
        <v>303</v>
      </c>
    </row>
    <row r="279" spans="3:15">
      <c r="C279" s="560" t="s">
        <v>0</v>
      </c>
      <c r="O279" s="134" t="s">
        <v>304</v>
      </c>
    </row>
    <row r="280" spans="3:15">
      <c r="C280" s="560" t="s">
        <v>0</v>
      </c>
      <c r="O280" s="134" t="s">
        <v>305</v>
      </c>
    </row>
    <row r="281" spans="3:15">
      <c r="C281" s="560" t="s">
        <v>0</v>
      </c>
      <c r="O281" s="134" t="s">
        <v>306</v>
      </c>
    </row>
    <row r="282" spans="3:15">
      <c r="C282" s="560" t="s">
        <v>0</v>
      </c>
      <c r="O282" s="134" t="s">
        <v>307</v>
      </c>
    </row>
    <row r="283" spans="3:15">
      <c r="C283" s="560" t="s">
        <v>0</v>
      </c>
      <c r="O283" s="134" t="s">
        <v>308</v>
      </c>
    </row>
    <row r="284" spans="3:15">
      <c r="C284" s="560" t="s">
        <v>0</v>
      </c>
      <c r="O284" s="134" t="s">
        <v>309</v>
      </c>
    </row>
    <row r="285" spans="3:15">
      <c r="C285" s="560" t="s">
        <v>0</v>
      </c>
      <c r="O285" s="134" t="s">
        <v>146</v>
      </c>
    </row>
    <row r="286" spans="3:15">
      <c r="C286" s="560" t="s">
        <v>0</v>
      </c>
      <c r="O286" s="134" t="s">
        <v>310</v>
      </c>
    </row>
    <row r="287" spans="3:15">
      <c r="C287" s="560" t="s">
        <v>0</v>
      </c>
      <c r="O287" s="134" t="s">
        <v>311</v>
      </c>
    </row>
    <row r="288" spans="3:15">
      <c r="C288" s="560" t="s">
        <v>0</v>
      </c>
      <c r="O288" s="134" t="s">
        <v>312</v>
      </c>
    </row>
    <row r="289" spans="3:15">
      <c r="C289" s="560" t="s">
        <v>0</v>
      </c>
      <c r="O289" s="134" t="s">
        <v>313</v>
      </c>
    </row>
    <row r="290" spans="3:15">
      <c r="C290" s="560" t="s">
        <v>0</v>
      </c>
      <c r="O290" s="134" t="s">
        <v>96</v>
      </c>
    </row>
    <row r="291" spans="3:15">
      <c r="C291" s="560" t="s">
        <v>0</v>
      </c>
      <c r="O291" s="134" t="s">
        <v>314</v>
      </c>
    </row>
    <row r="292" spans="3:15">
      <c r="C292" s="560" t="s">
        <v>0</v>
      </c>
      <c r="O292" s="134" t="s">
        <v>98</v>
      </c>
    </row>
    <row r="293" spans="3:15">
      <c r="C293" s="560" t="s">
        <v>0</v>
      </c>
      <c r="O293" s="134" t="s">
        <v>315</v>
      </c>
    </row>
    <row r="294" spans="3:15">
      <c r="C294" s="560" t="s">
        <v>0</v>
      </c>
      <c r="O294" s="134" t="s">
        <v>316</v>
      </c>
    </row>
    <row r="295" spans="3:15">
      <c r="C295" s="560" t="s">
        <v>0</v>
      </c>
      <c r="O295" s="134" t="s">
        <v>317</v>
      </c>
    </row>
    <row r="296" spans="3:15">
      <c r="C296" s="560" t="s">
        <v>0</v>
      </c>
      <c r="O296" s="134" t="s">
        <v>318</v>
      </c>
    </row>
    <row r="297" spans="3:15">
      <c r="C297" s="560" t="s">
        <v>0</v>
      </c>
      <c r="O297" s="134" t="s">
        <v>319</v>
      </c>
    </row>
    <row r="298" spans="3:15">
      <c r="C298" s="560" t="s">
        <v>0</v>
      </c>
      <c r="O298" s="134" t="s">
        <v>320</v>
      </c>
    </row>
    <row r="299" spans="3:15">
      <c r="C299" s="560" t="s">
        <v>0</v>
      </c>
      <c r="O299" s="134" t="s">
        <v>141</v>
      </c>
    </row>
    <row r="300" spans="3:15">
      <c r="C300" s="560" t="s">
        <v>0</v>
      </c>
      <c r="O300" s="134" t="s">
        <v>321</v>
      </c>
    </row>
    <row r="301" spans="3:15">
      <c r="C301" s="560" t="s">
        <v>0</v>
      </c>
      <c r="O301" s="134" t="s">
        <v>322</v>
      </c>
    </row>
    <row r="302" spans="3:15">
      <c r="C302" s="560" t="s">
        <v>0</v>
      </c>
      <c r="O302" s="134" t="s">
        <v>100</v>
      </c>
    </row>
    <row r="303" spans="3:15">
      <c r="C303" s="560" t="s">
        <v>0</v>
      </c>
      <c r="O303" s="134" t="s">
        <v>323</v>
      </c>
    </row>
    <row r="304" spans="3:15">
      <c r="C304" s="560" t="s">
        <v>0</v>
      </c>
      <c r="O304" s="134" t="s">
        <v>324</v>
      </c>
    </row>
    <row r="305" spans="3:15">
      <c r="C305" s="560" t="s">
        <v>0</v>
      </c>
      <c r="O305" s="134" t="s">
        <v>106</v>
      </c>
    </row>
    <row r="306" spans="3:15">
      <c r="C306" s="560" t="s">
        <v>0</v>
      </c>
      <c r="O306" s="134" t="s">
        <v>325</v>
      </c>
    </row>
    <row r="307" spans="3:15">
      <c r="C307" s="560" t="s">
        <v>0</v>
      </c>
      <c r="O307" s="134" t="s">
        <v>326</v>
      </c>
    </row>
    <row r="308" spans="3:15">
      <c r="C308" s="560" t="s">
        <v>0</v>
      </c>
      <c r="E308" s="648"/>
      <c r="G308" s="648" t="s">
        <v>0</v>
      </c>
      <c r="H308" s="648"/>
      <c r="L308" s="653"/>
      <c r="O308" s="134" t="s">
        <v>327</v>
      </c>
    </row>
    <row r="309" spans="3:15">
      <c r="C309" s="560" t="s">
        <v>0</v>
      </c>
      <c r="E309" s="648"/>
      <c r="G309" s="648" t="s">
        <v>0</v>
      </c>
      <c r="H309" s="648"/>
      <c r="I309" s="653"/>
      <c r="J309" s="653"/>
      <c r="K309" s="653"/>
      <c r="L309" s="653"/>
      <c r="O309" s="134" t="s">
        <v>328</v>
      </c>
    </row>
    <row r="310" spans="3:15">
      <c r="C310" s="560" t="s">
        <v>0</v>
      </c>
      <c r="E310" s="648"/>
      <c r="G310" s="648" t="s">
        <v>0</v>
      </c>
      <c r="H310" s="648"/>
      <c r="I310" s="653"/>
      <c r="J310" s="653"/>
      <c r="K310" s="653"/>
      <c r="L310" s="653"/>
      <c r="O310" s="134" t="s">
        <v>329</v>
      </c>
    </row>
    <row r="311" spans="3:15">
      <c r="C311" s="560" t="s">
        <v>0</v>
      </c>
      <c r="E311" s="648"/>
      <c r="G311" s="648" t="s">
        <v>0</v>
      </c>
      <c r="H311" s="648"/>
      <c r="I311" s="653"/>
      <c r="J311" s="653"/>
      <c r="K311" s="653"/>
      <c r="L311" s="653"/>
      <c r="O311" s="134" t="s">
        <v>330</v>
      </c>
    </row>
    <row r="312" spans="3:15">
      <c r="C312" s="560" t="s">
        <v>0</v>
      </c>
      <c r="E312" s="648"/>
      <c r="G312" s="648" t="s">
        <v>0</v>
      </c>
      <c r="H312" s="648"/>
      <c r="I312" s="653"/>
      <c r="J312" s="653"/>
      <c r="K312" s="653"/>
      <c r="L312" s="653"/>
      <c r="O312" s="134" t="s">
        <v>124</v>
      </c>
    </row>
    <row r="313" spans="3:15">
      <c r="C313" s="560" t="s">
        <v>0</v>
      </c>
      <c r="E313" s="648"/>
      <c r="G313" s="648" t="s">
        <v>0</v>
      </c>
      <c r="H313" s="648"/>
      <c r="I313" s="653"/>
      <c r="J313" s="653"/>
      <c r="K313" s="653"/>
      <c r="L313" s="653"/>
      <c r="O313" s="134" t="s">
        <v>331</v>
      </c>
    </row>
    <row r="314" spans="3:15">
      <c r="C314" s="560" t="s">
        <v>0</v>
      </c>
      <c r="E314" s="648"/>
      <c r="G314" s="648" t="s">
        <v>0</v>
      </c>
      <c r="H314" s="648"/>
      <c r="I314" s="653"/>
      <c r="J314" s="653"/>
      <c r="K314" s="653"/>
      <c r="L314" s="653"/>
      <c r="O314" s="134" t="s">
        <v>332</v>
      </c>
    </row>
    <row r="315" spans="3:15">
      <c r="C315" s="560" t="s">
        <v>0</v>
      </c>
      <c r="E315" s="648"/>
      <c r="G315" s="648" t="s">
        <v>0</v>
      </c>
      <c r="H315" s="648"/>
      <c r="I315" s="653"/>
      <c r="J315" s="653"/>
      <c r="K315" s="653"/>
      <c r="L315" s="653"/>
      <c r="O315" s="134" t="s">
        <v>333</v>
      </c>
    </row>
    <row r="316" spans="3:15">
      <c r="C316" s="560" t="s">
        <v>0</v>
      </c>
      <c r="E316" s="648"/>
      <c r="G316" s="648" t="s">
        <v>0</v>
      </c>
      <c r="H316" s="648"/>
      <c r="I316" s="653"/>
      <c r="J316" s="653"/>
      <c r="K316" s="653"/>
      <c r="L316" s="653"/>
      <c r="O316" s="134" t="s">
        <v>334</v>
      </c>
    </row>
    <row r="317" spans="3:15">
      <c r="C317" s="560" t="s">
        <v>0</v>
      </c>
      <c r="E317" s="648"/>
      <c r="G317" s="648" t="s">
        <v>0</v>
      </c>
      <c r="H317" s="648"/>
      <c r="I317" s="653"/>
      <c r="J317" s="653"/>
      <c r="K317" s="653"/>
      <c r="L317" s="653"/>
      <c r="O317" s="134" t="s">
        <v>335</v>
      </c>
    </row>
    <row r="318" spans="3:15">
      <c r="C318" s="560" t="s">
        <v>0</v>
      </c>
      <c r="E318" s="648"/>
      <c r="G318" s="648" t="s">
        <v>0</v>
      </c>
      <c r="H318" s="648"/>
      <c r="I318" s="653"/>
      <c r="J318" s="653"/>
      <c r="K318" s="653"/>
      <c r="L318" s="653"/>
      <c r="O318" s="134" t="s">
        <v>102</v>
      </c>
    </row>
    <row r="319" spans="3:15">
      <c r="C319" s="560" t="s">
        <v>0</v>
      </c>
      <c r="E319" s="648"/>
      <c r="G319" s="648" t="s">
        <v>0</v>
      </c>
      <c r="H319" s="648"/>
      <c r="I319" s="653"/>
      <c r="J319" s="653"/>
      <c r="K319" s="653"/>
      <c r="L319" s="653"/>
      <c r="O319" s="134" t="s">
        <v>117</v>
      </c>
    </row>
    <row r="320" spans="3:15">
      <c r="C320" s="560" t="s">
        <v>0</v>
      </c>
      <c r="E320" s="648"/>
      <c r="G320" s="648" t="s">
        <v>0</v>
      </c>
      <c r="H320" s="648"/>
      <c r="I320" s="653"/>
      <c r="J320" s="653"/>
      <c r="K320" s="653"/>
      <c r="L320" s="653"/>
      <c r="O320" s="134" t="s">
        <v>336</v>
      </c>
    </row>
    <row r="321" spans="3:15">
      <c r="C321" s="560" t="s">
        <v>0</v>
      </c>
      <c r="E321" s="648"/>
      <c r="G321" s="648" t="s">
        <v>0</v>
      </c>
      <c r="H321" s="648"/>
      <c r="I321" s="653"/>
      <c r="J321" s="653"/>
      <c r="K321" s="653"/>
      <c r="L321" s="653"/>
      <c r="O321" s="134" t="s">
        <v>337</v>
      </c>
    </row>
    <row r="322" spans="3:15">
      <c r="C322" s="560" t="s">
        <v>0</v>
      </c>
      <c r="E322" s="648"/>
      <c r="G322" s="648" t="s">
        <v>0</v>
      </c>
      <c r="H322" s="648"/>
      <c r="I322" s="653"/>
      <c r="J322" s="653"/>
      <c r="K322" s="653"/>
      <c r="L322" s="653"/>
      <c r="O322" s="134" t="s">
        <v>338</v>
      </c>
    </row>
    <row r="323" spans="3:15">
      <c r="C323" s="560" t="s">
        <v>0</v>
      </c>
      <c r="E323" s="648"/>
      <c r="G323" s="648" t="s">
        <v>0</v>
      </c>
      <c r="H323" s="648"/>
      <c r="I323" s="653"/>
      <c r="J323" s="653"/>
      <c r="K323" s="653"/>
      <c r="L323" s="653"/>
      <c r="O323" s="134" t="s">
        <v>339</v>
      </c>
    </row>
    <row r="324" spans="3:15">
      <c r="C324" s="560" t="s">
        <v>0</v>
      </c>
      <c r="E324" s="648"/>
      <c r="G324" s="648" t="s">
        <v>0</v>
      </c>
      <c r="H324" s="648"/>
      <c r="I324" s="653"/>
      <c r="J324" s="653"/>
      <c r="K324" s="653"/>
      <c r="L324" s="653"/>
      <c r="O324" s="134" t="s">
        <v>340</v>
      </c>
    </row>
    <row r="325" spans="3:15">
      <c r="C325" s="560" t="s">
        <v>0</v>
      </c>
      <c r="E325" s="648"/>
      <c r="G325" s="648" t="s">
        <v>0</v>
      </c>
      <c r="H325" s="648"/>
      <c r="I325" s="653"/>
      <c r="J325" s="653"/>
      <c r="K325" s="653"/>
      <c r="L325" s="653"/>
      <c r="O325" s="134" t="s">
        <v>341</v>
      </c>
    </row>
    <row r="326" spans="3:15">
      <c r="C326" s="560" t="s">
        <v>0</v>
      </c>
      <c r="E326" s="648"/>
      <c r="G326" s="648" t="s">
        <v>0</v>
      </c>
      <c r="H326" s="648"/>
      <c r="I326" s="653"/>
      <c r="J326" s="653"/>
      <c r="K326" s="653"/>
      <c r="L326" s="653"/>
      <c r="O326" s="134" t="s">
        <v>342</v>
      </c>
    </row>
    <row r="327" spans="3:15">
      <c r="C327" s="560" t="s">
        <v>0</v>
      </c>
      <c r="E327" s="648"/>
      <c r="G327" s="648" t="s">
        <v>0</v>
      </c>
      <c r="H327" s="648"/>
      <c r="I327" s="653"/>
      <c r="J327" s="653"/>
      <c r="K327" s="653"/>
      <c r="L327" s="653"/>
      <c r="O327" s="134" t="s">
        <v>343</v>
      </c>
    </row>
    <row r="328" spans="3:15">
      <c r="C328" s="560" t="s">
        <v>0</v>
      </c>
      <c r="E328" s="648"/>
      <c r="G328" s="648" t="s">
        <v>0</v>
      </c>
      <c r="H328" s="648"/>
      <c r="I328" s="653"/>
      <c r="J328" s="653"/>
      <c r="K328" s="653"/>
      <c r="L328" s="653"/>
      <c r="O328" s="134" t="s">
        <v>344</v>
      </c>
    </row>
    <row r="329" spans="3:15">
      <c r="C329" s="560" t="s">
        <v>0</v>
      </c>
      <c r="E329" s="648"/>
      <c r="G329" s="648" t="s">
        <v>0</v>
      </c>
      <c r="H329" s="648"/>
      <c r="I329" s="653"/>
      <c r="J329" s="653"/>
      <c r="K329" s="653"/>
      <c r="L329" s="653"/>
      <c r="O329" s="134" t="s">
        <v>345</v>
      </c>
    </row>
    <row r="330" spans="3:15">
      <c r="C330" s="560" t="s">
        <v>0</v>
      </c>
      <c r="E330" s="648"/>
      <c r="G330" s="648" t="s">
        <v>0</v>
      </c>
      <c r="H330" s="648"/>
      <c r="I330" s="653"/>
      <c r="J330" s="653"/>
      <c r="K330" s="653"/>
      <c r="L330" s="653"/>
      <c r="O330" s="134" t="s">
        <v>346</v>
      </c>
    </row>
    <row r="331" spans="3:15">
      <c r="C331" s="560" t="s">
        <v>0</v>
      </c>
      <c r="E331" s="648"/>
      <c r="G331" s="648" t="s">
        <v>0</v>
      </c>
      <c r="H331" s="648"/>
      <c r="I331" s="653"/>
      <c r="J331" s="653"/>
      <c r="K331" s="653"/>
      <c r="L331" s="653"/>
      <c r="O331" s="134" t="s">
        <v>144</v>
      </c>
    </row>
    <row r="332" spans="3:15">
      <c r="C332" s="560" t="s">
        <v>0</v>
      </c>
      <c r="E332" s="648"/>
      <c r="G332" s="648" t="s">
        <v>0</v>
      </c>
      <c r="H332" s="648"/>
      <c r="I332" s="653"/>
      <c r="J332" s="653"/>
      <c r="K332" s="653"/>
      <c r="L332" s="653"/>
      <c r="O332" s="134" t="s">
        <v>347</v>
      </c>
    </row>
    <row r="333" spans="3:15">
      <c r="C333" s="560" t="s">
        <v>0</v>
      </c>
      <c r="E333" s="648"/>
      <c r="G333" s="648" t="s">
        <v>0</v>
      </c>
      <c r="H333" s="648"/>
      <c r="I333" s="653"/>
      <c r="J333" s="653"/>
      <c r="K333" s="653"/>
      <c r="L333" s="653"/>
      <c r="O333" s="134" t="s">
        <v>348</v>
      </c>
    </row>
    <row r="334" spans="3:15">
      <c r="C334" s="560" t="s">
        <v>0</v>
      </c>
      <c r="E334" s="648"/>
      <c r="G334" s="648" t="s">
        <v>0</v>
      </c>
      <c r="H334" s="648"/>
      <c r="I334" s="653"/>
      <c r="J334" s="653"/>
      <c r="K334" s="653"/>
      <c r="L334" s="653"/>
      <c r="O334" s="134" t="s">
        <v>126</v>
      </c>
    </row>
    <row r="335" spans="3:15">
      <c r="C335" s="560" t="s">
        <v>0</v>
      </c>
      <c r="E335" s="648"/>
      <c r="G335" s="648" t="s">
        <v>0</v>
      </c>
      <c r="H335" s="648"/>
      <c r="I335" s="653"/>
      <c r="J335" s="653"/>
      <c r="K335" s="653"/>
      <c r="L335" s="133"/>
      <c r="O335" s="134" t="s">
        <v>349</v>
      </c>
    </row>
    <row r="336" spans="3:15">
      <c r="C336" s="560" t="s">
        <v>0</v>
      </c>
      <c r="E336" s="648"/>
      <c r="G336" s="648" t="s">
        <v>0</v>
      </c>
      <c r="H336" s="648"/>
      <c r="I336" s="133"/>
      <c r="J336" s="653"/>
      <c r="K336" s="133"/>
      <c r="L336" s="653"/>
      <c r="O336" s="134" t="s">
        <v>350</v>
      </c>
    </row>
    <row r="337" spans="3:15">
      <c r="C337" s="560" t="s">
        <v>0</v>
      </c>
      <c r="E337" s="648"/>
      <c r="G337" s="648"/>
      <c r="H337" s="648"/>
      <c r="I337" s="653"/>
      <c r="J337" s="653"/>
      <c r="K337" s="653"/>
      <c r="L337" s="653"/>
      <c r="O337" s="134" t="s">
        <v>351</v>
      </c>
    </row>
    <row r="338" spans="3:15">
      <c r="C338" s="560" t="s">
        <v>0</v>
      </c>
      <c r="E338" s="648"/>
      <c r="G338" s="648"/>
      <c r="H338" s="648"/>
      <c r="I338" s="653"/>
      <c r="J338" s="653"/>
      <c r="K338" s="653"/>
      <c r="L338" s="653"/>
      <c r="O338" s="134" t="s">
        <v>352</v>
      </c>
    </row>
    <row r="339" spans="3:15">
      <c r="C339" s="560" t="s">
        <v>0</v>
      </c>
      <c r="E339" s="648"/>
      <c r="G339" s="648"/>
      <c r="H339" s="648"/>
      <c r="I339" s="653"/>
      <c r="J339" s="653"/>
      <c r="K339" s="653"/>
      <c r="L339" s="653"/>
      <c r="O339" s="134" t="s">
        <v>97</v>
      </c>
    </row>
    <row r="340" spans="3:15">
      <c r="C340" s="560" t="s">
        <v>0</v>
      </c>
      <c r="E340" s="648"/>
      <c r="G340" s="648"/>
      <c r="H340" s="648"/>
      <c r="I340" s="653"/>
      <c r="J340" s="653"/>
      <c r="K340" s="653"/>
      <c r="L340" s="653"/>
      <c r="O340" s="134" t="s">
        <v>353</v>
      </c>
    </row>
    <row r="341" spans="3:15">
      <c r="C341" s="560" t="s">
        <v>0</v>
      </c>
      <c r="E341" s="648"/>
      <c r="G341" s="648"/>
      <c r="H341" s="648"/>
      <c r="I341" s="653"/>
      <c r="J341" s="653"/>
      <c r="K341" s="653"/>
      <c r="L341" s="133"/>
      <c r="O341" s="134" t="s">
        <v>354</v>
      </c>
    </row>
    <row r="342" spans="3:15">
      <c r="C342" s="560" t="s">
        <v>0</v>
      </c>
      <c r="E342" s="648"/>
      <c r="G342" s="648"/>
      <c r="H342" s="648"/>
      <c r="I342" s="133"/>
      <c r="J342" s="653"/>
      <c r="K342" s="133"/>
      <c r="L342" s="653"/>
      <c r="O342" s="134" t="s">
        <v>355</v>
      </c>
    </row>
    <row r="343" spans="3:15">
      <c r="C343" s="560" t="s">
        <v>0</v>
      </c>
      <c r="E343" s="648"/>
      <c r="G343" s="648"/>
      <c r="H343" s="648"/>
      <c r="I343" s="653"/>
      <c r="J343" s="653"/>
      <c r="K343" s="653"/>
      <c r="L343" s="653"/>
      <c r="O343" s="134" t="s">
        <v>356</v>
      </c>
    </row>
    <row r="344" spans="3:15">
      <c r="C344" s="560" t="s">
        <v>0</v>
      </c>
      <c r="E344" s="648"/>
      <c r="G344" s="648"/>
      <c r="H344" s="648"/>
      <c r="I344" s="653"/>
      <c r="J344" s="653"/>
      <c r="K344" s="653"/>
      <c r="L344" s="653"/>
      <c r="O344" s="134" t="s">
        <v>357</v>
      </c>
    </row>
    <row r="345" spans="3:15">
      <c r="C345" s="560" t="s">
        <v>0</v>
      </c>
      <c r="E345" s="648"/>
      <c r="G345" s="648"/>
      <c r="H345" s="648"/>
      <c r="I345" s="653"/>
      <c r="J345" s="653"/>
      <c r="K345" s="653"/>
      <c r="L345" s="653"/>
      <c r="O345" s="134" t="s">
        <v>358</v>
      </c>
    </row>
    <row r="346" spans="3:15">
      <c r="C346" s="560" t="s">
        <v>0</v>
      </c>
      <c r="E346" s="648"/>
      <c r="G346" s="648"/>
      <c r="H346" s="648"/>
      <c r="I346" s="653"/>
      <c r="J346" s="653"/>
      <c r="K346" s="653"/>
      <c r="L346" s="653"/>
      <c r="O346" s="134" t="s">
        <v>137</v>
      </c>
    </row>
    <row r="347" spans="3:15">
      <c r="C347" s="560" t="s">
        <v>0</v>
      </c>
      <c r="E347" s="648"/>
      <c r="G347" s="648"/>
      <c r="H347" s="648"/>
      <c r="I347" s="653"/>
      <c r="J347" s="653"/>
      <c r="K347" s="653"/>
      <c r="L347" s="653"/>
      <c r="O347" s="134" t="s">
        <v>359</v>
      </c>
    </row>
    <row r="348" spans="3:15">
      <c r="C348" s="560" t="s">
        <v>0</v>
      </c>
      <c r="E348" s="648"/>
      <c r="G348" s="648"/>
      <c r="H348" s="648"/>
      <c r="I348" s="653"/>
      <c r="J348" s="653"/>
      <c r="K348" s="653"/>
      <c r="L348" s="653"/>
      <c r="O348" s="134" t="s">
        <v>360</v>
      </c>
    </row>
    <row r="349" spans="3:15">
      <c r="C349" s="560" t="s">
        <v>0</v>
      </c>
      <c r="E349" s="648"/>
      <c r="G349" s="648"/>
      <c r="H349" s="648"/>
      <c r="I349" s="653"/>
      <c r="J349" s="653"/>
      <c r="K349" s="653"/>
      <c r="L349" s="133"/>
      <c r="O349" s="134" t="s">
        <v>361</v>
      </c>
    </row>
    <row r="350" spans="3:15">
      <c r="C350" s="560" t="s">
        <v>0</v>
      </c>
      <c r="E350" s="648"/>
      <c r="G350" s="648"/>
      <c r="H350" s="648"/>
      <c r="I350" s="133"/>
      <c r="J350" s="653"/>
      <c r="K350" s="133"/>
      <c r="L350" s="653"/>
      <c r="O350" s="134" t="s">
        <v>362</v>
      </c>
    </row>
    <row r="351" spans="3:15">
      <c r="C351" s="560" t="s">
        <v>0</v>
      </c>
      <c r="E351" s="648"/>
      <c r="G351" s="648"/>
      <c r="H351" s="648"/>
      <c r="I351" s="653"/>
      <c r="J351" s="653"/>
      <c r="K351" s="653"/>
      <c r="L351" s="653"/>
      <c r="O351" s="134" t="s">
        <v>363</v>
      </c>
    </row>
    <row r="352" spans="3:15">
      <c r="C352" s="560" t="s">
        <v>0</v>
      </c>
      <c r="E352" s="648"/>
      <c r="G352" s="648"/>
      <c r="H352" s="648"/>
      <c r="I352" s="653"/>
      <c r="J352" s="653"/>
      <c r="K352" s="653"/>
      <c r="L352" s="653"/>
      <c r="O352" s="134" t="s">
        <v>364</v>
      </c>
    </row>
    <row r="353" spans="3:15">
      <c r="C353" s="560" t="s">
        <v>0</v>
      </c>
      <c r="E353" s="648"/>
      <c r="G353" s="648"/>
      <c r="H353" s="648"/>
      <c r="I353" s="653"/>
      <c r="J353" s="653"/>
      <c r="K353" s="653"/>
      <c r="L353" s="653"/>
      <c r="O353" s="134" t="s">
        <v>365</v>
      </c>
    </row>
    <row r="354" spans="3:15">
      <c r="C354" s="560" t="s">
        <v>0</v>
      </c>
      <c r="E354" s="648"/>
      <c r="G354" s="648"/>
      <c r="H354" s="648"/>
      <c r="I354" s="653"/>
      <c r="J354" s="653"/>
      <c r="K354" s="653"/>
      <c r="L354" s="653"/>
      <c r="O354" s="134" t="s">
        <v>366</v>
      </c>
    </row>
    <row r="355" spans="3:15">
      <c r="C355" s="560" t="s">
        <v>0</v>
      </c>
      <c r="E355" s="648"/>
      <c r="G355" s="648"/>
      <c r="H355" s="648"/>
      <c r="I355" s="653"/>
      <c r="J355" s="653"/>
      <c r="K355" s="653"/>
      <c r="L355" s="653"/>
      <c r="O355" s="134" t="s">
        <v>367</v>
      </c>
    </row>
    <row r="356" spans="3:15">
      <c r="C356" s="560" t="s">
        <v>0</v>
      </c>
      <c r="E356" s="648"/>
      <c r="G356" s="648"/>
      <c r="H356" s="648"/>
      <c r="I356" s="653"/>
      <c r="J356" s="653"/>
      <c r="K356" s="653"/>
      <c r="L356" s="133"/>
      <c r="O356" s="134" t="s">
        <v>368</v>
      </c>
    </row>
    <row r="357" spans="3:15">
      <c r="C357" s="560" t="s">
        <v>0</v>
      </c>
      <c r="E357" s="648"/>
      <c r="G357" s="648"/>
      <c r="H357" s="648"/>
      <c r="I357" s="133"/>
      <c r="J357" s="653"/>
      <c r="K357" s="133"/>
      <c r="L357" s="133"/>
      <c r="O357" s="134" t="s">
        <v>119</v>
      </c>
    </row>
    <row r="358" spans="3:15">
      <c r="C358" s="560" t="s">
        <v>0</v>
      </c>
      <c r="E358" s="648"/>
      <c r="G358" s="648"/>
      <c r="H358" s="648"/>
      <c r="I358" s="133"/>
      <c r="J358" s="653"/>
      <c r="K358" s="133"/>
      <c r="L358" s="653"/>
      <c r="O358" s="134" t="s">
        <v>369</v>
      </c>
    </row>
    <row r="359" spans="3:15">
      <c r="C359" s="560" t="s">
        <v>0</v>
      </c>
      <c r="G359" s="648"/>
      <c r="H359" s="648"/>
      <c r="I359" s="653"/>
      <c r="J359" s="653"/>
      <c r="K359" s="653"/>
      <c r="L359" s="653"/>
      <c r="O359" s="134" t="s">
        <v>370</v>
      </c>
    </row>
    <row r="360" spans="3:15">
      <c r="C360" s="560" t="s">
        <v>0</v>
      </c>
      <c r="G360" s="648"/>
      <c r="H360" s="648"/>
      <c r="I360" s="653"/>
      <c r="J360" s="653"/>
      <c r="K360" s="653"/>
      <c r="L360" s="653"/>
      <c r="O360" s="134" t="s">
        <v>371</v>
      </c>
    </row>
    <row r="361" spans="3:15">
      <c r="C361" s="560" t="s">
        <v>0</v>
      </c>
      <c r="G361" s="648"/>
      <c r="H361" s="648"/>
      <c r="I361" s="653"/>
      <c r="J361" s="653"/>
      <c r="K361" s="653"/>
      <c r="L361" s="653"/>
      <c r="O361" s="134" t="s">
        <v>372</v>
      </c>
    </row>
    <row r="362" spans="3:15">
      <c r="C362" s="560" t="s">
        <v>0</v>
      </c>
      <c r="G362" s="648"/>
      <c r="H362" s="648"/>
      <c r="I362" s="653"/>
      <c r="J362" s="653"/>
      <c r="K362" s="653"/>
      <c r="L362" s="653"/>
      <c r="O362" s="134" t="s">
        <v>145</v>
      </c>
    </row>
    <row r="363" spans="3:15">
      <c r="C363" s="560" t="s">
        <v>0</v>
      </c>
      <c r="G363" s="648"/>
      <c r="H363" s="648"/>
      <c r="I363" s="653"/>
      <c r="J363" s="653"/>
      <c r="K363" s="653"/>
      <c r="L363" s="653"/>
      <c r="O363" s="134" t="s">
        <v>373</v>
      </c>
    </row>
    <row r="364" spans="3:15">
      <c r="C364" s="560" t="s">
        <v>0</v>
      </c>
      <c r="G364" s="648"/>
      <c r="H364" s="648"/>
      <c r="I364" s="653"/>
      <c r="J364" s="653"/>
      <c r="K364" s="653"/>
      <c r="L364" s="653"/>
      <c r="O364" s="134" t="s">
        <v>374</v>
      </c>
    </row>
    <row r="365" spans="3:15">
      <c r="C365" s="560" t="s">
        <v>0</v>
      </c>
      <c r="G365" s="648"/>
      <c r="H365" s="648"/>
      <c r="I365" s="653"/>
      <c r="J365" s="653"/>
      <c r="K365" s="653"/>
      <c r="L365" s="653"/>
      <c r="O365" s="134" t="s">
        <v>375</v>
      </c>
    </row>
    <row r="366" spans="3:15">
      <c r="C366" s="560" t="s">
        <v>0</v>
      </c>
      <c r="G366" s="648"/>
      <c r="H366" s="648"/>
      <c r="I366" s="653"/>
      <c r="J366" s="653"/>
      <c r="K366" s="653"/>
      <c r="L366" s="133"/>
      <c r="O366" s="134" t="s">
        <v>376</v>
      </c>
    </row>
    <row r="367" spans="3:15">
      <c r="C367" s="560" t="s">
        <v>0</v>
      </c>
      <c r="G367" s="648"/>
      <c r="H367" s="648"/>
      <c r="I367" s="133"/>
      <c r="J367" s="653"/>
      <c r="K367" s="133"/>
      <c r="L367" s="133"/>
      <c r="O367" s="134" t="s">
        <v>377</v>
      </c>
    </row>
    <row r="368" spans="3:15">
      <c r="C368" s="560" t="s">
        <v>0</v>
      </c>
      <c r="G368" s="648"/>
      <c r="H368" s="648"/>
      <c r="I368" s="133"/>
      <c r="J368" s="653"/>
      <c r="K368" s="133"/>
      <c r="L368" s="133"/>
      <c r="O368" s="134" t="s">
        <v>139</v>
      </c>
    </row>
    <row r="369" spans="3:15">
      <c r="C369" s="560" t="s">
        <v>0</v>
      </c>
      <c r="G369" s="648"/>
      <c r="H369" s="648"/>
      <c r="I369" s="133"/>
      <c r="J369" s="653"/>
      <c r="K369" s="133"/>
      <c r="L369" s="133"/>
      <c r="O369" s="134" t="s">
        <v>116</v>
      </c>
    </row>
    <row r="370" spans="3:15">
      <c r="C370" s="560" t="s">
        <v>0</v>
      </c>
      <c r="G370" s="648"/>
      <c r="H370" s="648"/>
      <c r="I370" s="133"/>
      <c r="J370" s="653"/>
      <c r="K370" s="133"/>
      <c r="L370" s="653"/>
      <c r="O370" s="134" t="s">
        <v>378</v>
      </c>
    </row>
    <row r="371" spans="3:15">
      <c r="C371" s="560" t="s">
        <v>0</v>
      </c>
      <c r="G371" s="648"/>
      <c r="H371" s="648"/>
      <c r="I371" s="653"/>
      <c r="J371" s="653"/>
      <c r="K371" s="653"/>
      <c r="L371" s="653"/>
      <c r="O371" s="134" t="s">
        <v>379</v>
      </c>
    </row>
    <row r="372" spans="3:15">
      <c r="C372" s="560" t="s">
        <v>0</v>
      </c>
      <c r="G372" s="648"/>
      <c r="H372" s="648"/>
      <c r="I372" s="653"/>
      <c r="J372" s="1189"/>
      <c r="K372" s="1189"/>
      <c r="L372" s="653"/>
      <c r="O372" s="134" t="s">
        <v>122</v>
      </c>
    </row>
    <row r="373" spans="3:15">
      <c r="C373" s="560" t="s">
        <v>0</v>
      </c>
      <c r="G373" s="648"/>
      <c r="H373" s="648"/>
      <c r="I373" s="653"/>
      <c r="J373" s="1189"/>
      <c r="K373" s="1189"/>
      <c r="L373" s="653"/>
      <c r="O373" s="134" t="s">
        <v>108</v>
      </c>
    </row>
    <row r="374" spans="3:15">
      <c r="C374" s="560" t="s">
        <v>0</v>
      </c>
      <c r="G374" s="648"/>
      <c r="H374" s="648"/>
      <c r="I374" s="653"/>
      <c r="J374" s="653"/>
      <c r="K374" s="653"/>
      <c r="L374" s="653"/>
      <c r="O374" s="134" t="s">
        <v>380</v>
      </c>
    </row>
    <row r="375" spans="3:15">
      <c r="C375" s="560" t="s">
        <v>0</v>
      </c>
      <c r="G375" s="648"/>
      <c r="H375" s="648"/>
      <c r="I375" s="653"/>
      <c r="J375" s="653"/>
      <c r="K375" s="653"/>
      <c r="L375" s="653"/>
      <c r="O375" s="134" t="s">
        <v>381</v>
      </c>
    </row>
    <row r="376" spans="3:15">
      <c r="C376" s="560" t="s">
        <v>0</v>
      </c>
      <c r="G376" s="648"/>
      <c r="H376" s="648"/>
      <c r="I376" s="653"/>
      <c r="J376" s="653"/>
      <c r="K376" s="653"/>
      <c r="L376" s="133"/>
      <c r="O376" s="134" t="s">
        <v>382</v>
      </c>
    </row>
    <row r="377" spans="3:15">
      <c r="C377" s="560" t="s">
        <v>0</v>
      </c>
      <c r="G377" s="648"/>
      <c r="H377" s="648"/>
      <c r="I377" s="133"/>
      <c r="J377" s="653"/>
      <c r="K377" s="133"/>
      <c r="L377" s="653"/>
      <c r="O377" s="134" t="s">
        <v>383</v>
      </c>
    </row>
    <row r="378" spans="3:15">
      <c r="C378" s="560" t="s">
        <v>0</v>
      </c>
      <c r="G378" s="648"/>
      <c r="H378" s="648"/>
      <c r="I378" s="653"/>
      <c r="J378" s="653"/>
      <c r="K378" s="653"/>
      <c r="L378" s="133"/>
      <c r="O378" s="134" t="s">
        <v>147</v>
      </c>
    </row>
    <row r="379" spans="3:15">
      <c r="C379" s="560" t="s">
        <v>0</v>
      </c>
      <c r="G379" s="648"/>
      <c r="H379" s="648"/>
      <c r="I379" s="133"/>
      <c r="J379" s="653"/>
      <c r="K379" s="133"/>
      <c r="L379" s="133"/>
      <c r="O379" s="134" t="s">
        <v>384</v>
      </c>
    </row>
    <row r="380" spans="3:15">
      <c r="C380" s="560" t="s">
        <v>0</v>
      </c>
      <c r="G380" s="648"/>
      <c r="H380" s="648"/>
      <c r="I380" s="133"/>
      <c r="J380" s="653"/>
      <c r="K380" s="133"/>
      <c r="L380" s="653"/>
      <c r="O380" s="134" t="s">
        <v>385</v>
      </c>
    </row>
    <row r="381" spans="3:15">
      <c r="C381" s="560" t="s">
        <v>0</v>
      </c>
      <c r="G381" s="648"/>
      <c r="H381" s="648"/>
      <c r="I381" s="653"/>
      <c r="J381" s="653"/>
      <c r="K381" s="653"/>
      <c r="L381" s="133"/>
      <c r="O381" s="134" t="s">
        <v>386</v>
      </c>
    </row>
    <row r="382" spans="3:15">
      <c r="C382" s="560" t="s">
        <v>0</v>
      </c>
      <c r="G382" s="648"/>
      <c r="H382" s="648"/>
      <c r="I382" s="133"/>
      <c r="J382" s="653"/>
      <c r="K382" s="133"/>
      <c r="L382" s="653"/>
      <c r="O382" s="134" t="s">
        <v>132</v>
      </c>
    </row>
    <row r="383" spans="3:15" ht="16.5" thickBot="1">
      <c r="C383" s="560" t="s">
        <v>0</v>
      </c>
      <c r="G383" s="648"/>
      <c r="H383" s="648"/>
      <c r="I383" s="653"/>
      <c r="J383" s="653"/>
      <c r="K383" s="653"/>
      <c r="L383" s="653"/>
      <c r="O383" s="134" t="s">
        <v>387</v>
      </c>
    </row>
    <row r="384" spans="3:15">
      <c r="C384" s="560" t="s">
        <v>0</v>
      </c>
      <c r="G384" s="648"/>
      <c r="H384" s="648"/>
      <c r="I384" s="653"/>
      <c r="J384" s="653"/>
      <c r="K384" s="653"/>
      <c r="L384" s="653"/>
      <c r="O384" s="137" t="s">
        <v>436</v>
      </c>
    </row>
    <row r="385" spans="3:15">
      <c r="C385" s="560" t="s">
        <v>0</v>
      </c>
      <c r="G385" s="648"/>
      <c r="H385" s="648"/>
      <c r="I385" s="653"/>
      <c r="J385" s="653"/>
      <c r="K385" s="653"/>
      <c r="L385" s="653"/>
      <c r="O385" s="135" t="s">
        <v>0</v>
      </c>
    </row>
    <row r="386" spans="3:15">
      <c r="C386" s="560" t="s">
        <v>0</v>
      </c>
      <c r="G386" s="648"/>
      <c r="H386" s="648"/>
      <c r="I386" s="653"/>
      <c r="J386" s="653"/>
      <c r="K386" s="653"/>
      <c r="L386" s="653"/>
      <c r="O386" s="135" t="s">
        <v>433</v>
      </c>
    </row>
    <row r="387" spans="3:15">
      <c r="C387" s="560" t="s">
        <v>0</v>
      </c>
      <c r="G387" s="648"/>
      <c r="H387" s="648"/>
      <c r="I387" s="653"/>
      <c r="J387" s="653"/>
      <c r="K387" s="653"/>
      <c r="L387" s="133"/>
      <c r="O387" s="135" t="s">
        <v>400</v>
      </c>
    </row>
    <row r="388" spans="3:15">
      <c r="C388" s="560" t="s">
        <v>0</v>
      </c>
      <c r="G388" s="648"/>
      <c r="H388" s="648"/>
      <c r="I388" s="133"/>
      <c r="J388" s="653"/>
      <c r="K388" s="133"/>
      <c r="L388" s="133"/>
      <c r="O388" s="135" t="s">
        <v>427</v>
      </c>
    </row>
    <row r="389" spans="3:15">
      <c r="C389" s="560" t="s">
        <v>0</v>
      </c>
      <c r="G389" s="648"/>
      <c r="H389" s="648"/>
      <c r="I389" s="133"/>
      <c r="J389" s="653"/>
      <c r="K389" s="133"/>
      <c r="L389" s="653"/>
      <c r="O389" s="135" t="s">
        <v>421</v>
      </c>
    </row>
    <row r="390" spans="3:15">
      <c r="C390" s="560" t="s">
        <v>0</v>
      </c>
      <c r="G390" s="648"/>
      <c r="H390" s="648"/>
      <c r="I390" s="653"/>
      <c r="J390" s="653"/>
      <c r="K390" s="653"/>
      <c r="L390" s="133"/>
      <c r="O390" s="135" t="s">
        <v>419</v>
      </c>
    </row>
    <row r="391" spans="3:15">
      <c r="C391" s="560" t="s">
        <v>0</v>
      </c>
      <c r="G391" s="648"/>
      <c r="H391" s="648"/>
      <c r="I391" s="133"/>
      <c r="J391" s="653"/>
      <c r="K391" s="133"/>
      <c r="L391" s="653"/>
      <c r="O391" s="135" t="s">
        <v>425</v>
      </c>
    </row>
    <row r="392" spans="3:15">
      <c r="C392" s="560" t="s">
        <v>0</v>
      </c>
      <c r="G392" s="648"/>
      <c r="H392" s="648"/>
      <c r="I392" s="653"/>
      <c r="J392" s="653"/>
      <c r="K392" s="653"/>
      <c r="L392" s="653"/>
      <c r="O392" s="135" t="s">
        <v>434</v>
      </c>
    </row>
    <row r="393" spans="3:15">
      <c r="C393" s="560" t="s">
        <v>0</v>
      </c>
      <c r="G393" s="648"/>
      <c r="H393" s="648"/>
      <c r="I393" s="653"/>
      <c r="J393" s="653"/>
      <c r="K393" s="653"/>
      <c r="L393" s="653"/>
      <c r="O393" s="135" t="s">
        <v>420</v>
      </c>
    </row>
    <row r="394" spans="3:15">
      <c r="C394" s="560" t="s">
        <v>0</v>
      </c>
      <c r="G394" s="648"/>
      <c r="H394" s="648"/>
      <c r="I394" s="653"/>
      <c r="J394" s="653"/>
      <c r="K394" s="653"/>
      <c r="L394" s="653"/>
      <c r="M394" s="653"/>
      <c r="O394" s="135" t="s">
        <v>409</v>
      </c>
    </row>
    <row r="395" spans="3:15">
      <c r="C395" s="560" t="s">
        <v>0</v>
      </c>
      <c r="G395" s="648"/>
      <c r="H395" s="648"/>
      <c r="I395" s="653"/>
      <c r="J395" s="653"/>
      <c r="K395" s="653"/>
      <c r="L395" s="653"/>
      <c r="M395" s="653"/>
      <c r="O395" s="135" t="s">
        <v>403</v>
      </c>
    </row>
    <row r="396" spans="3:15">
      <c r="C396" s="560" t="s">
        <v>0</v>
      </c>
      <c r="G396" s="648"/>
      <c r="H396" s="648"/>
      <c r="I396" s="653"/>
      <c r="J396" s="653"/>
      <c r="K396" s="653"/>
      <c r="L396" s="653"/>
      <c r="M396" s="653"/>
      <c r="O396" s="135" t="s">
        <v>395</v>
      </c>
    </row>
    <row r="397" spans="3:15">
      <c r="C397" s="560" t="s">
        <v>0</v>
      </c>
      <c r="G397" s="648"/>
      <c r="H397" s="648"/>
      <c r="I397" s="653"/>
      <c r="J397" s="653"/>
      <c r="K397" s="653"/>
      <c r="L397" s="653"/>
      <c r="M397" s="653"/>
      <c r="O397" s="135" t="s">
        <v>1</v>
      </c>
    </row>
    <row r="398" spans="3:15">
      <c r="C398" s="560" t="s">
        <v>0</v>
      </c>
      <c r="G398" s="648"/>
      <c r="H398" s="648"/>
      <c r="I398" s="653"/>
      <c r="J398" s="653"/>
      <c r="K398" s="653"/>
      <c r="L398" s="653"/>
      <c r="M398" s="653"/>
      <c r="O398" s="135" t="s">
        <v>435</v>
      </c>
    </row>
    <row r="399" spans="3:15">
      <c r="C399" s="560" t="s">
        <v>0</v>
      </c>
      <c r="G399" s="648"/>
      <c r="H399" s="648"/>
      <c r="I399" s="653"/>
      <c r="J399" s="653"/>
      <c r="K399" s="653"/>
      <c r="L399" s="653"/>
      <c r="M399" s="653"/>
      <c r="O399" s="135" t="s">
        <v>404</v>
      </c>
    </row>
    <row r="400" spans="3:15">
      <c r="C400" s="560" t="s">
        <v>0</v>
      </c>
      <c r="G400" s="648"/>
      <c r="H400" s="648"/>
      <c r="I400" s="1189"/>
      <c r="J400" s="1189"/>
      <c r="K400" s="653"/>
      <c r="L400" s="653"/>
      <c r="M400" s="653"/>
      <c r="O400" s="135" t="s">
        <v>406</v>
      </c>
    </row>
    <row r="401" spans="3:15">
      <c r="C401" s="560" t="s">
        <v>0</v>
      </c>
      <c r="G401" s="648"/>
      <c r="H401" s="648"/>
      <c r="I401" s="1189"/>
      <c r="J401" s="1189"/>
      <c r="K401" s="653"/>
      <c r="L401" s="653"/>
      <c r="M401" s="653"/>
      <c r="O401" s="135" t="s">
        <v>2</v>
      </c>
    </row>
    <row r="402" spans="3:15">
      <c r="C402" s="560" t="s">
        <v>0</v>
      </c>
      <c r="G402" s="648"/>
      <c r="H402" s="648"/>
      <c r="I402" s="1189"/>
      <c r="J402" s="1189"/>
      <c r="K402" s="653"/>
      <c r="L402" s="653"/>
      <c r="M402" s="653"/>
      <c r="O402" s="135" t="s">
        <v>390</v>
      </c>
    </row>
    <row r="403" spans="3:15">
      <c r="C403" s="560" t="s">
        <v>0</v>
      </c>
      <c r="G403" s="648"/>
      <c r="H403" s="648"/>
      <c r="I403" s="653"/>
      <c r="J403" s="653"/>
      <c r="K403" s="653"/>
      <c r="L403" s="133"/>
      <c r="M403" s="653"/>
      <c r="O403" s="135" t="s">
        <v>402</v>
      </c>
    </row>
    <row r="404" spans="3:15">
      <c r="C404" s="560" t="s">
        <v>0</v>
      </c>
      <c r="G404" s="648"/>
      <c r="H404" s="648"/>
      <c r="I404" s="133"/>
      <c r="J404" s="653"/>
      <c r="K404" s="133"/>
      <c r="L404" s="653"/>
      <c r="M404" s="653"/>
      <c r="O404" s="135" t="s">
        <v>410</v>
      </c>
    </row>
    <row r="405" spans="3:15">
      <c r="C405" s="560" t="s">
        <v>0</v>
      </c>
      <c r="G405" s="648"/>
      <c r="H405" s="648"/>
      <c r="I405" s="653"/>
      <c r="J405" s="653"/>
      <c r="K405" s="653"/>
      <c r="L405" s="653"/>
      <c r="M405" s="653"/>
      <c r="O405" s="135" t="s">
        <v>393</v>
      </c>
    </row>
    <row r="406" spans="3:15">
      <c r="C406" s="560" t="s">
        <v>0</v>
      </c>
      <c r="G406" s="648"/>
      <c r="H406" s="648"/>
      <c r="I406" s="653"/>
      <c r="J406" s="653"/>
      <c r="K406" s="653"/>
      <c r="L406" s="653"/>
      <c r="M406" s="653"/>
      <c r="O406" s="135" t="s">
        <v>415</v>
      </c>
    </row>
    <row r="407" spans="3:15">
      <c r="C407" s="560" t="s">
        <v>0</v>
      </c>
      <c r="G407" s="648"/>
      <c r="H407" s="648"/>
      <c r="I407" s="653"/>
      <c r="J407" s="653"/>
      <c r="K407" s="653"/>
      <c r="L407" s="653"/>
      <c r="M407" s="653"/>
      <c r="O407" s="135" t="s">
        <v>398</v>
      </c>
    </row>
    <row r="408" spans="3:15">
      <c r="C408" s="560" t="s">
        <v>0</v>
      </c>
      <c r="G408" s="648"/>
      <c r="H408" s="648"/>
      <c r="I408" s="653"/>
      <c r="J408" s="653"/>
      <c r="K408" s="653"/>
      <c r="L408" s="653"/>
      <c r="M408" s="653"/>
      <c r="O408" s="135" t="s">
        <v>407</v>
      </c>
    </row>
    <row r="409" spans="3:15">
      <c r="C409" s="560" t="s">
        <v>0</v>
      </c>
      <c r="G409" s="648"/>
      <c r="H409" s="648"/>
      <c r="I409" s="653"/>
      <c r="J409" s="653"/>
      <c r="K409" s="653"/>
      <c r="L409" s="653"/>
      <c r="M409" s="653"/>
      <c r="O409" s="135" t="s">
        <v>391</v>
      </c>
    </row>
    <row r="410" spans="3:15">
      <c r="C410" s="560" t="s">
        <v>0</v>
      </c>
      <c r="G410" s="648"/>
      <c r="H410" s="648"/>
      <c r="I410" s="653"/>
      <c r="J410" s="653"/>
      <c r="K410" s="653"/>
      <c r="L410" s="653"/>
      <c r="M410" s="653"/>
      <c r="O410" s="135" t="s">
        <v>389</v>
      </c>
    </row>
    <row r="411" spans="3:15">
      <c r="C411" s="560" t="s">
        <v>0</v>
      </c>
      <c r="G411" s="648"/>
      <c r="H411" s="648"/>
      <c r="I411" s="653"/>
      <c r="J411" s="653"/>
      <c r="K411" s="653"/>
      <c r="L411" s="653"/>
      <c r="M411" s="653"/>
      <c r="O411" s="135" t="s">
        <v>416</v>
      </c>
    </row>
    <row r="412" spans="3:15">
      <c r="C412" s="560" t="s">
        <v>0</v>
      </c>
      <c r="G412" s="648"/>
      <c r="H412" s="648"/>
      <c r="I412" s="653"/>
      <c r="J412" s="653"/>
      <c r="K412" s="653"/>
      <c r="L412" s="653"/>
      <c r="M412" s="653"/>
      <c r="O412" s="135" t="s">
        <v>394</v>
      </c>
    </row>
    <row r="413" spans="3:15">
      <c r="C413" s="560" t="s">
        <v>0</v>
      </c>
      <c r="G413" s="648"/>
      <c r="H413" s="648"/>
      <c r="I413" s="653"/>
      <c r="J413" s="653"/>
      <c r="K413" s="653"/>
      <c r="L413" s="133"/>
      <c r="M413" s="653"/>
      <c r="O413" s="135" t="s">
        <v>430</v>
      </c>
    </row>
    <row r="414" spans="3:15">
      <c r="C414" s="560" t="s">
        <v>0</v>
      </c>
      <c r="G414" s="648"/>
      <c r="H414" s="648"/>
      <c r="I414" s="133"/>
      <c r="J414" s="653"/>
      <c r="K414" s="133"/>
      <c r="L414" s="653"/>
      <c r="M414" s="653"/>
      <c r="O414" s="135" t="s">
        <v>426</v>
      </c>
    </row>
    <row r="415" spans="3:15">
      <c r="C415" s="560" t="s">
        <v>0</v>
      </c>
      <c r="G415" s="648"/>
      <c r="H415" s="648"/>
      <c r="I415" s="653"/>
      <c r="J415" s="653"/>
      <c r="K415" s="653"/>
      <c r="L415" s="653"/>
      <c r="M415" s="653"/>
      <c r="O415" s="135" t="s">
        <v>422</v>
      </c>
    </row>
    <row r="416" spans="3:15">
      <c r="C416" s="560" t="s">
        <v>0</v>
      </c>
      <c r="G416" s="648"/>
      <c r="H416" s="648"/>
      <c r="I416" s="653"/>
      <c r="J416" s="653"/>
      <c r="K416" s="653"/>
      <c r="L416" s="653"/>
      <c r="M416" s="653"/>
      <c r="O416" s="135" t="s">
        <v>408</v>
      </c>
    </row>
    <row r="417" spans="3:15">
      <c r="C417" s="560" t="s">
        <v>0</v>
      </c>
      <c r="G417" s="648"/>
      <c r="H417" s="648"/>
      <c r="I417" s="653"/>
      <c r="J417" s="653"/>
      <c r="K417" s="653"/>
      <c r="L417" s="133"/>
      <c r="M417" s="653"/>
      <c r="O417" s="135" t="s">
        <v>401</v>
      </c>
    </row>
    <row r="418" spans="3:15">
      <c r="C418" s="560" t="s">
        <v>0</v>
      </c>
      <c r="G418" s="648"/>
      <c r="H418" s="648"/>
      <c r="I418" s="133"/>
      <c r="J418" s="653"/>
      <c r="K418" s="133"/>
      <c r="L418" s="653"/>
      <c r="M418" s="653"/>
      <c r="O418" s="135" t="s">
        <v>397</v>
      </c>
    </row>
    <row r="419" spans="3:15">
      <c r="C419" s="560" t="s">
        <v>0</v>
      </c>
      <c r="G419" s="648"/>
      <c r="H419" s="648"/>
      <c r="I419" s="653"/>
      <c r="J419" s="653"/>
      <c r="K419" s="653"/>
      <c r="L419" s="653"/>
      <c r="M419" s="653"/>
      <c r="O419" s="135" t="s">
        <v>4</v>
      </c>
    </row>
    <row r="420" spans="3:15">
      <c r="C420" s="560" t="s">
        <v>0</v>
      </c>
      <c r="G420" s="648"/>
      <c r="H420" s="648"/>
      <c r="I420" s="653"/>
      <c r="J420" s="1189"/>
      <c r="K420" s="653"/>
      <c r="L420" s="653"/>
      <c r="M420" s="653"/>
      <c r="O420" s="135" t="s">
        <v>411</v>
      </c>
    </row>
    <row r="421" spans="3:15">
      <c r="C421" s="560" t="s">
        <v>0</v>
      </c>
      <c r="G421" s="648"/>
      <c r="H421" s="648"/>
      <c r="I421" s="653"/>
      <c r="J421" s="1189"/>
      <c r="K421" s="653"/>
      <c r="L421" s="653"/>
      <c r="M421" s="133"/>
      <c r="O421" s="135" t="s">
        <v>392</v>
      </c>
    </row>
    <row r="422" spans="3:15">
      <c r="C422" s="560" t="s">
        <v>0</v>
      </c>
      <c r="G422" s="648"/>
      <c r="H422" s="648"/>
      <c r="I422" s="653"/>
      <c r="J422" s="653"/>
      <c r="K422" s="653"/>
      <c r="L422" s="653"/>
      <c r="M422" s="653"/>
      <c r="O422" s="135" t="s">
        <v>424</v>
      </c>
    </row>
    <row r="423" spans="3:15">
      <c r="C423" s="560" t="s">
        <v>0</v>
      </c>
      <c r="G423" s="648"/>
      <c r="H423" s="648"/>
      <c r="I423" s="653"/>
      <c r="J423" s="653"/>
      <c r="K423" s="653"/>
      <c r="L423" s="653"/>
      <c r="M423" s="653"/>
      <c r="O423" s="135" t="s">
        <v>428</v>
      </c>
    </row>
    <row r="424" spans="3:15">
      <c r="C424" s="560" t="s">
        <v>0</v>
      </c>
      <c r="G424" s="648"/>
      <c r="H424" s="648"/>
      <c r="I424" s="653"/>
      <c r="J424" s="653"/>
      <c r="K424" s="653"/>
      <c r="L424" s="653"/>
      <c r="M424" s="653"/>
      <c r="O424" s="135" t="s">
        <v>417</v>
      </c>
    </row>
    <row r="425" spans="3:15">
      <c r="C425" s="560" t="s">
        <v>0</v>
      </c>
      <c r="G425" s="648"/>
      <c r="H425" s="648"/>
      <c r="I425" s="653"/>
      <c r="J425" s="653"/>
      <c r="K425" s="653"/>
      <c r="L425" s="653"/>
      <c r="M425" s="653"/>
      <c r="O425" s="135" t="s">
        <v>423</v>
      </c>
    </row>
    <row r="426" spans="3:15">
      <c r="C426" s="560" t="s">
        <v>0</v>
      </c>
      <c r="G426" s="648"/>
      <c r="H426" s="648"/>
      <c r="I426" s="653"/>
      <c r="J426" s="653"/>
      <c r="K426" s="653"/>
      <c r="L426" s="653"/>
      <c r="M426" s="653"/>
      <c r="O426" s="135" t="s">
        <v>3</v>
      </c>
    </row>
    <row r="427" spans="3:15">
      <c r="C427" s="560" t="s">
        <v>0</v>
      </c>
      <c r="G427" s="648"/>
      <c r="H427" s="648"/>
      <c r="I427" s="653"/>
      <c r="J427" s="653"/>
      <c r="K427" s="653"/>
      <c r="L427" s="653"/>
      <c r="M427" s="133"/>
      <c r="O427" s="135" t="s">
        <v>431</v>
      </c>
    </row>
    <row r="428" spans="3:15">
      <c r="C428" s="560" t="s">
        <v>0</v>
      </c>
      <c r="G428" s="648"/>
      <c r="H428" s="648"/>
      <c r="I428" s="653"/>
      <c r="J428" s="653"/>
      <c r="K428" s="653"/>
      <c r="L428" s="653"/>
      <c r="M428" s="653"/>
      <c r="O428" s="135" t="s">
        <v>399</v>
      </c>
    </row>
    <row r="429" spans="3:15">
      <c r="C429" s="560" t="s">
        <v>0</v>
      </c>
      <c r="G429" s="648"/>
      <c r="H429" s="648"/>
      <c r="I429" s="653"/>
      <c r="J429" s="653"/>
      <c r="K429" s="653"/>
      <c r="L429" s="653"/>
      <c r="M429" s="653"/>
      <c r="O429" s="135" t="s">
        <v>413</v>
      </c>
    </row>
    <row r="430" spans="3:15">
      <c r="C430" s="560" t="s">
        <v>0</v>
      </c>
      <c r="G430" s="648"/>
      <c r="H430" s="648"/>
      <c r="I430" s="653"/>
      <c r="J430" s="653"/>
      <c r="K430" s="653"/>
      <c r="L430" s="133"/>
      <c r="M430" s="653"/>
      <c r="O430" s="135" t="s">
        <v>429</v>
      </c>
    </row>
    <row r="431" spans="3:15">
      <c r="C431" s="560" t="s">
        <v>0</v>
      </c>
      <c r="G431" s="648"/>
      <c r="H431" s="648"/>
      <c r="I431" s="133"/>
      <c r="J431" s="653"/>
      <c r="K431" s="133"/>
      <c r="L431" s="133"/>
      <c r="M431" s="653"/>
      <c r="O431" s="135" t="s">
        <v>405</v>
      </c>
    </row>
    <row r="432" spans="3:15">
      <c r="C432" s="560" t="s">
        <v>0</v>
      </c>
      <c r="G432" s="648"/>
      <c r="H432" s="648"/>
      <c r="I432" s="133"/>
      <c r="J432" s="653"/>
      <c r="K432" s="133"/>
      <c r="L432" s="653"/>
      <c r="M432" s="653"/>
      <c r="O432" s="135" t="s">
        <v>396</v>
      </c>
    </row>
    <row r="433" spans="3:15">
      <c r="C433" s="560" t="s">
        <v>0</v>
      </c>
      <c r="G433" s="648"/>
      <c r="H433" s="648"/>
      <c r="I433" s="653"/>
      <c r="J433" s="653"/>
      <c r="K433" s="653"/>
      <c r="L433" s="653"/>
      <c r="M433" s="653"/>
      <c r="O433" s="135" t="s">
        <v>412</v>
      </c>
    </row>
    <row r="434" spans="3:15">
      <c r="C434" s="560" t="s">
        <v>0</v>
      </c>
      <c r="G434" s="648"/>
      <c r="H434" s="648"/>
      <c r="I434" s="653"/>
      <c r="J434" s="653"/>
      <c r="K434" s="653"/>
      <c r="L434" s="653"/>
      <c r="M434" s="653"/>
      <c r="O434" s="135" t="s">
        <v>414</v>
      </c>
    </row>
    <row r="435" spans="3:15">
      <c r="C435" s="560" t="s">
        <v>0</v>
      </c>
      <c r="G435" s="648"/>
      <c r="H435" s="648"/>
      <c r="I435" s="653"/>
      <c r="J435" s="653"/>
      <c r="K435" s="653"/>
      <c r="L435" s="653"/>
      <c r="M435" s="133"/>
      <c r="O435" s="135" t="s">
        <v>432</v>
      </c>
    </row>
    <row r="436" spans="3:15" ht="16.5" thickBot="1">
      <c r="C436" s="560" t="s">
        <v>0</v>
      </c>
      <c r="G436" s="648"/>
      <c r="H436" s="648"/>
      <c r="I436" s="653"/>
      <c r="J436" s="653"/>
      <c r="K436" s="653"/>
      <c r="L436" s="653"/>
      <c r="M436" s="653"/>
      <c r="O436" s="136" t="s">
        <v>418</v>
      </c>
    </row>
    <row r="437" spans="3:15" ht="18.75">
      <c r="C437" s="560" t="s">
        <v>0</v>
      </c>
      <c r="G437" s="648"/>
      <c r="H437" s="648"/>
      <c r="I437" s="653"/>
      <c r="J437" s="653"/>
      <c r="K437" s="653"/>
      <c r="L437" s="653"/>
      <c r="M437" s="653"/>
      <c r="O437" s="132"/>
    </row>
    <row r="438" spans="3:15" ht="18.75">
      <c r="C438" s="560" t="s">
        <v>0</v>
      </c>
      <c r="H438" s="653"/>
      <c r="I438" s="653"/>
      <c r="J438" s="653"/>
      <c r="K438" s="653"/>
      <c r="M438" s="653"/>
      <c r="O438" s="132"/>
    </row>
    <row r="439" spans="3:15">
      <c r="C439" s="560" t="s">
        <v>0</v>
      </c>
      <c r="M439" s="653"/>
    </row>
    <row r="440" spans="3:15" ht="18.75">
      <c r="C440" s="560" t="s">
        <v>0</v>
      </c>
      <c r="M440" s="653"/>
      <c r="O440" s="132"/>
    </row>
    <row r="441" spans="3:15" ht="18.75">
      <c r="C441" s="560" t="s">
        <v>0</v>
      </c>
      <c r="M441" s="653"/>
      <c r="O441" s="132"/>
    </row>
    <row r="442" spans="3:15" ht="18.75">
      <c r="C442" s="560" t="s">
        <v>0</v>
      </c>
      <c r="M442" s="133"/>
      <c r="O442" s="132"/>
    </row>
    <row r="443" spans="3:15" ht="18.75">
      <c r="C443" s="560" t="s">
        <v>0</v>
      </c>
      <c r="M443" s="133"/>
      <c r="O443" s="132"/>
    </row>
    <row r="444" spans="3:15" ht="18.75">
      <c r="C444" s="560" t="s">
        <v>0</v>
      </c>
      <c r="M444" s="653"/>
      <c r="O444" s="132"/>
    </row>
    <row r="445" spans="3:15">
      <c r="C445" s="560" t="s">
        <v>0</v>
      </c>
      <c r="M445" s="653"/>
    </row>
    <row r="446" spans="3:15">
      <c r="C446" s="560" t="s">
        <v>0</v>
      </c>
      <c r="M446" s="653"/>
    </row>
    <row r="447" spans="3:15">
      <c r="C447" s="560" t="s">
        <v>0</v>
      </c>
      <c r="M447" s="653"/>
    </row>
    <row r="448" spans="3:15">
      <c r="C448" s="560" t="s">
        <v>0</v>
      </c>
      <c r="M448" s="653"/>
    </row>
    <row r="449" spans="3:13">
      <c r="C449" s="560" t="s">
        <v>0</v>
      </c>
      <c r="M449" s="653"/>
    </row>
    <row r="450" spans="3:13">
      <c r="C450" s="560" t="s">
        <v>0</v>
      </c>
      <c r="M450" s="653"/>
    </row>
    <row r="451" spans="3:13">
      <c r="C451" s="560" t="s">
        <v>0</v>
      </c>
      <c r="M451" s="653"/>
    </row>
    <row r="452" spans="3:13">
      <c r="C452" s="560" t="s">
        <v>0</v>
      </c>
      <c r="M452" s="133"/>
    </row>
    <row r="453" spans="3:13">
      <c r="C453" s="560" t="s">
        <v>0</v>
      </c>
      <c r="M453" s="133"/>
    </row>
    <row r="454" spans="3:13">
      <c r="C454" s="560" t="s">
        <v>0</v>
      </c>
      <c r="M454" s="133"/>
    </row>
    <row r="455" spans="3:13">
      <c r="C455" s="560" t="s">
        <v>0</v>
      </c>
      <c r="M455" s="133"/>
    </row>
    <row r="456" spans="3:13">
      <c r="C456" s="560" t="s">
        <v>0</v>
      </c>
      <c r="M456" s="653"/>
    </row>
    <row r="457" spans="3:13">
      <c r="C457" s="560" t="s">
        <v>0</v>
      </c>
      <c r="M457" s="653"/>
    </row>
    <row r="458" spans="3:13">
      <c r="C458" s="560" t="s">
        <v>0</v>
      </c>
      <c r="M458" s="653"/>
    </row>
    <row r="459" spans="3:13">
      <c r="C459" s="560" t="s">
        <v>0</v>
      </c>
      <c r="M459" s="653"/>
    </row>
    <row r="460" spans="3:13">
      <c r="C460" s="560" t="s">
        <v>0</v>
      </c>
      <c r="M460" s="653"/>
    </row>
    <row r="461" spans="3:13">
      <c r="C461" s="560" t="s">
        <v>0</v>
      </c>
      <c r="M461" s="653"/>
    </row>
    <row r="462" spans="3:13">
      <c r="C462" s="560" t="s">
        <v>0</v>
      </c>
      <c r="M462" s="133"/>
    </row>
    <row r="463" spans="3:13">
      <c r="C463" s="560" t="s">
        <v>0</v>
      </c>
      <c r="M463" s="653"/>
    </row>
    <row r="464" spans="3:13">
      <c r="C464" s="560" t="s">
        <v>0</v>
      </c>
      <c r="M464" s="133"/>
    </row>
    <row r="465" spans="3:13">
      <c r="C465" s="560" t="s">
        <v>0</v>
      </c>
      <c r="M465" s="133"/>
    </row>
    <row r="466" spans="3:13">
      <c r="C466" s="560" t="s">
        <v>0</v>
      </c>
      <c r="M466" s="653"/>
    </row>
    <row r="467" spans="3:13">
      <c r="C467" s="560" t="s">
        <v>0</v>
      </c>
      <c r="M467" s="133"/>
    </row>
    <row r="468" spans="3:13">
      <c r="C468" s="560" t="s">
        <v>0</v>
      </c>
      <c r="M468" s="653"/>
    </row>
    <row r="469" spans="3:13">
      <c r="C469" s="560" t="s">
        <v>0</v>
      </c>
      <c r="M469" s="653"/>
    </row>
    <row r="470" spans="3:13">
      <c r="C470" s="560" t="s">
        <v>0</v>
      </c>
      <c r="M470" s="653"/>
    </row>
    <row r="471" spans="3:13">
      <c r="C471" s="560" t="s">
        <v>0</v>
      </c>
      <c r="M471" s="653"/>
    </row>
    <row r="472" spans="3:13">
      <c r="C472" s="560" t="s">
        <v>0</v>
      </c>
      <c r="M472" s="653"/>
    </row>
    <row r="473" spans="3:13">
      <c r="C473" s="560" t="s">
        <v>0</v>
      </c>
      <c r="M473" s="133"/>
    </row>
    <row r="474" spans="3:13">
      <c r="C474" s="560" t="s">
        <v>0</v>
      </c>
      <c r="M474" s="133"/>
    </row>
    <row r="475" spans="3:13">
      <c r="C475" s="560" t="s">
        <v>0</v>
      </c>
      <c r="M475" s="653"/>
    </row>
    <row r="476" spans="3:13">
      <c r="C476" s="560" t="s">
        <v>0</v>
      </c>
      <c r="M476" s="133"/>
    </row>
    <row r="477" spans="3:13">
      <c r="C477" s="560" t="s">
        <v>0</v>
      </c>
      <c r="M477" s="653"/>
    </row>
    <row r="478" spans="3:13">
      <c r="C478" s="560" t="s">
        <v>0</v>
      </c>
      <c r="M478" s="653"/>
    </row>
    <row r="479" spans="3:13">
      <c r="C479" s="560" t="s">
        <v>0</v>
      </c>
      <c r="M479" s="653"/>
    </row>
    <row r="480" spans="3:13">
      <c r="C480" s="560" t="s">
        <v>0</v>
      </c>
      <c r="M480" s="653"/>
    </row>
    <row r="481" spans="3:13">
      <c r="C481" s="560" t="s">
        <v>0</v>
      </c>
      <c r="M481" s="653"/>
    </row>
    <row r="482" spans="3:13">
      <c r="C482" s="560" t="s">
        <v>0</v>
      </c>
      <c r="M482" s="653"/>
    </row>
    <row r="483" spans="3:13">
      <c r="C483" s="560" t="s">
        <v>0</v>
      </c>
      <c r="M483" s="653"/>
    </row>
    <row r="484" spans="3:13">
      <c r="C484" s="560" t="s">
        <v>0</v>
      </c>
      <c r="M484" s="653"/>
    </row>
    <row r="485" spans="3:13">
      <c r="C485" s="560" t="s">
        <v>0</v>
      </c>
      <c r="M485" s="653"/>
    </row>
    <row r="486" spans="3:13">
      <c r="C486" s="560" t="s">
        <v>0</v>
      </c>
      <c r="M486" s="653"/>
    </row>
    <row r="487" spans="3:13">
      <c r="C487" s="560" t="s">
        <v>0</v>
      </c>
      <c r="M487" s="653"/>
    </row>
    <row r="488" spans="3:13">
      <c r="C488" s="560" t="s">
        <v>0</v>
      </c>
      <c r="M488" s="653"/>
    </row>
    <row r="489" spans="3:13">
      <c r="C489" s="560" t="s">
        <v>0</v>
      </c>
      <c r="M489" s="133"/>
    </row>
    <row r="490" spans="3:13">
      <c r="C490" s="560" t="s">
        <v>0</v>
      </c>
      <c r="M490" s="653"/>
    </row>
    <row r="491" spans="3:13">
      <c r="C491" s="560" t="s">
        <v>0</v>
      </c>
      <c r="M491" s="653"/>
    </row>
    <row r="492" spans="3:13">
      <c r="C492" s="560" t="s">
        <v>0</v>
      </c>
      <c r="M492" s="653"/>
    </row>
    <row r="493" spans="3:13">
      <c r="C493" s="560" t="s">
        <v>0</v>
      </c>
      <c r="M493" s="653"/>
    </row>
    <row r="494" spans="3:13">
      <c r="C494" s="560" t="s">
        <v>0</v>
      </c>
      <c r="M494" s="653"/>
    </row>
    <row r="495" spans="3:13">
      <c r="C495" s="560" t="s">
        <v>0</v>
      </c>
      <c r="M495" s="653"/>
    </row>
    <row r="496" spans="3:13">
      <c r="C496" s="560" t="s">
        <v>0</v>
      </c>
      <c r="M496" s="653"/>
    </row>
    <row r="497" spans="3:13">
      <c r="C497" s="560" t="s">
        <v>0</v>
      </c>
      <c r="M497" s="653"/>
    </row>
    <row r="498" spans="3:13">
      <c r="C498" s="560" t="s">
        <v>0</v>
      </c>
      <c r="M498" s="653"/>
    </row>
    <row r="499" spans="3:13">
      <c r="C499" s="560" t="s">
        <v>0</v>
      </c>
      <c r="M499" s="133"/>
    </row>
    <row r="500" spans="3:13">
      <c r="C500" s="560" t="s">
        <v>0</v>
      </c>
      <c r="M500" s="653"/>
    </row>
    <row r="501" spans="3:13">
      <c r="C501" s="560" t="s">
        <v>0</v>
      </c>
      <c r="M501" s="653"/>
    </row>
    <row r="502" spans="3:13">
      <c r="C502" s="560" t="s">
        <v>0</v>
      </c>
      <c r="M502" s="653"/>
    </row>
    <row r="503" spans="3:13">
      <c r="C503" s="560" t="s">
        <v>0</v>
      </c>
      <c r="M503" s="133"/>
    </row>
    <row r="504" spans="3:13">
      <c r="C504" s="560" t="s">
        <v>0</v>
      </c>
      <c r="M504" s="653"/>
    </row>
    <row r="505" spans="3:13">
      <c r="C505" s="560" t="s">
        <v>0</v>
      </c>
      <c r="M505" s="653"/>
    </row>
    <row r="506" spans="3:13">
      <c r="C506" s="560" t="s">
        <v>0</v>
      </c>
      <c r="M506" s="653"/>
    </row>
    <row r="507" spans="3:13">
      <c r="C507" s="560" t="s">
        <v>0</v>
      </c>
      <c r="M507" s="653"/>
    </row>
    <row r="508" spans="3:13">
      <c r="C508" s="560" t="s">
        <v>0</v>
      </c>
      <c r="M508" s="653"/>
    </row>
    <row r="509" spans="3:13">
      <c r="C509" s="560" t="s">
        <v>0</v>
      </c>
      <c r="M509" s="653"/>
    </row>
    <row r="510" spans="3:13">
      <c r="C510" s="560" t="s">
        <v>0</v>
      </c>
      <c r="M510" s="653"/>
    </row>
    <row r="511" spans="3:13">
      <c r="M511" s="653"/>
    </row>
    <row r="512" spans="3:13">
      <c r="M512" s="653"/>
    </row>
    <row r="513" spans="13:13">
      <c r="M513" s="653"/>
    </row>
    <row r="514" spans="13:13">
      <c r="M514" s="653"/>
    </row>
    <row r="515" spans="13:13">
      <c r="M515" s="653"/>
    </row>
    <row r="516" spans="13:13">
      <c r="M516" s="133"/>
    </row>
    <row r="517" spans="13:13">
      <c r="M517" s="133"/>
    </row>
    <row r="518" spans="13:13">
      <c r="M518" s="653"/>
    </row>
    <row r="519" spans="13:13">
      <c r="M519" s="653"/>
    </row>
    <row r="520" spans="13:13">
      <c r="M520" s="653"/>
    </row>
    <row r="521" spans="13:13">
      <c r="M521" s="653"/>
    </row>
    <row r="522" spans="13:13">
      <c r="M522" s="653"/>
    </row>
    <row r="523" spans="13:13">
      <c r="M523" s="653"/>
    </row>
  </sheetData>
  <sheetProtection password="C79E" sheet="1" objects="1" scenarios="1" selectLockedCells="1"/>
  <mergeCells count="89">
    <mergeCell ref="B91:K91"/>
    <mergeCell ref="B92:K92"/>
    <mergeCell ref="B94:K94"/>
    <mergeCell ref="B93:K93"/>
    <mergeCell ref="B82:K82"/>
    <mergeCell ref="B83:K83"/>
    <mergeCell ref="B84:K84"/>
    <mergeCell ref="B89:K89"/>
    <mergeCell ref="B90:K90"/>
    <mergeCell ref="B86:K86"/>
    <mergeCell ref="B87:K87"/>
    <mergeCell ref="B88:K88"/>
    <mergeCell ref="B85:K85"/>
    <mergeCell ref="B75:K75"/>
    <mergeCell ref="B76:K76"/>
    <mergeCell ref="B77:K77"/>
    <mergeCell ref="B80:K80"/>
    <mergeCell ref="B81:K81"/>
    <mergeCell ref="B78:K78"/>
    <mergeCell ref="B47:K47"/>
    <mergeCell ref="B48:K48"/>
    <mergeCell ref="B49:K49"/>
    <mergeCell ref="B50:K50"/>
    <mergeCell ref="B51:K51"/>
    <mergeCell ref="B11:K12"/>
    <mergeCell ref="B79:K79"/>
    <mergeCell ref="B67:K67"/>
    <mergeCell ref="B68:K68"/>
    <mergeCell ref="B69:K69"/>
    <mergeCell ref="B70:K70"/>
    <mergeCell ref="B71:K71"/>
    <mergeCell ref="B72:K72"/>
    <mergeCell ref="B60:K60"/>
    <mergeCell ref="B62:K62"/>
    <mergeCell ref="B63:K63"/>
    <mergeCell ref="B64:K64"/>
    <mergeCell ref="B65:K65"/>
    <mergeCell ref="B13:K14"/>
    <mergeCell ref="B28:K28"/>
    <mergeCell ref="B29:K29"/>
    <mergeCell ref="J372:J373"/>
    <mergeCell ref="K372:K373"/>
    <mergeCell ref="I400:I402"/>
    <mergeCell ref="J400:J402"/>
    <mergeCell ref="J420:J421"/>
    <mergeCell ref="B52:K52"/>
    <mergeCell ref="B53:K53"/>
    <mergeCell ref="B66:K66"/>
    <mergeCell ref="B54:K54"/>
    <mergeCell ref="B55:K55"/>
    <mergeCell ref="B56:K56"/>
    <mergeCell ref="B57:K57"/>
    <mergeCell ref="B58:K58"/>
    <mergeCell ref="B59:K59"/>
    <mergeCell ref="B73:K73"/>
    <mergeCell ref="B74:K74"/>
    <mergeCell ref="B30:K30"/>
    <mergeCell ref="B31:K31"/>
    <mergeCell ref="B38:K38"/>
    <mergeCell ref="B40:K40"/>
    <mergeCell ref="B41:K41"/>
    <mergeCell ref="B33:K33"/>
    <mergeCell ref="B34:K34"/>
    <mergeCell ref="B35:K35"/>
    <mergeCell ref="B36:K36"/>
    <mergeCell ref="B37:K37"/>
    <mergeCell ref="B46:K46"/>
    <mergeCell ref="B42:K42"/>
    <mergeCell ref="B43:K43"/>
    <mergeCell ref="B45:K45"/>
    <mergeCell ref="C7:E7"/>
    <mergeCell ref="B8:K8"/>
    <mergeCell ref="I1:K1"/>
    <mergeCell ref="E2:F2"/>
    <mergeCell ref="G2:H2"/>
    <mergeCell ref="I2:J2"/>
    <mergeCell ref="B5:E6"/>
    <mergeCell ref="B32:K32"/>
    <mergeCell ref="B27:K27"/>
    <mergeCell ref="B15:K15"/>
    <mergeCell ref="B16:K16"/>
    <mergeCell ref="B18:K18"/>
    <mergeCell ref="B19:K19"/>
    <mergeCell ref="B20:K20"/>
    <mergeCell ref="B21:K21"/>
    <mergeCell ref="B23:K23"/>
    <mergeCell ref="B24:K24"/>
    <mergeCell ref="B25:K25"/>
    <mergeCell ref="B26:K26"/>
  </mergeCells>
  <conditionalFormatting sqref="G6">
    <cfRule type="cellIs" dxfId="82" priority="8" operator="equal">
      <formula>"#N/A"</formula>
    </cfRule>
  </conditionalFormatting>
  <conditionalFormatting sqref="C7:E7">
    <cfRule type="cellIs" dxfId="81" priority="7" operator="notEqual">
      <formula>0</formula>
    </cfRule>
  </conditionalFormatting>
  <conditionalFormatting sqref="C4">
    <cfRule type="cellIs" dxfId="80" priority="6" operator="notEqual">
      <formula>0</formula>
    </cfRule>
  </conditionalFormatting>
  <conditionalFormatting sqref="G10">
    <cfRule type="cellIs" dxfId="79" priority="5" operator="equal">
      <formula>"#N/A"</formula>
    </cfRule>
  </conditionalFormatting>
  <conditionalFormatting sqref="G7">
    <cfRule type="cellIs" dxfId="78" priority="1" operator="notEqual">
      <formula>0</formula>
    </cfRule>
  </conditionalFormatting>
  <dataValidations disablePrompts="1" count="1">
    <dataValidation allowBlank="1" showErrorMessage="1" sqref="G5 G9"/>
  </dataValidations>
  <hyperlinks>
    <hyperlink ref="BE8" r:id="rId1" display="http://travel.state.gov/visa/temp/types/types_1265.html"/>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howOutlineSymbols="0"/>
    <pageSetUpPr fitToPage="1"/>
  </sheetPr>
  <dimension ref="A1:EH2063"/>
  <sheetViews>
    <sheetView showGridLines="0" showZeros="0" showOutlineSymbols="0" zoomScale="80" zoomScaleNormal="80" workbookViewId="0">
      <pane ySplit="1" topLeftCell="A2" activePane="bottomLeft" state="frozen"/>
      <selection pane="bottomLeft" activeCell="D6" sqref="D6:F6"/>
    </sheetView>
  </sheetViews>
  <sheetFormatPr defaultRowHeight="15.75"/>
  <cols>
    <col min="1" max="1" width="2.625" style="560" customWidth="1"/>
    <col min="2" max="2" width="6.625" style="560" customWidth="1"/>
    <col min="3" max="3" width="28.5" bestFit="1" customWidth="1"/>
    <col min="4" max="4" width="23.375" customWidth="1"/>
    <col min="5" max="5" width="6.375" style="560" customWidth="1"/>
    <col min="6" max="6" width="19.375" customWidth="1"/>
    <col min="7" max="7" width="5" customWidth="1"/>
    <col min="8" max="8" width="19.375" customWidth="1"/>
    <col min="9" max="9" width="4.75" customWidth="1"/>
    <col min="10" max="10" width="5.125" customWidth="1"/>
    <col min="11" max="11" width="5" customWidth="1"/>
    <col min="12" max="12" width="17.375" customWidth="1"/>
    <col min="13" max="13" width="9.875" style="560" customWidth="1"/>
    <col min="14" max="14" width="1.625" style="560" customWidth="1"/>
    <col min="15" max="15" width="17.375" style="560" hidden="1" customWidth="1"/>
    <col min="16" max="16" width="20.625" hidden="1" customWidth="1"/>
    <col min="17" max="17" width="10.625" hidden="1" customWidth="1"/>
    <col min="18" max="18" width="14.25" hidden="1" customWidth="1"/>
    <col min="19" max="20" width="9" hidden="1" customWidth="1"/>
    <col min="21" max="21" width="17" hidden="1" customWidth="1"/>
    <col min="22" max="22" width="13.375" hidden="1" customWidth="1"/>
    <col min="23" max="30" width="9" hidden="1" customWidth="1"/>
    <col min="31" max="31" width="9" style="33" hidden="1" customWidth="1"/>
    <col min="32" max="32" width="10.625" style="33" hidden="1" customWidth="1"/>
    <col min="33" max="33" width="12.875" style="222" hidden="1" customWidth="1"/>
    <col min="34" max="34" width="12.875" style="33" hidden="1" customWidth="1"/>
    <col min="35" max="35" width="19.375" style="33" hidden="1" customWidth="1"/>
    <col min="36" max="36" width="11.375" style="33" hidden="1" customWidth="1"/>
    <col min="37" max="37" width="28.5" style="33" hidden="1" customWidth="1"/>
    <col min="38" max="38" width="5.125" style="33" hidden="1" customWidth="1"/>
    <col min="39" max="39" width="4.625" style="33" hidden="1" customWidth="1"/>
    <col min="40" max="40" width="15.625" style="33" hidden="1" customWidth="1"/>
    <col min="41" max="42" width="9" customWidth="1"/>
    <col min="43" max="43" width="10.375" customWidth="1"/>
    <col min="44" max="44" width="10.125" customWidth="1"/>
    <col min="45" max="50" width="9" customWidth="1"/>
    <col min="57" max="57" width="0.875" style="34" customWidth="1"/>
    <col min="58" max="58" width="28.5" style="34" hidden="1" customWidth="1"/>
    <col min="59" max="59" width="23.375" style="34" hidden="1" customWidth="1"/>
    <col min="60" max="60" width="19.375" style="34" hidden="1" customWidth="1"/>
    <col min="61" max="61" width="3.5" style="34" customWidth="1"/>
    <col min="62" max="62" width="19.375" style="34" customWidth="1"/>
    <col min="63" max="63" width="3.625" style="34" customWidth="1"/>
    <col min="64" max="64" width="5.125" style="34" customWidth="1"/>
    <col min="65" max="65" width="4.625" style="34" customWidth="1"/>
    <col min="66" max="66" width="15.625" style="34" customWidth="1"/>
    <col min="82" max="82" width="9" style="35"/>
    <col min="83" max="83" width="0.875" style="35" customWidth="1"/>
    <col min="84" max="84" width="28.5" style="35" bestFit="1" customWidth="1"/>
    <col min="85" max="85" width="23.375" style="35" customWidth="1"/>
  </cols>
  <sheetData>
    <row r="1" spans="1:136" ht="18.75" thickBot="1">
      <c r="A1" s="785"/>
      <c r="B1" s="722"/>
      <c r="C1" s="722" t="s">
        <v>0</v>
      </c>
      <c r="D1" s="619" t="s">
        <v>2771</v>
      </c>
      <c r="E1" s="619"/>
      <c r="F1" s="722"/>
      <c r="G1" s="722"/>
      <c r="H1" s="723"/>
      <c r="I1" s="724"/>
      <c r="J1" s="1262">
        <f ca="1">NOW()</f>
        <v>41372.836002546297</v>
      </c>
      <c r="K1" s="1263"/>
      <c r="L1" s="1264"/>
      <c r="M1" s="725"/>
      <c r="N1" s="725"/>
      <c r="O1" s="639"/>
      <c r="P1" s="876" t="s">
        <v>3176</v>
      </c>
      <c r="Q1" s="877">
        <v>41075</v>
      </c>
      <c r="R1" s="878">
        <v>26299</v>
      </c>
      <c r="S1" s="878">
        <f>D24+0</f>
        <v>30322</v>
      </c>
      <c r="T1" s="38"/>
      <c r="U1" s="38"/>
      <c r="V1" s="38"/>
      <c r="W1" s="38"/>
      <c r="X1" s="38"/>
      <c r="Y1" s="38"/>
      <c r="Z1" s="38"/>
      <c r="AA1" s="38"/>
      <c r="AB1" s="38"/>
      <c r="AC1" s="38"/>
      <c r="AD1" s="38"/>
      <c r="AE1" s="38"/>
      <c r="AF1" s="350"/>
      <c r="AH1" s="38"/>
      <c r="AI1" s="38"/>
      <c r="AJ1" s="38"/>
      <c r="AK1" s="350"/>
      <c r="AL1" s="38"/>
      <c r="AM1" s="38"/>
      <c r="AN1" s="38"/>
      <c r="AO1" s="66" t="s">
        <v>2671</v>
      </c>
      <c r="AP1" s="38"/>
      <c r="AQ1" s="38"/>
      <c r="AR1" s="38"/>
      <c r="AS1" s="38"/>
      <c r="AT1" s="38"/>
      <c r="AU1" s="38"/>
      <c r="AV1" s="38"/>
      <c r="AW1" s="38"/>
      <c r="AX1" s="38"/>
      <c r="AY1" s="38"/>
      <c r="AZ1" s="38"/>
      <c r="BA1" s="38"/>
      <c r="BB1" s="38"/>
      <c r="BC1" s="38"/>
      <c r="BD1" s="38"/>
      <c r="BE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EF1" s="350"/>
    </row>
    <row r="2" spans="1:136" ht="30" customHeight="1" thickTop="1" thickBot="1">
      <c r="A2" s="916">
        <v>3</v>
      </c>
      <c r="B2" s="714"/>
      <c r="C2" s="707"/>
      <c r="D2" s="765"/>
      <c r="E2" s="650"/>
      <c r="F2" s="1265" t="s">
        <v>169</v>
      </c>
      <c r="G2" s="1266"/>
      <c r="H2" s="1267">
        <f>FromOrient!B3+0</f>
        <v>41340</v>
      </c>
      <c r="I2" s="1268"/>
      <c r="J2" s="1276" t="s">
        <v>168</v>
      </c>
      <c r="K2" s="1277"/>
      <c r="L2" s="645">
        <v>41340</v>
      </c>
      <c r="M2" s="640"/>
      <c r="N2" s="670"/>
      <c r="O2" s="640"/>
      <c r="P2" s="879" t="s">
        <v>3177</v>
      </c>
      <c r="Q2" s="284" t="s">
        <v>3183</v>
      </c>
      <c r="R2" s="47" t="s">
        <v>3178</v>
      </c>
      <c r="S2" s="879">
        <v>11324</v>
      </c>
      <c r="T2" s="47"/>
      <c r="U2" s="47"/>
      <c r="V2" s="47"/>
      <c r="W2" s="47"/>
      <c r="X2" s="47"/>
      <c r="Y2" s="47"/>
      <c r="Z2" s="100" t="s">
        <v>453</v>
      </c>
      <c r="AA2" s="100" t="s">
        <v>454</v>
      </c>
      <c r="AB2" s="100" t="s">
        <v>455</v>
      </c>
      <c r="AC2" s="100" t="s">
        <v>456</v>
      </c>
      <c r="AD2" s="100" t="s">
        <v>465</v>
      </c>
      <c r="AE2" s="100" t="s">
        <v>466</v>
      </c>
      <c r="AF2" s="100" t="s">
        <v>467</v>
      </c>
      <c r="AG2" s="284" t="s">
        <v>468</v>
      </c>
      <c r="AH2" s="100" t="s">
        <v>469</v>
      </c>
      <c r="AI2" s="100" t="s">
        <v>470</v>
      </c>
      <c r="AJ2" s="100"/>
      <c r="AK2" s="100" t="s">
        <v>2699</v>
      </c>
      <c r="AL2" s="175"/>
      <c r="AM2" s="373"/>
      <c r="AN2" s="511" t="s">
        <v>0</v>
      </c>
      <c r="AO2" s="38"/>
      <c r="AP2" s="38"/>
      <c r="AQ2" s="38"/>
      <c r="AR2" s="38"/>
      <c r="AS2" s="38"/>
      <c r="AT2" s="38"/>
      <c r="AU2" s="38"/>
      <c r="AV2" s="38"/>
      <c r="AW2" s="38"/>
      <c r="AX2" s="38"/>
      <c r="AY2" s="38"/>
      <c r="AZ2" s="38"/>
      <c r="BA2" s="38"/>
      <c r="BB2" s="38"/>
      <c r="BC2" s="860"/>
      <c r="BD2" s="511"/>
      <c r="BE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row>
    <row r="3" spans="1:136" s="560" customFormat="1" ht="30" customHeight="1" thickTop="1">
      <c r="A3" s="517"/>
      <c r="B3" s="714"/>
      <c r="C3" s="707"/>
      <c r="D3" s="650"/>
      <c r="E3" s="650"/>
      <c r="F3" s="667"/>
      <c r="G3" s="651"/>
      <c r="H3" s="652"/>
      <c r="I3" s="623"/>
      <c r="J3" s="621"/>
      <c r="K3" s="655"/>
      <c r="L3" s="718"/>
      <c r="M3" s="640"/>
      <c r="N3" s="670"/>
      <c r="O3" s="640"/>
      <c r="P3" s="373">
        <v>5</v>
      </c>
      <c r="Q3" s="879">
        <v>1600</v>
      </c>
      <c r="R3" s="373">
        <v>3100</v>
      </c>
      <c r="S3" s="879"/>
      <c r="T3" s="373"/>
      <c r="U3" s="373"/>
      <c r="V3" s="373"/>
      <c r="W3" s="373"/>
      <c r="X3" s="373"/>
      <c r="Y3" s="373"/>
      <c r="Z3" s="373"/>
      <c r="AA3" s="373"/>
      <c r="AB3" s="373"/>
      <c r="AC3" s="373"/>
      <c r="AD3" s="373"/>
      <c r="AE3" s="373"/>
      <c r="AF3" s="373"/>
      <c r="AG3" s="284"/>
      <c r="AH3" s="373"/>
      <c r="AI3" s="373"/>
      <c r="AJ3" s="373"/>
      <c r="AK3" s="373"/>
      <c r="AL3" s="373"/>
      <c r="AM3" s="373"/>
      <c r="AN3" s="511" t="s">
        <v>3044</v>
      </c>
      <c r="AO3" s="511"/>
      <c r="AP3" s="511"/>
      <c r="AQ3" s="511"/>
      <c r="AR3" s="511"/>
      <c r="AS3" s="511"/>
      <c r="AT3" s="511"/>
      <c r="AU3" s="511"/>
      <c r="AV3" s="511"/>
      <c r="AW3" s="511"/>
      <c r="AX3" s="511"/>
      <c r="AY3" s="511"/>
      <c r="AZ3" s="511"/>
      <c r="BA3" s="511"/>
      <c r="BB3" s="511"/>
      <c r="BC3" s="511"/>
      <c r="BD3" s="511"/>
      <c r="BE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row>
    <row r="4" spans="1:136" ht="50.1" customHeight="1">
      <c r="A4" s="517"/>
      <c r="B4" s="714"/>
      <c r="C4" s="1284" t="str">
        <f>IF($D$2="E",Dialogues!B6,IF($D$2="F",Dialogues!C6,IF($D$2="P",Dialogues!D6,Dialogues!A6)))</f>
        <v>Before addressing your questions, I must obtain preliminary information about your background. Let's begin with your date of birth.</v>
      </c>
      <c r="D4" s="1285"/>
      <c r="E4" s="1285"/>
      <c r="F4" s="1285"/>
      <c r="G4" s="1285"/>
      <c r="H4" s="1285"/>
      <c r="I4" s="1285"/>
      <c r="J4" s="1285"/>
      <c r="K4" s="1285"/>
      <c r="L4" s="1286"/>
      <c r="M4" s="640"/>
      <c r="N4" s="719"/>
      <c r="O4" s="640" t="s">
        <v>3308</v>
      </c>
      <c r="P4" s="47" t="s">
        <v>717</v>
      </c>
      <c r="Q4" s="47" t="s">
        <v>3309</v>
      </c>
      <c r="R4" s="47">
        <v>41340.038194444445</v>
      </c>
      <c r="S4" s="47"/>
      <c r="T4" s="47"/>
      <c r="U4" s="47"/>
      <c r="V4" s="47"/>
      <c r="W4" s="47"/>
      <c r="X4" s="47"/>
      <c r="Y4" s="47"/>
      <c r="Z4" s="47"/>
      <c r="AA4" s="47"/>
      <c r="AB4" s="47"/>
      <c r="AC4" s="47"/>
      <c r="AD4" s="47"/>
      <c r="AE4" s="47"/>
      <c r="AF4" s="100"/>
      <c r="AG4" s="284"/>
      <c r="AH4" s="100"/>
      <c r="AI4" s="100"/>
      <c r="AJ4" s="100"/>
      <c r="AK4" s="100"/>
      <c r="AL4" s="38"/>
      <c r="AM4" s="38"/>
      <c r="AN4" s="511" t="s">
        <v>3067</v>
      </c>
      <c r="AO4" s="511"/>
      <c r="AP4" s="38"/>
      <c r="AQ4" s="38"/>
      <c r="AR4" s="38"/>
      <c r="AS4" s="38"/>
      <c r="AT4" s="38"/>
      <c r="AU4" s="38"/>
      <c r="AV4" s="38"/>
      <c r="AW4" s="38"/>
      <c r="AX4" s="38"/>
      <c r="AY4" s="38"/>
      <c r="AZ4" s="38"/>
      <c r="BA4" s="38"/>
      <c r="BB4" s="38"/>
      <c r="BC4" s="38"/>
      <c r="BD4" s="38"/>
      <c r="BE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row>
    <row r="5" spans="1:136" ht="50.1" customHeight="1">
      <c r="A5" s="782"/>
      <c r="B5" s="715"/>
      <c r="C5" s="1286"/>
      <c r="D5" s="1285"/>
      <c r="E5" s="1285"/>
      <c r="F5" s="1285"/>
      <c r="G5" s="1285"/>
      <c r="H5" s="1285"/>
      <c r="I5" s="1285"/>
      <c r="J5" s="1285"/>
      <c r="K5" s="1285"/>
      <c r="L5" s="1286"/>
      <c r="M5" s="640"/>
      <c r="N5" s="719"/>
      <c r="O5" s="640"/>
      <c r="P5" s="47" t="s">
        <v>2668</v>
      </c>
      <c r="Q5" s="47" t="s">
        <v>2669</v>
      </c>
      <c r="R5" s="47">
        <v>0.37152777777777779</v>
      </c>
      <c r="S5" s="118" t="s">
        <v>2668</v>
      </c>
      <c r="T5" s="47" t="s">
        <v>2669</v>
      </c>
      <c r="U5" s="47">
        <v>205503034</v>
      </c>
      <c r="V5" s="47" t="s">
        <v>480</v>
      </c>
      <c r="W5" s="47" t="e">
        <v>#N/A</v>
      </c>
      <c r="X5" s="47"/>
      <c r="Y5" s="373"/>
      <c r="Z5" s="373"/>
      <c r="AA5" s="373"/>
      <c r="AB5" s="373"/>
      <c r="AC5" s="373"/>
      <c r="AD5" s="373"/>
      <c r="AE5" s="373"/>
      <c r="AF5" s="373"/>
      <c r="AG5" s="284"/>
      <c r="AH5" s="373"/>
      <c r="AI5" s="373"/>
      <c r="AJ5" s="373"/>
      <c r="AK5" s="373"/>
      <c r="AL5" s="192"/>
      <c r="AM5" s="38"/>
      <c r="AN5" s="511" t="s">
        <v>2635</v>
      </c>
      <c r="AO5" s="511"/>
      <c r="AP5" s="38"/>
      <c r="AQ5" s="38"/>
      <c r="AR5" s="38"/>
      <c r="AS5" s="38"/>
      <c r="AT5" s="38"/>
      <c r="AU5" s="38"/>
      <c r="AV5" s="38"/>
      <c r="AW5" s="38"/>
      <c r="AX5" s="38"/>
      <c r="AY5" s="38"/>
      <c r="AZ5" s="38"/>
      <c r="BA5" s="38"/>
      <c r="BB5" s="38"/>
      <c r="BC5" s="38"/>
      <c r="BD5" s="38"/>
      <c r="BE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row>
    <row r="6" spans="1:136" s="560" customFormat="1" ht="30" customHeight="1">
      <c r="A6" s="782"/>
      <c r="B6" s="715"/>
      <c r="C6" s="691" t="str">
        <f>IF($D$2="E",Dialogues!B7,IF($D$2="F",Dialogues!C7,IF($D$2="P",Dialogues!D7,Dialogues!A7)))</f>
        <v>Participant Name</v>
      </c>
      <c r="D6" s="1287" t="s">
        <v>3501</v>
      </c>
      <c r="E6" s="1288"/>
      <c r="F6" s="1289"/>
      <c r="G6" s="650"/>
      <c r="H6" s="650"/>
      <c r="I6" s="650"/>
      <c r="J6" s="871"/>
      <c r="K6" s="872"/>
      <c r="L6" s="873"/>
      <c r="M6" s="874"/>
      <c r="N6" s="719"/>
      <c r="O6" s="640"/>
      <c r="P6" s="373"/>
      <c r="Q6" s="373"/>
      <c r="R6" s="373"/>
      <c r="S6" s="118"/>
      <c r="T6" s="373"/>
      <c r="U6" s="373"/>
      <c r="V6" s="373"/>
      <c r="W6" s="373"/>
      <c r="X6" s="373"/>
      <c r="Y6" s="373"/>
      <c r="Z6" s="373"/>
      <c r="AA6" s="373"/>
      <c r="AB6" s="373"/>
      <c r="AC6" s="373"/>
      <c r="AD6" s="373"/>
      <c r="AE6" s="373"/>
      <c r="AF6" s="373"/>
      <c r="AG6" s="284"/>
      <c r="AH6" s="373"/>
      <c r="AI6" s="373"/>
      <c r="AJ6" s="373"/>
      <c r="AK6" s="373"/>
      <c r="AL6" s="192"/>
      <c r="AM6" s="511"/>
      <c r="AN6" s="511" t="s">
        <v>3040</v>
      </c>
      <c r="AO6" s="511"/>
      <c r="AP6" s="511"/>
      <c r="AQ6" s="511"/>
      <c r="AR6" s="511"/>
      <c r="AS6" s="511"/>
      <c r="AT6" s="511"/>
      <c r="AU6" s="511"/>
      <c r="AV6" s="511"/>
      <c r="AW6" s="511"/>
      <c r="AX6" s="511"/>
      <c r="AY6" s="511"/>
      <c r="AZ6" s="511"/>
      <c r="BA6" s="511"/>
      <c r="BB6" s="511"/>
      <c r="BC6" s="511"/>
      <c r="BD6" s="511"/>
      <c r="BE6" s="511"/>
      <c r="BI6" s="511"/>
      <c r="BJ6" s="511"/>
      <c r="BK6" s="511"/>
      <c r="BL6" s="511"/>
      <c r="BM6" s="511"/>
      <c r="BN6" s="511"/>
      <c r="BO6" s="511"/>
      <c r="BP6" s="511"/>
      <c r="BQ6" s="511"/>
      <c r="BR6" s="511"/>
      <c r="BS6" s="511"/>
      <c r="BT6" s="511"/>
      <c r="BU6" s="511"/>
      <c r="BV6" s="511"/>
      <c r="BW6" s="511"/>
      <c r="BX6" s="511"/>
      <c r="BY6" s="511"/>
      <c r="BZ6" s="511"/>
      <c r="CA6" s="511"/>
      <c r="CB6" s="511"/>
      <c r="CC6" s="511"/>
      <c r="CD6" s="511"/>
      <c r="CE6" s="511"/>
      <c r="CF6" s="511"/>
      <c r="CG6" s="511"/>
      <c r="CH6" s="511"/>
      <c r="CI6" s="511"/>
      <c r="CJ6" s="511"/>
      <c r="CK6" s="511"/>
      <c r="CL6" s="511"/>
      <c r="CM6" s="511"/>
      <c r="CN6" s="511"/>
      <c r="CO6" s="511"/>
    </row>
    <row r="7" spans="1:136" s="560" customFormat="1" ht="5.0999999999999996" customHeight="1">
      <c r="A7" s="782"/>
      <c r="B7" s="715"/>
      <c r="C7" s="691"/>
      <c r="D7" s="730"/>
      <c r="E7" s="735"/>
      <c r="F7" s="735"/>
      <c r="G7" s="683"/>
      <c r="H7" s="683"/>
      <c r="I7" s="683"/>
      <c r="J7" s="468"/>
      <c r="K7" s="469"/>
      <c r="L7" s="716"/>
      <c r="M7" s="716"/>
      <c r="N7" s="719"/>
      <c r="O7" s="640"/>
      <c r="P7" s="373"/>
      <c r="Q7" s="373"/>
      <c r="R7" s="373"/>
      <c r="S7" s="118"/>
      <c r="T7" s="373"/>
      <c r="U7" s="373"/>
      <c r="V7" s="373"/>
      <c r="W7" s="373"/>
      <c r="X7" s="373"/>
      <c r="Y7" s="373"/>
      <c r="Z7" s="373"/>
      <c r="AA7" s="373"/>
      <c r="AB7" s="373"/>
      <c r="AC7" s="373"/>
      <c r="AD7" s="373"/>
      <c r="AE7" s="373"/>
      <c r="AF7" s="373"/>
      <c r="AG7" s="284"/>
      <c r="AH7" s="373"/>
      <c r="AI7" s="373"/>
      <c r="AJ7" s="373"/>
      <c r="AK7" s="373"/>
      <c r="AL7" s="192"/>
      <c r="AM7" s="511"/>
      <c r="AN7" s="511"/>
      <c r="AO7" s="511"/>
      <c r="AP7" s="511"/>
      <c r="AQ7" s="511"/>
      <c r="AR7" s="511"/>
      <c r="AS7" s="511"/>
      <c r="AT7" s="511"/>
      <c r="AU7" s="511"/>
      <c r="AV7" s="511"/>
      <c r="AW7" s="511"/>
      <c r="AX7" s="511"/>
      <c r="AY7" s="511"/>
      <c r="AZ7" s="511"/>
      <c r="BA7" s="511"/>
      <c r="BB7" s="511"/>
      <c r="BC7" s="511"/>
      <c r="BD7" s="511"/>
      <c r="BE7" s="511"/>
      <c r="BI7" s="511"/>
      <c r="BJ7" s="511"/>
      <c r="BK7" s="511"/>
      <c r="BL7" s="511"/>
      <c r="BM7" s="511"/>
      <c r="BN7" s="511"/>
      <c r="BO7" s="511"/>
      <c r="BP7" s="511"/>
      <c r="BQ7" s="511"/>
      <c r="BR7" s="511"/>
      <c r="BS7" s="511"/>
      <c r="BT7" s="511"/>
      <c r="BU7" s="511"/>
      <c r="BV7" s="511"/>
      <c r="BW7" s="511"/>
      <c r="BX7" s="511"/>
      <c r="BY7" s="511"/>
      <c r="BZ7" s="511"/>
      <c r="CA7" s="511"/>
      <c r="CB7" s="511"/>
      <c r="CC7" s="511"/>
      <c r="CD7" s="511"/>
      <c r="CE7" s="511"/>
      <c r="CF7" s="511"/>
      <c r="CG7" s="511"/>
      <c r="CH7" s="511"/>
      <c r="CI7" s="511"/>
      <c r="CJ7" s="511"/>
      <c r="CK7" s="511"/>
      <c r="CL7" s="511"/>
      <c r="CM7" s="511"/>
      <c r="CN7" s="511"/>
      <c r="CO7" s="511"/>
    </row>
    <row r="8" spans="1:136" ht="30" customHeight="1">
      <c r="A8" s="782"/>
      <c r="B8" s="715"/>
      <c r="C8" s="468" t="str">
        <f>IF($D$2="E",Dialogues!B8,IF($D$2="F",Dialogues!C8,IF($D$2="P",Dialogues!D8,Dialogues!A8)))</f>
        <v>USCIS A-Number</v>
      </c>
      <c r="D8" s="729">
        <v>200203692</v>
      </c>
      <c r="E8" s="736"/>
      <c r="F8" s="921" t="s">
        <v>3205</v>
      </c>
      <c r="G8" s="650"/>
      <c r="H8" s="650"/>
      <c r="I8" s="650"/>
      <c r="J8" s="650"/>
      <c r="K8" s="650"/>
      <c r="L8" s="717"/>
      <c r="M8" s="717"/>
      <c r="N8" s="603"/>
      <c r="O8" s="640"/>
      <c r="P8" s="47"/>
      <c r="Q8" s="47"/>
      <c r="R8" s="47"/>
      <c r="S8" s="47"/>
      <c r="T8" s="47"/>
      <c r="U8" s="47"/>
      <c r="V8" s="47"/>
      <c r="W8" s="47"/>
      <c r="X8" s="47"/>
      <c r="Y8" s="47"/>
      <c r="Z8" s="47"/>
      <c r="AA8" s="47"/>
      <c r="AB8" s="47"/>
      <c r="AC8" s="47"/>
      <c r="AD8" s="47"/>
      <c r="AE8" s="47"/>
      <c r="AF8" s="100"/>
      <c r="AG8" s="284"/>
      <c r="AH8" s="100"/>
      <c r="AI8" s="100"/>
      <c r="AJ8" s="100"/>
      <c r="AK8" s="100"/>
      <c r="AL8" s="38"/>
      <c r="AM8" s="38"/>
      <c r="AN8" s="511"/>
      <c r="AO8" s="38"/>
      <c r="AP8" s="38"/>
      <c r="AQ8" s="38"/>
      <c r="AR8" s="38"/>
      <c r="AS8" s="38"/>
      <c r="AT8" s="38"/>
      <c r="AU8" s="38"/>
      <c r="AV8" s="38"/>
      <c r="AW8" s="38"/>
      <c r="AX8" s="38"/>
      <c r="AY8" s="38"/>
      <c r="AZ8" s="38"/>
      <c r="BA8" s="38"/>
      <c r="BB8" s="38"/>
      <c r="BC8" s="38"/>
      <c r="BD8" s="38"/>
      <c r="BE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row>
    <row r="9" spans="1:136" s="219" customFormat="1" ht="5.0999999999999996" customHeight="1">
      <c r="A9" s="782"/>
      <c r="B9" s="715"/>
      <c r="C9" s="468"/>
      <c r="D9" s="727"/>
      <c r="E9" s="726"/>
      <c r="F9" s="683"/>
      <c r="G9" s="683"/>
      <c r="H9" s="683"/>
      <c r="I9" s="683"/>
      <c r="J9" s="683"/>
      <c r="K9" s="683"/>
      <c r="L9" s="717"/>
      <c r="M9" s="717"/>
      <c r="N9" s="603"/>
      <c r="O9" s="640"/>
      <c r="P9" s="373"/>
      <c r="Q9" s="373"/>
      <c r="R9" s="373"/>
      <c r="S9" s="373"/>
      <c r="T9" s="373"/>
      <c r="U9" s="373"/>
      <c r="V9" s="373"/>
      <c r="W9" s="373"/>
      <c r="X9" s="373"/>
      <c r="Y9" s="373"/>
      <c r="Z9" s="373"/>
      <c r="AA9" s="373"/>
      <c r="AB9" s="373"/>
      <c r="AC9" s="373"/>
      <c r="AD9" s="373"/>
      <c r="AE9" s="373"/>
      <c r="AF9" s="373"/>
      <c r="AG9" s="284"/>
      <c r="AH9" s="373"/>
      <c r="AI9" s="373"/>
      <c r="AJ9" s="373"/>
      <c r="AK9" s="373"/>
      <c r="AL9" s="39"/>
      <c r="AM9" s="39"/>
      <c r="AN9" s="511"/>
      <c r="AO9" s="39"/>
      <c r="AP9" s="39"/>
      <c r="AQ9" s="39"/>
      <c r="AR9" s="39"/>
      <c r="AS9" s="39"/>
      <c r="AT9" s="39"/>
      <c r="AU9" s="39"/>
      <c r="AV9" s="39"/>
      <c r="AW9" s="39"/>
      <c r="AX9" s="39"/>
      <c r="AY9" s="39"/>
      <c r="AZ9" s="39"/>
      <c r="BA9" s="39"/>
      <c r="BB9" s="39"/>
      <c r="BC9" s="39"/>
      <c r="BD9" s="39"/>
      <c r="BE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row>
    <row r="10" spans="1:136" ht="30" customHeight="1">
      <c r="A10" s="782"/>
      <c r="B10" s="715"/>
      <c r="C10" s="691" t="str">
        <f>IF($D$2="E",Dialogues!B9,IF($D$2="F",Dialogues!C9,IF($D$2="P",Dialogues!D9,Dialogues!A9)))</f>
        <v>Gender</v>
      </c>
      <c r="D10" s="931" t="s">
        <v>480</v>
      </c>
      <c r="E10" s="604"/>
      <c r="F10" s="920">
        <v>41075</v>
      </c>
      <c r="G10" s="1280"/>
      <c r="H10" s="1281"/>
      <c r="I10" s="1281"/>
      <c r="J10" s="1281"/>
      <c r="K10" s="1281"/>
      <c r="L10" s="1281"/>
      <c r="M10" s="681"/>
      <c r="N10" s="682"/>
      <c r="O10" s="640"/>
      <c r="P10" s="47"/>
      <c r="Q10" s="47"/>
      <c r="R10" s="47"/>
      <c r="S10" s="47"/>
      <c r="T10" s="47"/>
      <c r="U10" s="47"/>
      <c r="V10" s="47"/>
      <c r="W10" s="47"/>
      <c r="X10" s="47"/>
      <c r="Y10" s="47" t="s">
        <v>2957</v>
      </c>
      <c r="Z10" s="47" t="s">
        <v>2957</v>
      </c>
      <c r="AA10" s="47" t="s">
        <v>440</v>
      </c>
      <c r="AB10" s="47"/>
      <c r="AC10" s="47"/>
      <c r="AD10" s="47"/>
      <c r="AE10" s="47"/>
      <c r="AF10" s="100"/>
      <c r="AG10" s="284"/>
      <c r="AH10" s="100"/>
      <c r="AI10" s="100"/>
      <c r="AJ10" s="100"/>
      <c r="AK10" s="100"/>
      <c r="AL10" s="38"/>
      <c r="AM10" s="38"/>
      <c r="AN10" s="511"/>
      <c r="AO10" s="38"/>
      <c r="AP10" s="38"/>
      <c r="AQ10" s="38"/>
      <c r="AR10" s="38"/>
      <c r="AS10" s="38"/>
      <c r="AT10" s="38"/>
      <c r="AU10" s="38"/>
      <c r="AV10" s="38"/>
      <c r="AW10" s="38"/>
      <c r="AX10" s="38"/>
      <c r="AY10" s="38"/>
      <c r="AZ10" s="38"/>
      <c r="BA10" s="38"/>
      <c r="BB10" s="38"/>
      <c r="BC10" s="38"/>
      <c r="BD10" s="38"/>
      <c r="BE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row>
    <row r="11" spans="1:136" s="560" customFormat="1" ht="45" customHeight="1">
      <c r="A11" s="782"/>
      <c r="B11" s="715"/>
      <c r="C11" s="708"/>
      <c r="D11" s="930" t="str">
        <f>(TEXT(D12,"yyyyMM"))</f>
        <v>197203</v>
      </c>
      <c r="E11" s="925">
        <f>ROUNDDOWN((testdates(D12,H2)/365.25),0)</f>
        <v>40</v>
      </c>
      <c r="F11" s="922"/>
      <c r="G11" s="923">
        <f>ROUNDDOWN((testdates(D12,F10)/365.25),0)</f>
        <v>40</v>
      </c>
      <c r="H11" s="924"/>
      <c r="I11" s="681"/>
      <c r="J11" s="681"/>
      <c r="K11" s="681"/>
      <c r="L11" s="681"/>
      <c r="M11" s="681"/>
      <c r="N11" s="682"/>
      <c r="O11" s="640"/>
      <c r="P11" s="373"/>
      <c r="Q11" s="373"/>
      <c r="R11" s="373"/>
      <c r="S11" s="373"/>
      <c r="T11" s="373"/>
      <c r="U11" s="373"/>
      <c r="V11" s="373"/>
      <c r="W11" s="373"/>
      <c r="X11" s="373"/>
      <c r="Y11" s="373"/>
      <c r="Z11" s="373"/>
      <c r="AA11" s="373"/>
      <c r="AB11" s="373"/>
      <c r="AC11" s="373"/>
      <c r="AD11" s="373"/>
      <c r="AE11" s="373"/>
      <c r="AF11" s="373"/>
      <c r="AG11" s="284"/>
      <c r="AH11" s="373"/>
      <c r="AI11" s="373"/>
      <c r="AJ11" s="373"/>
      <c r="AK11" s="373"/>
      <c r="AL11" s="511"/>
      <c r="AM11" s="511"/>
      <c r="AN11" s="511"/>
      <c r="AO11" s="511"/>
      <c r="AP11" s="511"/>
      <c r="AQ11" s="511"/>
      <c r="AR11" s="511"/>
      <c r="AS11" s="511"/>
      <c r="AT11" s="511"/>
      <c r="AU11" s="511"/>
      <c r="AV11" s="511"/>
      <c r="AW11" s="511"/>
      <c r="AX11" s="511"/>
      <c r="AY11" s="511"/>
      <c r="AZ11" s="511"/>
      <c r="BA11" s="511"/>
      <c r="BB11" s="511"/>
      <c r="BC11" s="511"/>
      <c r="BD11" s="511"/>
      <c r="BE11" s="511"/>
      <c r="BI11" s="511"/>
      <c r="BJ11" s="511"/>
      <c r="BK11" s="511"/>
      <c r="BL11" s="511"/>
      <c r="BM11" s="511"/>
      <c r="BN11" s="511"/>
      <c r="BO11" s="511"/>
      <c r="BP11" s="511"/>
      <c r="BQ11" s="511"/>
      <c r="BR11" s="511"/>
      <c r="BS11" s="511"/>
      <c r="BT11" s="511"/>
      <c r="BU11" s="511"/>
      <c r="BV11" s="511"/>
      <c r="BW11" s="511"/>
      <c r="BX11" s="511"/>
      <c r="BY11" s="511"/>
      <c r="BZ11" s="511"/>
      <c r="CA11" s="511"/>
      <c r="CB11" s="511"/>
      <c r="CC11" s="511"/>
      <c r="CD11" s="511"/>
      <c r="CE11" s="511"/>
      <c r="CF11" s="511"/>
      <c r="CG11" s="511"/>
      <c r="CH11" s="511"/>
      <c r="CI11" s="511"/>
      <c r="CJ11" s="511"/>
      <c r="CK11" s="511"/>
      <c r="CL11" s="511"/>
      <c r="CM11" s="511"/>
      <c r="CN11" s="511"/>
      <c r="CO11" s="511"/>
    </row>
    <row r="12" spans="1:136" ht="30" customHeight="1">
      <c r="A12" s="782"/>
      <c r="B12" s="715"/>
      <c r="C12" s="691" t="str">
        <f>IF($D$2="E",Dialogues!B10,IF($D$2="F",Dialogues!C10,IF($D$2="P",Dialogues!D10,Dialogues!A10)))</f>
        <v>Date of Birth</v>
      </c>
      <c r="D12" s="928">
        <v>26382</v>
      </c>
      <c r="E12" s="1193" t="str">
        <f ca="1">IF(OR(D12&gt;J1,D12&gt;9999999),"Please enter valid date",IF(D12=0,0,CONCATENATE("Participant is ",E11," years old on date of IO; was ",G11," on June 15, 2012.")))</f>
        <v>Participant is 40 years old on date of IO; was 40 on June 15, 2012.</v>
      </c>
      <c r="F12" s="1194"/>
      <c r="G12" s="1194"/>
      <c r="H12" s="1194"/>
      <c r="I12" s="1195"/>
      <c r="J12" s="1196"/>
      <c r="K12" s="602"/>
      <c r="L12" s="681"/>
      <c r="M12" s="681"/>
      <c r="N12" s="682"/>
      <c r="O12" s="640"/>
      <c r="P12" s="47"/>
      <c r="Q12" s="47"/>
      <c r="R12" s="47"/>
      <c r="S12" s="47"/>
      <c r="T12" s="47"/>
      <c r="U12" s="47"/>
      <c r="V12" s="47"/>
      <c r="W12" s="47"/>
      <c r="X12" s="47"/>
      <c r="Y12" s="47"/>
      <c r="Z12" s="47"/>
      <c r="AA12" s="47"/>
      <c r="AB12" s="47"/>
      <c r="AC12" s="47"/>
      <c r="AD12" s="47"/>
      <c r="AE12" s="47"/>
      <c r="AF12" s="100"/>
      <c r="AG12" s="284"/>
      <c r="AH12" s="100"/>
      <c r="AI12" s="100"/>
      <c r="AJ12" s="100"/>
      <c r="AK12" s="100"/>
      <c r="AL12" s="38"/>
      <c r="AM12" s="38"/>
      <c r="AN12" s="511"/>
      <c r="AO12" s="38"/>
      <c r="AP12" s="38"/>
      <c r="AQ12" s="38"/>
      <c r="AR12" s="38"/>
      <c r="AS12" s="38"/>
      <c r="AT12" s="38"/>
      <c r="AU12" s="38"/>
      <c r="AV12" s="38"/>
      <c r="AW12" s="38"/>
      <c r="AX12" s="38"/>
      <c r="AY12" s="38"/>
      <c r="AZ12" s="38"/>
      <c r="BA12" s="38"/>
      <c r="BB12" s="38"/>
      <c r="BC12" s="38"/>
      <c r="BD12" s="38"/>
      <c r="BE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row>
    <row r="13" spans="1:136" s="560" customFormat="1" ht="5.0999999999999996" customHeight="1">
      <c r="A13" s="782"/>
      <c r="B13" s="715"/>
      <c r="C13" s="709" t="s">
        <v>2698</v>
      </c>
      <c r="D13" s="747"/>
      <c r="E13" s="604"/>
      <c r="F13" s="696"/>
      <c r="G13" s="680"/>
      <c r="H13" s="681"/>
      <c r="I13" s="681"/>
      <c r="J13" s="681"/>
      <c r="K13" s="681"/>
      <c r="L13" s="681"/>
      <c r="M13" s="681"/>
      <c r="N13" s="682"/>
      <c r="O13" s="640"/>
      <c r="P13" s="373"/>
      <c r="Q13" s="373"/>
      <c r="R13" s="373"/>
      <c r="S13" s="373"/>
      <c r="T13" s="373"/>
      <c r="U13" s="373"/>
      <c r="V13" s="373"/>
      <c r="W13" s="373"/>
      <c r="X13" s="373"/>
      <c r="Y13" s="373"/>
      <c r="Z13" s="373"/>
      <c r="AA13" s="373"/>
      <c r="AB13" s="373"/>
      <c r="AC13" s="373"/>
      <c r="AD13" s="373"/>
      <c r="AE13" s="373"/>
      <c r="AF13" s="373"/>
      <c r="AG13" s="284"/>
      <c r="AH13" s="373"/>
      <c r="AI13" s="373"/>
      <c r="AJ13" s="373"/>
      <c r="AK13" s="373"/>
      <c r="AL13" s="511"/>
      <c r="AM13" s="511"/>
      <c r="AN13" s="39" t="s">
        <v>3041</v>
      </c>
      <c r="AO13" s="511"/>
      <c r="AP13" s="511"/>
      <c r="AQ13" s="511"/>
      <c r="AR13" s="511"/>
      <c r="AS13" s="511"/>
      <c r="AT13" s="511"/>
      <c r="AU13" s="511"/>
      <c r="AV13" s="511"/>
      <c r="AW13" s="511"/>
      <c r="AX13" s="511"/>
      <c r="AY13" s="511"/>
      <c r="AZ13" s="511"/>
      <c r="BA13" s="511"/>
      <c r="BB13" s="511"/>
      <c r="BC13" s="511"/>
      <c r="BD13" s="511"/>
      <c r="BE13" s="511"/>
      <c r="BI13" s="511"/>
      <c r="BJ13" s="511"/>
      <c r="BK13" s="511"/>
      <c r="BL13" s="511"/>
      <c r="BM13" s="511"/>
      <c r="BN13" s="511"/>
      <c r="BO13" s="511"/>
      <c r="BP13" s="511"/>
      <c r="BQ13" s="511"/>
      <c r="BR13" s="511"/>
      <c r="BS13" s="511"/>
      <c r="BT13" s="511"/>
      <c r="BU13" s="511"/>
      <c r="BV13" s="511"/>
      <c r="BW13" s="511"/>
      <c r="BX13" s="511"/>
      <c r="BY13" s="511"/>
      <c r="BZ13" s="511"/>
      <c r="CA13" s="511"/>
      <c r="CB13" s="511"/>
      <c r="CC13" s="511"/>
      <c r="CD13" s="511"/>
      <c r="CE13" s="511"/>
      <c r="CF13" s="511"/>
      <c r="CG13" s="511"/>
      <c r="CH13" s="511"/>
      <c r="CI13" s="511"/>
      <c r="CJ13" s="511"/>
      <c r="CK13" s="511"/>
      <c r="CL13" s="511"/>
      <c r="CM13" s="511"/>
      <c r="CN13" s="511"/>
      <c r="CO13" s="511"/>
    </row>
    <row r="14" spans="1:136" s="560" customFormat="1" ht="30" customHeight="1">
      <c r="A14" s="782"/>
      <c r="B14" s="715"/>
      <c r="C14" s="691" t="str">
        <f>IF($D$2="E",Dialogues!B11,IF($D$2="F",Dialogues!C11,IF($D$2="P",Dialogues!D11,Dialogues!A11)))</f>
        <v>Are you a Legal Permanent Resident?</v>
      </c>
      <c r="D14" s="728"/>
      <c r="E14" s="604"/>
      <c r="F14" s="731" t="s">
        <v>165</v>
      </c>
      <c r="G14" s="636"/>
      <c r="H14" s="627"/>
      <c r="I14" s="602"/>
      <c r="J14" s="602"/>
      <c r="K14" s="602"/>
      <c r="L14" s="681"/>
      <c r="M14" s="681"/>
      <c r="N14" s="682"/>
      <c r="O14" s="640"/>
      <c r="P14" s="373"/>
      <c r="Q14" s="373"/>
      <c r="R14" s="373"/>
      <c r="S14" s="373"/>
      <c r="T14" s="373"/>
      <c r="U14" s="373"/>
      <c r="V14" s="373"/>
      <c r="W14" s="373"/>
      <c r="X14" s="373"/>
      <c r="Y14" s="373"/>
      <c r="Z14" s="373"/>
      <c r="AA14" s="373"/>
      <c r="AB14" s="373"/>
      <c r="AC14" s="373"/>
      <c r="AD14" s="373"/>
      <c r="AE14" s="373"/>
      <c r="AF14" s="373"/>
      <c r="AG14" s="284"/>
      <c r="AH14" s="373"/>
      <c r="AI14" s="373"/>
      <c r="AJ14" s="373"/>
      <c r="AK14" s="373"/>
      <c r="AL14" s="511"/>
      <c r="AM14" s="511"/>
      <c r="AN14" s="511" t="s">
        <v>3042</v>
      </c>
      <c r="AO14" s="511"/>
      <c r="AP14" s="511"/>
      <c r="AQ14" s="511"/>
      <c r="AR14" s="511"/>
      <c r="AS14" s="511"/>
      <c r="AT14" s="511"/>
      <c r="AU14" s="511"/>
      <c r="AV14" s="511"/>
      <c r="AW14" s="511"/>
      <c r="AX14" s="511"/>
      <c r="AY14" s="511"/>
      <c r="AZ14" s="511"/>
      <c r="BA14" s="511"/>
      <c r="BB14" s="511"/>
      <c r="BC14" s="511"/>
      <c r="BD14" s="511"/>
      <c r="BE14" s="511"/>
      <c r="BI14" s="511"/>
      <c r="BJ14" s="511"/>
      <c r="BK14" s="511"/>
      <c r="BL14" s="511"/>
      <c r="BM14" s="511"/>
      <c r="BN14" s="511"/>
      <c r="BO14" s="511"/>
      <c r="BP14" s="511"/>
      <c r="BQ14" s="511"/>
      <c r="BR14" s="511"/>
      <c r="BS14" s="511"/>
      <c r="BT14" s="511"/>
      <c r="BU14" s="511"/>
      <c r="BV14" s="511"/>
      <c r="BW14" s="511"/>
      <c r="BX14" s="511"/>
      <c r="BY14" s="511"/>
      <c r="BZ14" s="511"/>
      <c r="CA14" s="511"/>
      <c r="CB14" s="511"/>
      <c r="CC14" s="511"/>
      <c r="CD14" s="511"/>
      <c r="CE14" s="511"/>
      <c r="CF14" s="511"/>
      <c r="CG14" s="511"/>
      <c r="CH14" s="511"/>
      <c r="CI14" s="511"/>
      <c r="CJ14" s="511"/>
      <c r="CK14" s="511"/>
      <c r="CL14" s="511"/>
      <c r="CM14" s="511"/>
      <c r="CN14" s="511"/>
      <c r="CO14" s="511"/>
    </row>
    <row r="15" spans="1:136" s="560" customFormat="1">
      <c r="A15" s="782"/>
      <c r="B15" s="715"/>
      <c r="C15" s="692"/>
      <c r="D15" s="728"/>
      <c r="E15" s="604"/>
      <c r="F15" s="627"/>
      <c r="G15" s="680"/>
      <c r="H15" s="627"/>
      <c r="I15" s="681"/>
      <c r="J15" s="681"/>
      <c r="K15" s="681"/>
      <c r="L15" s="681"/>
      <c r="M15" s="681"/>
      <c r="N15" s="682"/>
      <c r="O15" s="640"/>
      <c r="P15" s="373"/>
      <c r="Q15" s="373"/>
      <c r="R15" s="373"/>
      <c r="S15" s="373"/>
      <c r="T15" s="373"/>
      <c r="U15" s="373"/>
      <c r="V15" s="373"/>
      <c r="W15" s="373"/>
      <c r="X15" s="373"/>
      <c r="Y15" s="373"/>
      <c r="Z15" s="373"/>
      <c r="AA15" s="373"/>
      <c r="AB15" s="373"/>
      <c r="AC15" s="373"/>
      <c r="AD15" s="373"/>
      <c r="AE15" s="373"/>
      <c r="AF15" s="373"/>
      <c r="AG15" s="284"/>
      <c r="AH15" s="373"/>
      <c r="AI15" s="373"/>
      <c r="AJ15" s="373"/>
      <c r="AK15" s="373"/>
      <c r="AL15" s="511"/>
      <c r="AM15" s="511"/>
      <c r="AN15" s="511" t="s">
        <v>3043</v>
      </c>
      <c r="AO15" s="511"/>
      <c r="AP15" s="511"/>
      <c r="AQ15" s="511"/>
      <c r="AR15" s="511"/>
      <c r="AS15" s="511"/>
      <c r="AT15" s="511"/>
      <c r="AU15" s="511"/>
      <c r="AV15" s="511"/>
      <c r="AW15" s="511"/>
      <c r="AX15" s="511"/>
      <c r="AY15" s="511"/>
      <c r="AZ15" s="511"/>
      <c r="BA15" s="511"/>
      <c r="BB15" s="511"/>
      <c r="BC15" s="511"/>
      <c r="BD15" s="511"/>
      <c r="BE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row>
    <row r="16" spans="1:136" s="560" customFormat="1" ht="30" customHeight="1">
      <c r="A16" s="782"/>
      <c r="B16" s="715"/>
      <c r="C16" s="691" t="str">
        <f>IF($D$2="E",Dialogues!B12,IF($D$2="F",Dialogues!C12,IF($D$2="P",Dialogues!D12,Dialogues!A12)))</f>
        <v>When did you receive LPR status?</v>
      </c>
      <c r="D16" s="996"/>
      <c r="E16" s="604"/>
      <c r="F16" s="691"/>
      <c r="G16" s="1282"/>
      <c r="H16" s="1283"/>
      <c r="I16" s="646"/>
      <c r="J16" s="646"/>
      <c r="K16" s="646"/>
      <c r="L16" s="681"/>
      <c r="M16" s="681"/>
      <c r="N16" s="682"/>
      <c r="O16" s="640"/>
      <c r="P16" s="373"/>
      <c r="Q16" s="373"/>
      <c r="R16" s="373"/>
      <c r="S16" s="373"/>
      <c r="T16" s="373"/>
      <c r="U16" s="373"/>
      <c r="V16" s="373"/>
      <c r="W16" s="373"/>
      <c r="X16" s="373"/>
      <c r="Y16" s="373"/>
      <c r="Z16" s="373"/>
      <c r="AA16" s="373"/>
      <c r="AB16" s="373"/>
      <c r="AC16" s="373"/>
      <c r="AD16" s="373"/>
      <c r="AE16" s="373"/>
      <c r="AF16" s="373"/>
      <c r="AG16" s="284"/>
      <c r="AH16" s="373"/>
      <c r="AI16" s="373"/>
      <c r="AJ16" s="373"/>
      <c r="AK16" s="373"/>
      <c r="AL16" s="511"/>
      <c r="AM16" s="511"/>
      <c r="AN16" s="511" t="s">
        <v>3045</v>
      </c>
      <c r="AO16" s="699"/>
      <c r="AP16" s="511"/>
      <c r="AQ16" s="511"/>
      <c r="AR16" s="511"/>
      <c r="AS16" s="511"/>
      <c r="AT16" s="511"/>
      <c r="AU16" s="511"/>
      <c r="AV16" s="511"/>
      <c r="AW16" s="511"/>
      <c r="AX16" s="511"/>
      <c r="AY16" s="511"/>
      <c r="AZ16" s="511"/>
      <c r="BA16" s="511"/>
      <c r="BB16" s="511"/>
      <c r="BC16" s="511"/>
      <c r="BD16" s="511"/>
      <c r="BE16" s="511"/>
      <c r="BI16" s="511"/>
      <c r="BJ16" s="511"/>
      <c r="BK16" s="511"/>
      <c r="BL16" s="511"/>
      <c r="BM16" s="511"/>
      <c r="BN16" s="511"/>
      <c r="BO16" s="511"/>
      <c r="BP16" s="511"/>
      <c r="BQ16" s="511"/>
      <c r="BR16" s="511"/>
      <c r="BS16" s="511"/>
      <c r="BT16" s="511"/>
      <c r="BU16" s="511"/>
      <c r="BV16" s="511"/>
      <c r="BW16" s="511"/>
      <c r="BX16" s="511"/>
      <c r="BY16" s="511"/>
      <c r="BZ16" s="511"/>
      <c r="CA16" s="511"/>
      <c r="CB16" s="511"/>
      <c r="CC16" s="511"/>
      <c r="CD16" s="511"/>
      <c r="CE16" s="511"/>
      <c r="CF16" s="511"/>
      <c r="CG16" s="511"/>
      <c r="CH16" s="511"/>
      <c r="CI16" s="511"/>
      <c r="CJ16" s="511"/>
      <c r="CK16" s="511"/>
      <c r="CL16" s="511"/>
      <c r="CM16" s="511"/>
      <c r="CN16" s="511"/>
      <c r="CO16" s="511"/>
    </row>
    <row r="17" spans="1:93" s="560" customFormat="1" ht="20.100000000000001" customHeight="1">
      <c r="A17" s="782"/>
      <c r="B17" s="715"/>
      <c r="C17" s="692"/>
      <c r="D17" s="747"/>
      <c r="E17" s="604"/>
      <c r="F17" s="691"/>
      <c r="G17" s="693"/>
      <c r="H17" s="691"/>
      <c r="I17" s="681"/>
      <c r="J17" s="681"/>
      <c r="K17" s="681"/>
      <c r="L17" s="681"/>
      <c r="M17" s="681"/>
      <c r="N17" s="682"/>
      <c r="O17" s="640"/>
      <c r="P17" s="373"/>
      <c r="Q17" s="373"/>
      <c r="R17" s="373"/>
      <c r="S17" s="373"/>
      <c r="T17" s="373"/>
      <c r="U17" s="373"/>
      <c r="V17" s="373"/>
      <c r="W17" s="373"/>
      <c r="X17" s="373"/>
      <c r="Y17" s="373"/>
      <c r="Z17" s="373"/>
      <c r="AA17" s="373"/>
      <c r="AB17" s="373"/>
      <c r="AC17" s="373"/>
      <c r="AD17" s="373"/>
      <c r="AE17" s="373"/>
      <c r="AF17" s="373"/>
      <c r="AG17" s="284"/>
      <c r="AH17" s="373"/>
      <c r="AI17" s="373"/>
      <c r="AJ17" s="373"/>
      <c r="AK17" s="373"/>
      <c r="AL17" s="511"/>
      <c r="AM17" s="511"/>
      <c r="AN17" s="511" t="s">
        <v>3046</v>
      </c>
      <c r="AO17" s="699"/>
      <c r="AP17" s="511"/>
      <c r="AQ17" s="511"/>
      <c r="AR17" s="511"/>
      <c r="AS17" s="511"/>
      <c r="AT17" s="511"/>
      <c r="AU17" s="511"/>
      <c r="AV17" s="511"/>
      <c r="AW17" s="511"/>
      <c r="AX17" s="511"/>
      <c r="AY17" s="511"/>
      <c r="AZ17" s="511"/>
      <c r="BA17" s="511"/>
      <c r="BB17" s="511"/>
      <c r="BC17" s="511"/>
      <c r="BD17" s="511"/>
      <c r="BE17" s="511"/>
      <c r="BI17" s="511"/>
      <c r="BJ17" s="511"/>
      <c r="BK17" s="511"/>
      <c r="BL17" s="511"/>
      <c r="BM17" s="511"/>
      <c r="BN17" s="511"/>
      <c r="BO17" s="511"/>
      <c r="BP17" s="511"/>
      <c r="BQ17" s="511"/>
      <c r="BR17" s="511"/>
      <c r="BS17" s="511"/>
      <c r="BT17" s="511"/>
      <c r="BU17" s="511"/>
      <c r="BV17" s="511"/>
      <c r="BW17" s="511"/>
      <c r="BX17" s="511"/>
      <c r="BY17" s="511"/>
      <c r="BZ17" s="511"/>
      <c r="CA17" s="511"/>
      <c r="CB17" s="511"/>
      <c r="CC17" s="511"/>
      <c r="CD17" s="511"/>
      <c r="CE17" s="511"/>
      <c r="CF17" s="511"/>
      <c r="CG17" s="511"/>
      <c r="CH17" s="511"/>
      <c r="CI17" s="511"/>
      <c r="CJ17" s="511"/>
      <c r="CK17" s="511"/>
      <c r="CL17" s="511"/>
      <c r="CM17" s="511"/>
      <c r="CN17" s="511"/>
      <c r="CO17" s="511"/>
    </row>
    <row r="18" spans="1:93" s="560" customFormat="1" ht="20.100000000000001" customHeight="1">
      <c r="A18" s="782"/>
      <c r="B18" s="715"/>
      <c r="C18" s="692"/>
      <c r="D18" s="691" t="str">
        <f>CONCATENATE($C$21," - 1")</f>
        <v>Citizenship - 1</v>
      </c>
      <c r="E18" s="604"/>
      <c r="F18" s="691" t="str">
        <f>CONCATENATE($C$20," - 1")</f>
        <v>Language - 1</v>
      </c>
      <c r="G18" s="693"/>
      <c r="H18" s="691" t="str">
        <f>CONCATENATE($C$21," - 2")</f>
        <v>Citizenship - 2</v>
      </c>
      <c r="I18" s="681"/>
      <c r="J18" s="681"/>
      <c r="K18" s="691" t="str">
        <f>CONCATENATE($C$20," - 2")</f>
        <v>Language - 2</v>
      </c>
      <c r="L18" s="681"/>
      <c r="M18" s="681"/>
      <c r="N18" s="682"/>
      <c r="O18" s="640"/>
      <c r="P18" s="373"/>
      <c r="Q18" s="373"/>
      <c r="R18" s="373"/>
      <c r="S18" s="373"/>
      <c r="T18" s="373"/>
      <c r="U18" s="373"/>
      <c r="V18" s="373"/>
      <c r="W18" s="373"/>
      <c r="X18" s="373"/>
      <c r="Y18" s="373"/>
      <c r="Z18" s="373"/>
      <c r="AA18" s="373"/>
      <c r="AB18" s="373"/>
      <c r="AC18" s="373"/>
      <c r="AD18" s="373"/>
      <c r="AE18" s="373"/>
      <c r="AF18" s="373"/>
      <c r="AG18" s="284"/>
      <c r="AH18" s="373"/>
      <c r="AI18" s="373"/>
      <c r="AJ18" s="373"/>
      <c r="AK18" s="373"/>
      <c r="AL18" s="511"/>
      <c r="AM18" s="511"/>
      <c r="AN18" s="511" t="s">
        <v>3047</v>
      </c>
      <c r="AO18" s="536" t="s">
        <v>614</v>
      </c>
      <c r="AP18" s="511"/>
      <c r="AQ18" s="511"/>
      <c r="AR18" s="511"/>
      <c r="AS18" s="511"/>
      <c r="AT18" s="511"/>
      <c r="AU18" s="511"/>
      <c r="AV18" s="511"/>
      <c r="AW18" s="511"/>
      <c r="AX18" s="511"/>
      <c r="AY18" s="511"/>
      <c r="AZ18" s="511"/>
      <c r="BA18" s="511"/>
      <c r="BB18" s="511"/>
      <c r="BC18" s="511"/>
      <c r="BD18" s="511"/>
      <c r="BE18" s="511"/>
      <c r="BI18" s="511"/>
      <c r="BJ18" s="511"/>
      <c r="BK18" s="511"/>
      <c r="BL18" s="511"/>
      <c r="BM18" s="511"/>
      <c r="BN18" s="511"/>
      <c r="BO18" s="511"/>
      <c r="BP18" s="511"/>
      <c r="BQ18" s="511"/>
      <c r="BR18" s="511"/>
      <c r="BS18" s="511"/>
      <c r="BT18" s="511"/>
      <c r="BU18" s="511"/>
      <c r="BV18" s="511"/>
      <c r="BW18" s="511"/>
      <c r="BX18" s="511"/>
      <c r="BY18" s="511"/>
      <c r="BZ18" s="511"/>
      <c r="CA18" s="511"/>
      <c r="CB18" s="511"/>
      <c r="CC18" s="511"/>
      <c r="CD18" s="511"/>
      <c r="CE18" s="511"/>
      <c r="CF18" s="511"/>
      <c r="CG18" s="511"/>
      <c r="CH18" s="511"/>
      <c r="CI18" s="511"/>
      <c r="CJ18" s="511"/>
      <c r="CK18" s="511"/>
      <c r="CL18" s="511"/>
      <c r="CM18" s="511"/>
      <c r="CN18" s="511"/>
      <c r="CO18" s="511"/>
    </row>
    <row r="19" spans="1:93" s="560" customFormat="1" ht="30" customHeight="1">
      <c r="A19" s="782"/>
      <c r="B19" s="715"/>
      <c r="C19" s="691" t="str">
        <f>IF($D$2="E",Dialogues!B13,IF($D$2="F",Dialogues!C13,IF($D$2="P",Dialogues!D13,Dialogues!A13)))</f>
        <v>Citizenship and Language</v>
      </c>
      <c r="D19" s="733" t="s">
        <v>93</v>
      </c>
      <c r="E19" s="604"/>
      <c r="F19" s="733" t="s">
        <v>3</v>
      </c>
      <c r="G19" s="741"/>
      <c r="H19" s="1274"/>
      <c r="I19" s="1275"/>
      <c r="J19" s="741"/>
      <c r="K19" s="1290"/>
      <c r="L19" s="1291"/>
      <c r="M19" s="681"/>
      <c r="N19" s="682"/>
      <c r="O19" s="640"/>
      <c r="P19" s="140"/>
      <c r="Q19" s="140"/>
      <c r="R19" s="140"/>
      <c r="S19" s="525"/>
      <c r="T19" s="140"/>
      <c r="U19" s="140"/>
      <c r="V19" s="140"/>
      <c r="W19" s="140"/>
      <c r="X19" s="140"/>
      <c r="Y19" s="140"/>
      <c r="Z19" s="140"/>
      <c r="AA19" s="140"/>
      <c r="AB19" s="140"/>
      <c r="AC19" s="140"/>
      <c r="AD19" s="140"/>
      <c r="AE19" s="526"/>
      <c r="AF19" s="526"/>
      <c r="AG19" s="527"/>
      <c r="AH19" s="140"/>
      <c r="AI19" s="140"/>
      <c r="AJ19" s="140"/>
      <c r="AK19" s="528"/>
      <c r="AL19" s="529"/>
      <c r="AM19" s="192"/>
      <c r="AN19" s="511" t="s">
        <v>3048</v>
      </c>
      <c r="AO19" s="734" t="s">
        <v>93</v>
      </c>
      <c r="AP19" s="534" t="s">
        <v>120</v>
      </c>
      <c r="AQ19" s="534" t="s">
        <v>114</v>
      </c>
      <c r="AR19" s="534" t="s">
        <v>107</v>
      </c>
      <c r="AS19" s="917" t="s">
        <v>96</v>
      </c>
      <c r="AT19" s="918"/>
      <c r="AU19" s="511"/>
      <c r="AV19" s="511"/>
      <c r="AW19" s="511"/>
      <c r="AX19" s="511"/>
      <c r="AY19" s="511"/>
      <c r="AZ19" s="511"/>
      <c r="BA19" s="511"/>
      <c r="BB19" s="511"/>
      <c r="BC19" s="511"/>
      <c r="BD19" s="511"/>
      <c r="BE19" s="511"/>
      <c r="BI19" s="511"/>
      <c r="BJ19" s="511"/>
      <c r="BK19" s="511"/>
      <c r="BL19" s="511"/>
      <c r="BM19" s="511"/>
      <c r="BN19" s="511"/>
      <c r="BO19" s="511"/>
      <c r="BP19" s="511"/>
      <c r="BQ19" s="511"/>
      <c r="BR19" s="511"/>
      <c r="BS19" s="511"/>
      <c r="BT19" s="511"/>
      <c r="BU19" s="511"/>
      <c r="BV19" s="511"/>
      <c r="BW19" s="511"/>
      <c r="BX19" s="511"/>
      <c r="BY19" s="511"/>
      <c r="BZ19" s="511"/>
      <c r="CA19" s="511"/>
      <c r="CB19" s="511"/>
      <c r="CC19" s="511"/>
      <c r="CD19" s="511"/>
      <c r="CE19" s="511"/>
      <c r="CF19" s="511"/>
      <c r="CG19" s="511"/>
      <c r="CH19" s="511"/>
      <c r="CI19" s="511"/>
      <c r="CJ19" s="511"/>
      <c r="CK19" s="511"/>
      <c r="CL19" s="511"/>
      <c r="CM19" s="511"/>
      <c r="CN19" s="511"/>
      <c r="CO19" s="511"/>
    </row>
    <row r="20" spans="1:93" s="560" customFormat="1" ht="30" customHeight="1">
      <c r="A20" s="782"/>
      <c r="B20" s="715"/>
      <c r="C20" s="927" t="str">
        <f>IF($D$2="E",Dialogues!B14,IF($D$2="F",Dialogues!C14,IF($D$2="P",Dialogues!D14,Dialogues!A14)))</f>
        <v>Language</v>
      </c>
      <c r="D20" s="748"/>
      <c r="E20" s="604"/>
      <c r="F20" s="732"/>
      <c r="G20" s="741"/>
      <c r="H20" s="748"/>
      <c r="I20" s="741"/>
      <c r="J20" s="741"/>
      <c r="K20" s="741"/>
      <c r="L20" s="741"/>
      <c r="M20" s="681"/>
      <c r="N20" s="682"/>
      <c r="O20" s="640"/>
      <c r="P20" s="140"/>
      <c r="Q20" s="140"/>
      <c r="R20" s="140"/>
      <c r="S20" s="525"/>
      <c r="T20" s="140"/>
      <c r="U20" s="140"/>
      <c r="V20" s="140"/>
      <c r="W20" s="140"/>
      <c r="X20" s="140"/>
      <c r="Y20" s="140"/>
      <c r="Z20" s="140"/>
      <c r="AA20" s="140"/>
      <c r="AB20" s="140"/>
      <c r="AC20" s="140"/>
      <c r="AD20" s="140"/>
      <c r="AE20" s="526"/>
      <c r="AF20" s="526"/>
      <c r="AG20" s="527"/>
      <c r="AH20" s="140"/>
      <c r="AI20" s="140"/>
      <c r="AJ20" s="140"/>
      <c r="AK20" s="528"/>
      <c r="AL20" s="529"/>
      <c r="AM20" s="192"/>
      <c r="AN20" s="511" t="s">
        <v>3049</v>
      </c>
      <c r="AO20" s="734" t="s">
        <v>3</v>
      </c>
      <c r="AP20" s="534" t="s">
        <v>1</v>
      </c>
      <c r="AQ20" s="699"/>
      <c r="AR20" s="699"/>
      <c r="AS20" s="699"/>
      <c r="AT20" s="511"/>
      <c r="AU20" s="511"/>
      <c r="AV20" s="511"/>
      <c r="AW20" s="511"/>
      <c r="AX20" s="511"/>
      <c r="AY20" s="511"/>
      <c r="AZ20" s="511"/>
      <c r="BA20" s="511"/>
      <c r="BB20" s="511"/>
      <c r="BC20" s="511"/>
      <c r="BD20" s="511"/>
      <c r="BE20" s="511"/>
      <c r="BI20" s="511"/>
      <c r="BJ20" s="511"/>
      <c r="BK20" s="511"/>
      <c r="BL20" s="511"/>
      <c r="BM20" s="511"/>
      <c r="BN20" s="511"/>
      <c r="BO20" s="511"/>
      <c r="BP20" s="511"/>
      <c r="BQ20" s="511"/>
      <c r="BR20" s="511"/>
      <c r="BS20" s="511"/>
      <c r="BT20" s="511"/>
      <c r="BU20" s="511"/>
      <c r="BV20" s="511"/>
      <c r="BW20" s="511"/>
      <c r="BX20" s="511"/>
      <c r="BY20" s="511"/>
      <c r="BZ20" s="511"/>
      <c r="CA20" s="511"/>
      <c r="CB20" s="511"/>
      <c r="CC20" s="511"/>
      <c r="CD20" s="511"/>
      <c r="CE20" s="511"/>
      <c r="CF20" s="511"/>
      <c r="CG20" s="511"/>
      <c r="CH20" s="511"/>
      <c r="CI20" s="511"/>
      <c r="CJ20" s="511"/>
      <c r="CK20" s="511"/>
      <c r="CL20" s="511"/>
      <c r="CM20" s="511"/>
      <c r="CN20" s="511"/>
      <c r="CO20" s="511"/>
    </row>
    <row r="21" spans="1:93" s="560" customFormat="1" ht="9.9499999999999993" customHeight="1">
      <c r="A21" s="782"/>
      <c r="B21" s="715"/>
      <c r="C21" s="927" t="str">
        <f>IF($D$2="E",Dialogues!B15,IF($D$2="F",Dialogues!C15,IF($D$2="P",Dialogues!D15,Dialogues!A15)))</f>
        <v>Citizenship</v>
      </c>
      <c r="D21" s="692"/>
      <c r="E21" s="604"/>
      <c r="F21" s="692"/>
      <c r="G21" s="741"/>
      <c r="H21" s="692"/>
      <c r="I21" s="677"/>
      <c r="J21" s="677"/>
      <c r="K21" s="677"/>
      <c r="L21" s="681"/>
      <c r="M21" s="681"/>
      <c r="N21" s="682"/>
      <c r="O21" s="640"/>
      <c r="P21" s="140"/>
      <c r="Q21" s="140"/>
      <c r="R21" s="140"/>
      <c r="S21" s="525"/>
      <c r="T21" s="140"/>
      <c r="U21" s="140"/>
      <c r="V21" s="140"/>
      <c r="W21" s="140"/>
      <c r="X21" s="140"/>
      <c r="Y21" s="140"/>
      <c r="Z21" s="140"/>
      <c r="AA21" s="140"/>
      <c r="AB21" s="140"/>
      <c r="AC21" s="140"/>
      <c r="AD21" s="140"/>
      <c r="AE21" s="526"/>
      <c r="AF21" s="526"/>
      <c r="AG21" s="527"/>
      <c r="AH21" s="140"/>
      <c r="AI21" s="140"/>
      <c r="AJ21" s="140"/>
      <c r="AK21" s="528"/>
      <c r="AL21" s="529"/>
      <c r="AM21" s="192"/>
      <c r="AN21" s="511" t="s">
        <v>3050</v>
      </c>
      <c r="AO21" s="511"/>
      <c r="AP21" s="511"/>
      <c r="AQ21" s="699"/>
      <c r="AR21" s="699"/>
      <c r="AS21" s="699"/>
      <c r="AT21" s="511"/>
      <c r="AU21" s="511"/>
      <c r="AV21" s="511"/>
      <c r="AW21" s="511"/>
      <c r="AX21" s="511"/>
      <c r="AY21" s="511"/>
      <c r="AZ21" s="511"/>
      <c r="BA21" s="511"/>
      <c r="BB21" s="511"/>
      <c r="BC21" s="511"/>
      <c r="BD21" s="511"/>
      <c r="BE21" s="511"/>
      <c r="BI21" s="511"/>
      <c r="BJ21" s="511"/>
      <c r="BK21" s="511"/>
      <c r="BL21" s="511"/>
      <c r="BM21" s="511"/>
      <c r="BN21" s="511"/>
      <c r="BO21" s="511"/>
      <c r="BP21" s="511"/>
      <c r="BQ21" s="511"/>
      <c r="BR21" s="511"/>
      <c r="BS21" s="511"/>
      <c r="BT21" s="511"/>
      <c r="BU21" s="511"/>
      <c r="BV21" s="511"/>
      <c r="BW21" s="511"/>
      <c r="BX21" s="511"/>
      <c r="BY21" s="511"/>
      <c r="BZ21" s="511"/>
      <c r="CA21" s="511"/>
      <c r="CB21" s="511"/>
      <c r="CC21" s="511"/>
      <c r="CD21" s="511"/>
      <c r="CE21" s="511"/>
      <c r="CF21" s="511"/>
      <c r="CG21" s="511"/>
      <c r="CH21" s="511"/>
      <c r="CI21" s="511"/>
      <c r="CJ21" s="511"/>
      <c r="CK21" s="511"/>
      <c r="CL21" s="511"/>
      <c r="CM21" s="511"/>
      <c r="CN21" s="511"/>
      <c r="CO21" s="511"/>
    </row>
    <row r="22" spans="1:93" s="560" customFormat="1" ht="30" customHeight="1">
      <c r="A22" s="782"/>
      <c r="B22" s="657"/>
      <c r="C22" s="710"/>
      <c r="D22" s="658"/>
      <c r="E22" s="658"/>
      <c r="F22" s="784"/>
      <c r="G22" s="660"/>
      <c r="H22" s="933"/>
      <c r="I22" s="933"/>
      <c r="J22" s="933"/>
      <c r="K22" s="933"/>
      <c r="L22" s="933"/>
      <c r="M22" s="934"/>
      <c r="N22" s="935"/>
      <c r="O22" s="640"/>
      <c r="P22" s="373"/>
      <c r="Q22" s="373"/>
      <c r="R22" s="373"/>
      <c r="S22" s="373"/>
      <c r="T22" s="373"/>
      <c r="U22" s="373"/>
      <c r="V22" s="373"/>
      <c r="W22" s="373"/>
      <c r="X22" s="373"/>
      <c r="Y22" s="373"/>
      <c r="Z22" s="373"/>
      <c r="AA22" s="373"/>
      <c r="AB22" s="373"/>
      <c r="AC22" s="373"/>
      <c r="AD22" s="373"/>
      <c r="AE22" s="373"/>
      <c r="AF22" s="373"/>
      <c r="AG22" s="284"/>
      <c r="AH22" s="373"/>
      <c r="AI22" s="373"/>
      <c r="AJ22" s="373"/>
      <c r="AK22" s="373"/>
      <c r="AL22" s="511"/>
      <c r="AM22" s="511"/>
      <c r="AN22" s="511" t="s">
        <v>3051</v>
      </c>
      <c r="AO22" s="511"/>
      <c r="AP22" s="511"/>
      <c r="AQ22" s="511"/>
      <c r="AR22" s="511"/>
      <c r="AS22" s="511"/>
      <c r="AT22" s="511"/>
      <c r="AU22" s="511"/>
      <c r="AV22" s="511"/>
      <c r="AW22" s="511"/>
      <c r="AX22" s="511"/>
      <c r="AY22" s="511"/>
      <c r="AZ22" s="511"/>
      <c r="BA22" s="511"/>
      <c r="BB22" s="511"/>
      <c r="BC22" s="511"/>
      <c r="BD22" s="511"/>
      <c r="BE22" s="511"/>
      <c r="BI22" s="511"/>
      <c r="BJ22" s="511"/>
      <c r="BK22" s="511"/>
      <c r="BL22" s="511"/>
      <c r="BM22" s="511"/>
      <c r="BN22" s="511"/>
      <c r="BO22" s="511"/>
      <c r="BP22" s="511"/>
      <c r="BQ22" s="511"/>
      <c r="BR22" s="511"/>
      <c r="BS22" s="511"/>
      <c r="BT22" s="511"/>
      <c r="BU22" s="511"/>
      <c r="BV22" s="511"/>
      <c r="BW22" s="511"/>
      <c r="BX22" s="511"/>
      <c r="BY22" s="511"/>
      <c r="BZ22" s="511"/>
      <c r="CA22" s="511"/>
      <c r="CB22" s="511"/>
      <c r="CC22" s="511"/>
      <c r="CD22" s="511"/>
      <c r="CE22" s="511"/>
      <c r="CF22" s="511"/>
      <c r="CG22" s="511"/>
      <c r="CH22" s="511"/>
      <c r="CI22" s="511"/>
      <c r="CJ22" s="511"/>
      <c r="CK22" s="511"/>
      <c r="CL22" s="511"/>
      <c r="CM22" s="511"/>
      <c r="CN22" s="511"/>
      <c r="CO22" s="511"/>
    </row>
    <row r="23" spans="1:93" s="560" customFormat="1" ht="20.100000000000001" customHeight="1">
      <c r="A23" s="782"/>
      <c r="B23" s="715"/>
      <c r="C23" s="711" t="str">
        <f>IF($D$2="E",Dialogues!B16,IF($D$2="F",Dialogues!C16,IF($D$2="P",Dialogues!D16,Dialogues!A16)))</f>
        <v>IMMIGRATION HISTORY</v>
      </c>
      <c r="D23" s="908" t="s">
        <v>3201</v>
      </c>
      <c r="E23" s="604"/>
      <c r="F23" s="953" t="str">
        <f>(TEXT(D24,"yyyyMM"))</f>
        <v>198301</v>
      </c>
      <c r="G23" s="932"/>
      <c r="H23" s="952" t="str">
        <f>IF(ISERROR(D24+1),"bad","good")</f>
        <v>good</v>
      </c>
      <c r="I23" s="602"/>
      <c r="J23" s="602"/>
      <c r="K23" s="602"/>
      <c r="L23" s="681"/>
      <c r="M23" s="681"/>
      <c r="N23" s="682"/>
      <c r="O23" s="640"/>
      <c r="P23" s="373"/>
      <c r="Q23" s="373"/>
      <c r="R23" s="373"/>
      <c r="S23" s="373"/>
      <c r="T23" s="373"/>
      <c r="U23" s="373"/>
      <c r="V23" s="373"/>
      <c r="W23" s="373"/>
      <c r="X23" s="373"/>
      <c r="Y23" s="373"/>
      <c r="Z23" s="373"/>
      <c r="AA23" s="373"/>
      <c r="AB23" s="373"/>
      <c r="AC23" s="373"/>
      <c r="AD23" s="373"/>
      <c r="AE23" s="373"/>
      <c r="AF23" s="373"/>
      <c r="AG23" s="284"/>
      <c r="AH23" s="373"/>
      <c r="AI23" s="373"/>
      <c r="AJ23" s="373"/>
      <c r="AK23" s="373"/>
      <c r="AL23" s="511"/>
      <c r="AM23" s="511"/>
      <c r="AN23" s="511" t="s">
        <v>3052</v>
      </c>
      <c r="AO23" s="511"/>
      <c r="AP23" s="511"/>
      <c r="AQ23" s="511"/>
      <c r="AR23" s="511"/>
      <c r="AS23" s="511"/>
      <c r="AT23" s="511"/>
      <c r="AU23" s="511"/>
      <c r="AV23" s="511"/>
      <c r="AW23" s="511"/>
      <c r="AX23" s="511"/>
      <c r="AY23" s="511"/>
      <c r="AZ23" s="511"/>
      <c r="BA23" s="511"/>
      <c r="BB23" s="511"/>
      <c r="BC23" s="511"/>
      <c r="BD23" s="511"/>
      <c r="BE23" s="511"/>
      <c r="BI23" s="511"/>
      <c r="BJ23" s="511"/>
      <c r="BK23" s="511"/>
      <c r="BL23" s="511"/>
      <c r="BM23" s="511"/>
      <c r="BN23" s="511"/>
      <c r="BO23" s="511"/>
      <c r="BP23" s="511"/>
      <c r="BQ23" s="511"/>
      <c r="BR23" s="511"/>
      <c r="BS23" s="511"/>
      <c r="BT23" s="511"/>
      <c r="BU23" s="511"/>
      <c r="BV23" s="511"/>
      <c r="BW23" s="511"/>
      <c r="BX23" s="511"/>
      <c r="BY23" s="511"/>
      <c r="BZ23" s="511"/>
      <c r="CA23" s="511"/>
      <c r="CB23" s="511"/>
      <c r="CC23" s="511"/>
      <c r="CD23" s="511"/>
      <c r="CE23" s="511"/>
      <c r="CF23" s="511"/>
      <c r="CG23" s="511"/>
      <c r="CH23" s="511"/>
      <c r="CI23" s="511"/>
      <c r="CJ23" s="511"/>
      <c r="CK23" s="511"/>
      <c r="CL23" s="511"/>
      <c r="CM23" s="511"/>
      <c r="CN23" s="511"/>
      <c r="CO23" s="511"/>
    </row>
    <row r="24" spans="1:93" s="560" customFormat="1" ht="30" customHeight="1">
      <c r="A24" s="782"/>
      <c r="B24" s="715"/>
      <c r="C24" s="708" t="str">
        <f>IF($D$2="E",Dialogues!B17,IF($D$2="F",Dialogues!C17,IF($D$2="P",Dialogues!D17,Dialogues!A17)))</f>
        <v xml:space="preserve">Date of First Entry </v>
      </c>
      <c r="D24" s="995">
        <v>30322</v>
      </c>
      <c r="E24" s="604"/>
      <c r="F24" s="954" t="str">
        <f>IF(TEXT(D24,"yyyyMM")&gt;=(TEXT(D12,"yyyyMM")),"Ok","not ok")</f>
        <v>Ok</v>
      </c>
      <c r="G24" s="636"/>
      <c r="H24" s="808" t="str">
        <f>IF($D$2="E",Dialogues!B18,IF($D$2="F",Dialogues!C18,IF($D$2="P",Dialogues!D18,Dialogues!A18)))</f>
        <v>Last state where you lived</v>
      </c>
      <c r="I24" s="1272"/>
      <c r="J24" s="1273"/>
      <c r="K24" s="1270"/>
      <c r="L24" s="1271"/>
      <c r="M24" s="681"/>
      <c r="N24" s="682"/>
      <c r="O24" s="640"/>
      <c r="P24" s="373">
        <f>Q1-D12</f>
        <v>14693</v>
      </c>
      <c r="Q24" s="373"/>
      <c r="R24" s="373"/>
      <c r="S24" s="373"/>
      <c r="T24" s="373"/>
      <c r="U24" s="373"/>
      <c r="V24" s="373"/>
      <c r="W24" s="373"/>
      <c r="X24" s="373"/>
      <c r="Y24" s="373"/>
      <c r="Z24" s="373"/>
      <c r="AA24" s="373"/>
      <c r="AB24" s="373"/>
      <c r="AC24" s="373"/>
      <c r="AD24" s="373"/>
      <c r="AE24" s="373"/>
      <c r="AF24" s="373"/>
      <c r="AG24" s="284"/>
      <c r="AH24" s="373"/>
      <c r="AI24" s="373"/>
      <c r="AJ24" s="373"/>
      <c r="AK24" s="373"/>
      <c r="AL24" s="511"/>
      <c r="AM24" s="511"/>
      <c r="AN24" s="511" t="s">
        <v>3053</v>
      </c>
      <c r="AO24" s="988" t="s">
        <v>3044</v>
      </c>
      <c r="AP24" s="989" t="s">
        <v>3067</v>
      </c>
      <c r="AQ24" s="989" t="s">
        <v>2635</v>
      </c>
      <c r="AR24" s="989" t="s">
        <v>3040</v>
      </c>
      <c r="AS24" s="919"/>
      <c r="AT24" s="39"/>
      <c r="AU24" s="860"/>
      <c r="AV24" s="511"/>
      <c r="AW24" s="511"/>
      <c r="AX24" s="511"/>
      <c r="AY24" s="511"/>
      <c r="AZ24" s="511"/>
      <c r="BA24" s="511"/>
      <c r="BB24" s="511"/>
      <c r="BC24" s="511"/>
      <c r="BD24" s="511"/>
      <c r="BE24" s="511"/>
      <c r="BF24" s="34"/>
      <c r="BG24" s="34"/>
      <c r="BH24" s="34"/>
      <c r="BI24" s="511"/>
      <c r="BJ24" s="511"/>
      <c r="BK24" s="511"/>
      <c r="BL24" s="511"/>
      <c r="BM24" s="511"/>
      <c r="BN24" s="511"/>
      <c r="BO24" s="511"/>
      <c r="BP24" s="511"/>
      <c r="BQ24" s="511"/>
      <c r="BR24" s="511"/>
      <c r="BS24" s="511"/>
      <c r="BT24" s="511"/>
      <c r="BU24" s="511"/>
      <c r="BV24" s="511"/>
      <c r="BW24" s="511"/>
      <c r="BX24" s="511"/>
      <c r="BY24" s="511"/>
      <c r="BZ24" s="511"/>
      <c r="CA24" s="511"/>
      <c r="CB24" s="511"/>
      <c r="CC24" s="511"/>
      <c r="CD24" s="511"/>
      <c r="CE24" s="511"/>
      <c r="CF24" s="511"/>
      <c r="CG24" s="511"/>
      <c r="CH24" s="511"/>
      <c r="CI24" s="511"/>
      <c r="CJ24" s="511"/>
      <c r="CK24" s="511"/>
      <c r="CL24" s="511"/>
      <c r="CM24" s="511"/>
      <c r="CN24" s="511"/>
      <c r="CO24" s="511"/>
    </row>
    <row r="25" spans="1:93" s="560" customFormat="1" ht="20.100000000000001" customHeight="1">
      <c r="A25" s="782"/>
      <c r="B25" s="715"/>
      <c r="C25" s="692"/>
      <c r="D25" s="739" t="str">
        <f>IF(D24&gt;999999,"Invalid date"," ")</f>
        <v xml:space="preserve"> </v>
      </c>
      <c r="E25" s="604"/>
      <c r="F25" s="696"/>
      <c r="G25" s="676"/>
      <c r="H25" s="677"/>
      <c r="I25" s="677"/>
      <c r="J25" s="677"/>
      <c r="K25" s="677"/>
      <c r="L25" s="681"/>
      <c r="M25" s="681"/>
      <c r="N25" s="682"/>
      <c r="O25" s="640"/>
      <c r="P25" s="373">
        <f>F23-F11</f>
        <v>198301</v>
      </c>
      <c r="Q25" s="373"/>
      <c r="R25" s="373"/>
      <c r="S25" s="373"/>
      <c r="T25" s="373"/>
      <c r="U25" s="373"/>
      <c r="V25" s="373"/>
      <c r="W25" s="373"/>
      <c r="X25" s="373"/>
      <c r="Y25" s="373"/>
      <c r="Z25" s="373"/>
      <c r="AA25" s="373"/>
      <c r="AB25" s="373"/>
      <c r="AC25" s="373"/>
      <c r="AD25" s="373"/>
      <c r="AE25" s="373"/>
      <c r="AF25" s="373"/>
      <c r="AG25" s="284"/>
      <c r="AH25" s="373"/>
      <c r="AI25" s="373"/>
      <c r="AJ25" s="373"/>
      <c r="AK25" s="373"/>
      <c r="AL25" s="511"/>
      <c r="AM25" s="511"/>
      <c r="AN25" s="511" t="s">
        <v>3054</v>
      </c>
      <c r="AO25" s="511"/>
      <c r="AP25" s="511"/>
      <c r="AQ25" s="511"/>
      <c r="AR25" s="511"/>
      <c r="AS25" s="511"/>
      <c r="AT25" s="511"/>
      <c r="AU25" s="511"/>
      <c r="AV25" s="511"/>
      <c r="AW25" s="511"/>
      <c r="AX25" s="511"/>
      <c r="AY25" s="511"/>
      <c r="AZ25" s="511"/>
      <c r="BA25" s="511"/>
      <c r="BB25" s="511"/>
      <c r="BC25" s="511"/>
      <c r="BD25" s="511"/>
      <c r="BE25" s="511"/>
      <c r="BF25" s="34"/>
      <c r="BG25" s="34"/>
      <c r="BH25" s="34"/>
      <c r="BI25" s="511"/>
      <c r="BJ25" s="511"/>
      <c r="BK25" s="511"/>
      <c r="BL25" s="511"/>
      <c r="BM25" s="511"/>
      <c r="BN25" s="511"/>
      <c r="BO25" s="511"/>
      <c r="BP25" s="511"/>
      <c r="BQ25" s="511"/>
      <c r="BR25" s="511"/>
      <c r="BS25" s="511"/>
      <c r="BT25" s="511"/>
      <c r="BU25" s="511"/>
      <c r="BV25" s="511"/>
      <c r="BW25" s="511"/>
      <c r="BX25" s="511"/>
      <c r="BY25" s="511"/>
      <c r="BZ25" s="511"/>
      <c r="CA25" s="511"/>
      <c r="CB25" s="511"/>
      <c r="CC25" s="511"/>
      <c r="CD25" s="511"/>
      <c r="CE25" s="511"/>
      <c r="CF25" s="511"/>
      <c r="CG25" s="511"/>
      <c r="CH25" s="511"/>
      <c r="CI25" s="511"/>
      <c r="CJ25" s="511"/>
      <c r="CK25" s="511"/>
      <c r="CL25" s="511"/>
      <c r="CM25" s="511"/>
      <c r="CN25" s="511"/>
      <c r="CO25" s="511"/>
    </row>
    <row r="26" spans="1:93" s="560" customFormat="1" ht="30" customHeight="1">
      <c r="A26" s="782"/>
      <c r="B26" s="715"/>
      <c r="C26" s="708" t="str">
        <f>IF($D$2="E",Dialogues!B19,IF($D$2="F",Dialogues!C19,IF($D$2="P",Dialogues!D19,Dialogues!A19)))</f>
        <v>Manner of Entry (type of visa)</v>
      </c>
      <c r="D26" s="875" t="s">
        <v>2711</v>
      </c>
      <c r="E26" s="604"/>
      <c r="F26" s="677"/>
      <c r="G26" s="676"/>
      <c r="H26" s="677" t="s">
        <v>2989</v>
      </c>
      <c r="I26" s="677"/>
      <c r="J26" s="677"/>
      <c r="K26" s="803"/>
      <c r="L26" s="681"/>
      <c r="M26" s="681"/>
      <c r="N26" s="682"/>
      <c r="O26" s="640"/>
      <c r="P26" s="373"/>
      <c r="Q26" s="373"/>
      <c r="R26" s="373"/>
      <c r="S26" s="373"/>
      <c r="T26" s="373"/>
      <c r="U26" s="373"/>
      <c r="V26" s="373"/>
      <c r="W26" s="373"/>
      <c r="X26" s="373"/>
      <c r="Y26" s="373"/>
      <c r="Z26" s="373"/>
      <c r="AA26" s="373"/>
      <c r="AB26" s="373"/>
      <c r="AC26" s="373"/>
      <c r="AD26" s="373"/>
      <c r="AE26" s="373"/>
      <c r="AF26" s="373"/>
      <c r="AG26" s="284"/>
      <c r="AH26" s="373"/>
      <c r="AI26" s="373"/>
      <c r="AJ26" s="373"/>
      <c r="AK26" s="373"/>
      <c r="AL26" s="511"/>
      <c r="AM26" s="511"/>
      <c r="AN26" s="511" t="s">
        <v>3055</v>
      </c>
      <c r="AO26" s="511"/>
      <c r="AP26" s="511"/>
      <c r="AQ26" s="511"/>
      <c r="AR26" s="511"/>
      <c r="AS26" s="511"/>
      <c r="AT26" s="511"/>
      <c r="AU26" s="511"/>
      <c r="AV26" s="511"/>
      <c r="AW26" s="511"/>
      <c r="AX26" s="511"/>
      <c r="AY26" s="511"/>
      <c r="AZ26" s="511"/>
      <c r="BA26" s="511"/>
      <c r="BB26" s="511"/>
      <c r="BC26" s="511"/>
      <c r="BD26" s="511"/>
      <c r="BE26" s="511"/>
      <c r="BF26" s="34"/>
      <c r="BG26" s="34"/>
      <c r="BH26" s="34"/>
      <c r="BI26" s="511"/>
      <c r="BJ26" s="511"/>
      <c r="BK26" s="511"/>
      <c r="BL26" s="511"/>
      <c r="BM26" s="511"/>
      <c r="BN26" s="511"/>
      <c r="BO26" s="511"/>
      <c r="BP26" s="511"/>
      <c r="BQ26" s="511"/>
      <c r="BR26" s="511"/>
      <c r="BS26" s="511"/>
      <c r="BT26" s="511"/>
      <c r="BU26" s="511"/>
      <c r="BV26" s="511"/>
      <c r="BW26" s="511"/>
      <c r="BX26" s="511"/>
      <c r="BY26" s="511"/>
      <c r="BZ26" s="511"/>
      <c r="CA26" s="511"/>
      <c r="CB26" s="511"/>
      <c r="CC26" s="511"/>
      <c r="CD26" s="511"/>
      <c r="CE26" s="511"/>
      <c r="CF26" s="511"/>
      <c r="CG26" s="511"/>
      <c r="CH26" s="511"/>
      <c r="CI26" s="511"/>
      <c r="CJ26" s="511"/>
      <c r="CK26" s="511"/>
      <c r="CL26" s="511"/>
      <c r="CM26" s="511"/>
      <c r="CN26" s="511"/>
      <c r="CO26" s="511"/>
    </row>
    <row r="27" spans="1:93" s="560" customFormat="1" ht="9.9499999999999993" customHeight="1">
      <c r="A27" s="782"/>
      <c r="B27" s="715"/>
      <c r="C27" s="708"/>
      <c r="D27" s="740"/>
      <c r="E27" s="604"/>
      <c r="F27" s="741"/>
      <c r="G27" s="680"/>
      <c r="H27" s="681"/>
      <c r="I27" s="681"/>
      <c r="J27" s="681"/>
      <c r="K27" s="681"/>
      <c r="L27" s="681"/>
      <c r="M27" s="681"/>
      <c r="N27" s="682"/>
      <c r="O27" s="640"/>
      <c r="P27" s="373"/>
      <c r="Q27" s="373"/>
      <c r="R27" s="373"/>
      <c r="S27" s="373"/>
      <c r="T27" s="373"/>
      <c r="U27" s="373"/>
      <c r="V27" s="373"/>
      <c r="W27" s="373"/>
      <c r="X27" s="373"/>
      <c r="Y27" s="373"/>
      <c r="Z27" s="373"/>
      <c r="AA27" s="373"/>
      <c r="AB27" s="373"/>
      <c r="AC27" s="373"/>
      <c r="AD27" s="373"/>
      <c r="AE27" s="373"/>
      <c r="AF27" s="373"/>
      <c r="AG27" s="284"/>
      <c r="AH27" s="373"/>
      <c r="AI27" s="373"/>
      <c r="AJ27" s="373"/>
      <c r="AK27" s="373"/>
      <c r="AL27" s="511"/>
      <c r="AM27" s="511"/>
      <c r="AN27" s="511" t="s">
        <v>3056</v>
      </c>
      <c r="AO27" s="511"/>
      <c r="AP27" s="511"/>
      <c r="AQ27" s="511"/>
      <c r="AR27" s="511"/>
      <c r="AS27" s="511"/>
      <c r="AT27" s="511"/>
      <c r="AU27" s="511"/>
      <c r="AV27" s="511"/>
      <c r="AW27" s="511"/>
      <c r="AX27" s="511"/>
      <c r="AY27" s="511"/>
      <c r="AZ27" s="511"/>
      <c r="BA27" s="511"/>
      <c r="BB27" s="511"/>
      <c r="BC27" s="511"/>
      <c r="BD27" s="511"/>
      <c r="BE27" s="511"/>
      <c r="BF27" s="34"/>
      <c r="BG27" s="34"/>
      <c r="BH27" s="34"/>
      <c r="BI27" s="511"/>
      <c r="BJ27" s="511"/>
      <c r="BK27" s="511"/>
      <c r="BL27" s="511"/>
      <c r="BM27" s="511"/>
      <c r="BN27" s="511"/>
      <c r="BO27" s="511"/>
      <c r="BP27" s="511"/>
      <c r="BQ27" s="511"/>
      <c r="BR27" s="511"/>
      <c r="BS27" s="511"/>
      <c r="BT27" s="511"/>
      <c r="BU27" s="511"/>
      <c r="BV27" s="511"/>
      <c r="BW27" s="511"/>
      <c r="BX27" s="511"/>
      <c r="BY27" s="511"/>
      <c r="BZ27" s="511"/>
      <c r="CA27" s="511"/>
      <c r="CB27" s="511"/>
      <c r="CC27" s="511"/>
      <c r="CD27" s="511"/>
      <c r="CE27" s="511"/>
      <c r="CF27" s="511"/>
      <c r="CG27" s="511"/>
      <c r="CH27" s="511"/>
      <c r="CI27" s="511"/>
      <c r="CJ27" s="511"/>
      <c r="CK27" s="511"/>
      <c r="CL27" s="511"/>
      <c r="CM27" s="511"/>
      <c r="CN27" s="511"/>
      <c r="CO27" s="511"/>
    </row>
    <row r="28" spans="1:93" s="560" customFormat="1" ht="30" customHeight="1">
      <c r="A28" s="782"/>
      <c r="B28" s="715" t="s">
        <v>0</v>
      </c>
      <c r="C28" s="691" t="str">
        <f>IF($D$2="E",Dialogues!B20,IF($D$2="F",Dialogues!C20,IF($D$2="P",Dialogues!D20,Dialogues!A20)))</f>
        <v>Details of other entries</v>
      </c>
      <c r="D28" s="1218"/>
      <c r="E28" s="1223"/>
      <c r="F28" s="1223"/>
      <c r="G28" s="1223"/>
      <c r="H28" s="1223"/>
      <c r="I28" s="1223"/>
      <c r="J28" s="1223"/>
      <c r="K28" s="1223"/>
      <c r="L28" s="1223"/>
      <c r="M28" s="1207"/>
      <c r="N28" s="682"/>
      <c r="O28" s="640"/>
      <c r="P28" s="373"/>
      <c r="Q28" s="373"/>
      <c r="R28" s="373"/>
      <c r="S28" s="373"/>
      <c r="T28" s="373"/>
      <c r="U28" s="373"/>
      <c r="V28" s="373"/>
      <c r="W28" s="373"/>
      <c r="X28" s="373"/>
      <c r="Y28" s="373"/>
      <c r="Z28" s="373"/>
      <c r="AA28" s="373"/>
      <c r="AB28" s="373"/>
      <c r="AC28" s="373"/>
      <c r="AD28" s="373"/>
      <c r="AE28" s="373"/>
      <c r="AF28" s="373"/>
      <c r="AG28" s="284"/>
      <c r="AH28" s="373"/>
      <c r="AI28" s="373"/>
      <c r="AJ28" s="373"/>
      <c r="AK28" s="373"/>
      <c r="AL28" s="511"/>
      <c r="AM28" s="511"/>
      <c r="AN28" s="511" t="s">
        <v>3057</v>
      </c>
      <c r="AO28" s="511"/>
      <c r="AP28" s="511"/>
      <c r="AQ28" s="511"/>
      <c r="AR28" s="511"/>
      <c r="AS28" s="511"/>
      <c r="AT28" s="511"/>
      <c r="AU28" s="511"/>
      <c r="AV28" s="511"/>
      <c r="AW28" s="511"/>
      <c r="AX28" s="511"/>
      <c r="AY28" s="511"/>
      <c r="AZ28" s="511"/>
      <c r="BA28" s="511"/>
      <c r="BB28" s="511"/>
      <c r="BC28" s="511"/>
      <c r="BD28" s="511"/>
      <c r="BE28" s="511"/>
      <c r="BF28" s="34"/>
      <c r="BG28" s="34"/>
      <c r="BH28" s="34"/>
      <c r="BI28" s="511"/>
      <c r="BJ28" s="511"/>
      <c r="BK28" s="511"/>
      <c r="BL28" s="511"/>
      <c r="BM28" s="511"/>
      <c r="BN28" s="511"/>
      <c r="BO28" s="511"/>
      <c r="BP28" s="511"/>
      <c r="BQ28" s="511"/>
      <c r="BR28" s="511"/>
      <c r="BS28" s="511"/>
      <c r="BT28" s="511"/>
      <c r="BU28" s="511"/>
      <c r="BV28" s="511"/>
      <c r="BW28" s="511"/>
      <c r="BX28" s="511"/>
      <c r="BY28" s="511"/>
      <c r="BZ28" s="511"/>
      <c r="CA28" s="511"/>
      <c r="CB28" s="511"/>
      <c r="CC28" s="511"/>
      <c r="CD28" s="511"/>
      <c r="CE28" s="511"/>
      <c r="CF28" s="511"/>
      <c r="CG28" s="511"/>
      <c r="CH28" s="511"/>
      <c r="CI28" s="511"/>
      <c r="CJ28" s="511"/>
      <c r="CK28" s="511"/>
      <c r="CL28" s="511"/>
      <c r="CM28" s="511"/>
      <c r="CN28" s="511"/>
      <c r="CO28" s="511"/>
    </row>
    <row r="29" spans="1:93" s="560" customFormat="1" ht="5.0999999999999996" customHeight="1">
      <c r="A29" s="782" t="s">
        <v>3210</v>
      </c>
      <c r="B29" s="715"/>
      <c r="C29" s="691"/>
      <c r="D29" s="628"/>
      <c r="E29" s="628"/>
      <c r="F29" s="628"/>
      <c r="G29" s="628"/>
      <c r="H29" s="628"/>
      <c r="I29" s="628"/>
      <c r="J29" s="628"/>
      <c r="K29" s="628"/>
      <c r="L29" s="628"/>
      <c r="M29" s="628"/>
      <c r="N29" s="682"/>
      <c r="O29" s="640"/>
      <c r="P29" s="373"/>
      <c r="Q29" s="373"/>
      <c r="R29" s="373"/>
      <c r="S29" s="373"/>
      <c r="T29" s="373"/>
      <c r="U29" s="373"/>
      <c r="V29" s="373"/>
      <c r="W29" s="373"/>
      <c r="X29" s="373"/>
      <c r="Y29" s="373"/>
      <c r="Z29" s="373"/>
      <c r="AA29" s="373"/>
      <c r="AB29" s="373"/>
      <c r="AC29" s="373"/>
      <c r="AD29" s="373"/>
      <c r="AE29" s="373"/>
      <c r="AF29" s="373"/>
      <c r="AG29" s="284"/>
      <c r="AH29" s="373"/>
      <c r="AI29" s="373"/>
      <c r="AJ29" s="373"/>
      <c r="AK29" s="373"/>
      <c r="AL29" s="511"/>
      <c r="AM29" s="511"/>
      <c r="AN29" s="511" t="s">
        <v>3058</v>
      </c>
      <c r="AO29" s="511"/>
      <c r="AP29" s="511"/>
      <c r="AQ29" s="511"/>
      <c r="AR29" s="511"/>
      <c r="AS29" s="511"/>
      <c r="AT29" s="511"/>
      <c r="AU29" s="511"/>
      <c r="AV29" s="511"/>
      <c r="AW29" s="511"/>
      <c r="AX29" s="511"/>
      <c r="AY29" s="511"/>
      <c r="AZ29" s="511"/>
      <c r="BA29" s="511"/>
      <c r="BB29" s="511"/>
      <c r="BC29" s="511"/>
      <c r="BD29" s="511"/>
      <c r="BE29" s="511"/>
      <c r="BI29" s="511"/>
      <c r="BJ29" s="511"/>
      <c r="BK29" s="511"/>
      <c r="BL29" s="511"/>
      <c r="BM29" s="511"/>
      <c r="BN29" s="511"/>
      <c r="BO29" s="511"/>
      <c r="BP29" s="511"/>
      <c r="BQ29" s="511"/>
      <c r="BR29" s="511"/>
      <c r="BS29" s="511"/>
      <c r="BT29" s="511"/>
      <c r="BU29" s="511"/>
      <c r="BV29" s="511"/>
      <c r="BW29" s="511"/>
      <c r="BX29" s="511"/>
      <c r="BY29" s="511"/>
      <c r="BZ29" s="511"/>
      <c r="CA29" s="511"/>
      <c r="CB29" s="511"/>
      <c r="CC29" s="511"/>
      <c r="CD29" s="511"/>
      <c r="CE29" s="511"/>
      <c r="CF29" s="511"/>
      <c r="CG29" s="511"/>
      <c r="CH29" s="511"/>
      <c r="CI29" s="511"/>
      <c r="CJ29" s="511"/>
      <c r="CK29" s="511"/>
      <c r="CL29" s="511"/>
      <c r="CM29" s="511"/>
      <c r="CN29" s="511"/>
      <c r="CO29" s="511"/>
    </row>
    <row r="30" spans="1:93" s="560" customFormat="1" ht="30" customHeight="1">
      <c r="A30" s="782"/>
      <c r="B30" s="657"/>
      <c r="C30" s="1030" t="s">
        <v>3212</v>
      </c>
      <c r="D30" s="698"/>
      <c r="E30" s="658"/>
      <c r="F30" s="784"/>
      <c r="G30" s="660"/>
      <c r="H30" s="933"/>
      <c r="I30" s="933"/>
      <c r="J30" s="933"/>
      <c r="K30" s="933"/>
      <c r="L30" s="933"/>
      <c r="M30" s="934"/>
      <c r="N30" s="935"/>
      <c r="O30" s="640"/>
      <c r="P30" s="373"/>
      <c r="Q30" s="373"/>
      <c r="R30" s="373"/>
      <c r="S30" s="373"/>
      <c r="T30" s="373"/>
      <c r="U30" s="373"/>
      <c r="V30" s="373"/>
      <c r="W30" s="373"/>
      <c r="X30" s="373"/>
      <c r="Y30" s="373"/>
      <c r="Z30" s="373"/>
      <c r="AA30" s="373"/>
      <c r="AB30" s="373"/>
      <c r="AC30" s="373"/>
      <c r="AD30" s="373"/>
      <c r="AE30" s="373"/>
      <c r="AF30" s="373"/>
      <c r="AG30" s="284"/>
      <c r="AH30" s="373"/>
      <c r="AI30" s="373"/>
      <c r="AJ30" s="373"/>
      <c r="AK30" s="373"/>
      <c r="AL30" s="511"/>
      <c r="AM30" s="511"/>
      <c r="AN30" s="511" t="s">
        <v>3059</v>
      </c>
      <c r="AO30" s="511"/>
      <c r="AP30" s="511"/>
      <c r="AQ30" s="511"/>
      <c r="AR30" s="511"/>
      <c r="AS30" s="511"/>
      <c r="AT30" s="511"/>
      <c r="AU30" s="511"/>
      <c r="AV30" s="511"/>
      <c r="AW30" s="511"/>
      <c r="AX30" s="511"/>
      <c r="AY30" s="511"/>
      <c r="AZ30" s="511"/>
      <c r="BA30" s="511"/>
      <c r="BB30" s="511"/>
      <c r="BC30" s="511"/>
      <c r="BD30" s="511"/>
      <c r="BE30" s="511"/>
      <c r="BF30" s="34"/>
      <c r="BG30" s="34"/>
      <c r="BH30" s="34"/>
      <c r="BI30" s="511"/>
      <c r="BJ30" s="511"/>
      <c r="BK30" s="511"/>
      <c r="BL30" s="511"/>
      <c r="BM30" s="511"/>
      <c r="BN30" s="511"/>
      <c r="BO30" s="511"/>
      <c r="BP30" s="511"/>
      <c r="BQ30" s="511"/>
      <c r="BR30" s="511"/>
      <c r="BS30" s="511"/>
      <c r="BT30" s="511"/>
      <c r="BU30" s="511"/>
      <c r="BV30" s="511"/>
      <c r="BW30" s="511"/>
      <c r="BX30" s="511"/>
      <c r="BY30" s="511"/>
      <c r="BZ30" s="511"/>
      <c r="CA30" s="511"/>
      <c r="CB30" s="511"/>
      <c r="CC30" s="511"/>
      <c r="CD30" s="511"/>
      <c r="CE30" s="511"/>
      <c r="CF30" s="511"/>
      <c r="CG30" s="511"/>
      <c r="CH30" s="511"/>
      <c r="CI30" s="511"/>
      <c r="CJ30" s="511"/>
      <c r="CK30" s="511"/>
      <c r="CL30" s="511"/>
      <c r="CM30" s="511"/>
      <c r="CN30" s="511"/>
      <c r="CO30" s="511"/>
    </row>
    <row r="31" spans="1:93" s="560" customFormat="1" ht="20.100000000000001" customHeight="1">
      <c r="A31" s="782"/>
      <c r="B31" s="715"/>
      <c r="C31" s="711" t="s">
        <v>2764</v>
      </c>
      <c r="D31" s="604"/>
      <c r="E31" s="604"/>
      <c r="F31" s="696"/>
      <c r="G31" s="600"/>
      <c r="H31" s="601"/>
      <c r="I31" s="601"/>
      <c r="J31" s="601"/>
      <c r="K31" s="601"/>
      <c r="L31" s="681"/>
      <c r="M31" s="741"/>
      <c r="N31" s="682"/>
      <c r="O31" s="640"/>
      <c r="P31" s="373"/>
      <c r="Q31" s="373"/>
      <c r="R31" s="373"/>
      <c r="S31" s="373"/>
      <c r="T31" s="373"/>
      <c r="U31" s="373"/>
      <c r="V31" s="373"/>
      <c r="W31" s="373"/>
      <c r="X31" s="373"/>
      <c r="Y31" s="373"/>
      <c r="Z31" s="373"/>
      <c r="AA31" s="373"/>
      <c r="AB31" s="373"/>
      <c r="AC31" s="373"/>
      <c r="AD31" s="373"/>
      <c r="AE31" s="373"/>
      <c r="AF31" s="373"/>
      <c r="AG31" s="284"/>
      <c r="AH31" s="373"/>
      <c r="AI31" s="373"/>
      <c r="AJ31" s="373"/>
      <c r="AK31" s="373"/>
      <c r="AL31" s="511"/>
      <c r="AM31" s="511"/>
      <c r="AN31" s="511" t="s">
        <v>3060</v>
      </c>
      <c r="AO31" s="511"/>
      <c r="AP31" s="511"/>
      <c r="AQ31" s="511"/>
      <c r="AR31" s="511"/>
      <c r="AS31" s="511"/>
      <c r="AT31" s="511"/>
      <c r="AU31" s="511"/>
      <c r="AV31" s="511"/>
      <c r="AW31" s="511"/>
      <c r="AX31" s="511"/>
      <c r="AY31" s="511"/>
      <c r="AZ31" s="511"/>
      <c r="BA31" s="511"/>
      <c r="BB31" s="511"/>
      <c r="BC31" s="511"/>
      <c r="BD31" s="511"/>
      <c r="BE31" s="511"/>
      <c r="BF31" s="34"/>
      <c r="BG31" s="34"/>
      <c r="BH31" s="34"/>
      <c r="BI31" s="511"/>
      <c r="BJ31" s="511"/>
      <c r="BK31" s="511"/>
      <c r="BL31" s="511"/>
      <c r="BM31" s="511"/>
      <c r="BN31" s="511"/>
      <c r="BO31" s="511"/>
      <c r="BP31" s="511"/>
      <c r="BQ31" s="511"/>
      <c r="BR31" s="511"/>
      <c r="BS31" s="511"/>
      <c r="BT31" s="511"/>
      <c r="BU31" s="511"/>
      <c r="BV31" s="511"/>
      <c r="BW31" s="511"/>
      <c r="BX31" s="511"/>
      <c r="BY31" s="511"/>
      <c r="BZ31" s="511"/>
      <c r="CA31" s="511"/>
      <c r="CB31" s="511"/>
      <c r="CC31" s="511"/>
      <c r="CD31" s="511"/>
      <c r="CE31" s="511"/>
      <c r="CF31" s="511"/>
      <c r="CG31" s="511"/>
      <c r="CH31" s="511"/>
      <c r="CI31" s="511"/>
      <c r="CJ31" s="511"/>
      <c r="CK31" s="511"/>
      <c r="CL31" s="511"/>
      <c r="CM31" s="511"/>
      <c r="CN31" s="511"/>
      <c r="CO31" s="511"/>
    </row>
    <row r="32" spans="1:93" s="560" customFormat="1" ht="30" customHeight="1">
      <c r="A32" s="782"/>
      <c r="B32" s="715"/>
      <c r="C32" s="691" t="s">
        <v>2765</v>
      </c>
      <c r="D32" s="836"/>
      <c r="E32" s="628"/>
      <c r="F32" s="620" t="s">
        <v>2767</v>
      </c>
      <c r="G32" s="600"/>
      <c r="H32" s="836"/>
      <c r="I32" s="601"/>
      <c r="J32" s="1278" t="s">
        <v>2768</v>
      </c>
      <c r="K32" s="1279"/>
      <c r="L32" s="836"/>
      <c r="M32" s="741"/>
      <c r="N32" s="682"/>
      <c r="O32" s="640"/>
      <c r="P32" s="373"/>
      <c r="Q32" s="373"/>
      <c r="R32" s="373"/>
      <c r="S32" s="373"/>
      <c r="T32" s="373"/>
      <c r="U32" s="373"/>
      <c r="V32" s="373"/>
      <c r="W32" s="373"/>
      <c r="X32" s="373"/>
      <c r="Y32" s="373"/>
      <c r="Z32" s="373"/>
      <c r="AA32" s="373"/>
      <c r="AB32" s="373"/>
      <c r="AC32" s="373"/>
      <c r="AD32" s="373"/>
      <c r="AE32" s="373"/>
      <c r="AF32" s="373"/>
      <c r="AG32" s="284"/>
      <c r="AH32" s="373"/>
      <c r="AI32" s="373"/>
      <c r="AJ32" s="373"/>
      <c r="AK32" s="373"/>
      <c r="AL32" s="511"/>
      <c r="AM32" s="511"/>
      <c r="AN32" s="511" t="s">
        <v>3061</v>
      </c>
      <c r="AO32" s="511"/>
      <c r="AP32" s="511"/>
      <c r="AQ32" s="511"/>
      <c r="AR32" s="511"/>
      <c r="AS32" s="511"/>
      <c r="AT32" s="511"/>
      <c r="AU32" s="511"/>
      <c r="AV32" s="511"/>
      <c r="AW32" s="511"/>
      <c r="AX32" s="511"/>
      <c r="AY32" s="511"/>
      <c r="AZ32" s="511"/>
      <c r="BA32" s="511"/>
      <c r="BB32" s="511"/>
      <c r="BC32" s="511"/>
      <c r="BD32" s="511"/>
      <c r="BE32" s="511"/>
      <c r="BF32" s="34"/>
      <c r="BG32" s="34"/>
      <c r="BH32" s="34"/>
      <c r="BI32" s="511"/>
      <c r="BJ32" s="511"/>
      <c r="BK32" s="511"/>
      <c r="BL32" s="511"/>
      <c r="BM32" s="511"/>
      <c r="BN32" s="511"/>
      <c r="BO32" s="511"/>
      <c r="BP32" s="511"/>
      <c r="BQ32" s="511"/>
      <c r="BR32" s="511"/>
      <c r="BS32" s="511"/>
      <c r="BT32" s="511"/>
      <c r="BU32" s="511"/>
      <c r="BV32" s="511"/>
      <c r="BW32" s="511"/>
      <c r="BX32" s="511"/>
      <c r="BY32" s="511"/>
      <c r="BZ32" s="511"/>
      <c r="CA32" s="511"/>
      <c r="CB32" s="511"/>
      <c r="CC32" s="511"/>
      <c r="CD32" s="511"/>
      <c r="CE32" s="511"/>
      <c r="CF32" s="511"/>
      <c r="CG32" s="511"/>
      <c r="CH32" s="511"/>
      <c r="CI32" s="511"/>
      <c r="CJ32" s="511"/>
      <c r="CK32" s="511"/>
      <c r="CL32" s="511"/>
      <c r="CM32" s="511"/>
      <c r="CN32" s="511"/>
      <c r="CO32" s="511"/>
    </row>
    <row r="33" spans="1:138" s="560" customFormat="1" ht="5.0999999999999996" customHeight="1">
      <c r="A33" s="782"/>
      <c r="B33" s="715"/>
      <c r="C33" s="691"/>
      <c r="D33" s="628"/>
      <c r="E33" s="628"/>
      <c r="F33" s="620"/>
      <c r="G33" s="626"/>
      <c r="H33" s="677"/>
      <c r="I33" s="602"/>
      <c r="J33" s="629"/>
      <c r="K33" s="677"/>
      <c r="L33" s="681"/>
      <c r="M33" s="741"/>
      <c r="N33" s="682"/>
      <c r="O33" s="640"/>
      <c r="P33" s="373"/>
      <c r="Q33" s="373"/>
      <c r="R33" s="373"/>
      <c r="S33" s="373"/>
      <c r="T33" s="373"/>
      <c r="U33" s="373"/>
      <c r="V33" s="373"/>
      <c r="W33" s="373"/>
      <c r="X33" s="373"/>
      <c r="Y33" s="373"/>
      <c r="Z33" s="373"/>
      <c r="AA33" s="373"/>
      <c r="AB33" s="373"/>
      <c r="AC33" s="373"/>
      <c r="AD33" s="373"/>
      <c r="AE33" s="373"/>
      <c r="AF33" s="373"/>
      <c r="AG33" s="284"/>
      <c r="AH33" s="373"/>
      <c r="AI33" s="373"/>
      <c r="AJ33" s="373"/>
      <c r="AK33" s="373"/>
      <c r="AL33" s="511"/>
      <c r="AM33" s="511"/>
      <c r="AN33" s="511" t="s">
        <v>3062</v>
      </c>
      <c r="AO33" s="511"/>
      <c r="AP33" s="511"/>
      <c r="AQ33" s="511"/>
      <c r="AR33" s="511"/>
      <c r="AS33" s="511"/>
      <c r="AT33" s="511"/>
      <c r="AU33" s="511"/>
      <c r="AV33" s="511"/>
      <c r="AW33" s="511"/>
      <c r="AX33" s="511"/>
      <c r="AY33" s="511"/>
      <c r="AZ33" s="511"/>
      <c r="BA33" s="511"/>
      <c r="BB33" s="511"/>
      <c r="BC33" s="511"/>
      <c r="BD33" s="511"/>
      <c r="BE33" s="511"/>
      <c r="BI33" s="511"/>
      <c r="BJ33" s="511"/>
      <c r="BK33" s="511"/>
      <c r="BL33" s="511"/>
      <c r="BM33" s="511"/>
      <c r="BN33" s="511"/>
      <c r="BO33" s="511"/>
      <c r="BP33" s="511"/>
      <c r="BQ33" s="511"/>
      <c r="BR33" s="511"/>
      <c r="BS33" s="511"/>
      <c r="BT33" s="511"/>
      <c r="BU33" s="511"/>
      <c r="BV33" s="511"/>
      <c r="BW33" s="511"/>
      <c r="BX33" s="511"/>
      <c r="BY33" s="511"/>
      <c r="BZ33" s="511"/>
      <c r="CA33" s="511"/>
      <c r="CB33" s="511"/>
      <c r="CC33" s="511"/>
      <c r="CD33" s="511"/>
      <c r="CE33" s="511"/>
      <c r="CF33" s="511"/>
      <c r="CG33" s="511"/>
      <c r="CH33" s="511"/>
      <c r="CI33" s="511"/>
      <c r="CJ33" s="511"/>
      <c r="CK33" s="511"/>
      <c r="CL33" s="511"/>
      <c r="CM33" s="511"/>
      <c r="CN33" s="511"/>
      <c r="CO33" s="511"/>
    </row>
    <row r="34" spans="1:138" s="560" customFormat="1" ht="30" customHeight="1">
      <c r="A34" s="782"/>
      <c r="B34" s="715"/>
      <c r="C34" s="712" t="s">
        <v>2769</v>
      </c>
      <c r="D34" s="700" t="s">
        <v>2950</v>
      </c>
      <c r="E34" s="701"/>
      <c r="F34" s="1234" t="s">
        <v>2951</v>
      </c>
      <c r="G34" s="1237"/>
      <c r="H34" s="1238"/>
      <c r="I34" s="702"/>
      <c r="J34" s="1234" t="s">
        <v>2797</v>
      </c>
      <c r="K34" s="1235"/>
      <c r="L34" s="1236"/>
      <c r="M34" s="741"/>
      <c r="N34" s="682"/>
      <c r="O34" s="640"/>
      <c r="P34" s="373"/>
      <c r="Q34" s="373"/>
      <c r="R34" s="373"/>
      <c r="S34" s="373"/>
      <c r="T34" s="373"/>
      <c r="U34" s="373"/>
      <c r="V34" s="373"/>
      <c r="W34" s="373"/>
      <c r="X34" s="373"/>
      <c r="Y34" s="373"/>
      <c r="Z34" s="373"/>
      <c r="AA34" s="373"/>
      <c r="AB34" s="373"/>
      <c r="AC34" s="373"/>
      <c r="AD34" s="373"/>
      <c r="AE34" s="373"/>
      <c r="AF34" s="373"/>
      <c r="AG34" s="284"/>
      <c r="AH34" s="373"/>
      <c r="AI34" s="373"/>
      <c r="AJ34" s="373"/>
      <c r="AK34" s="373"/>
      <c r="AL34" s="511"/>
      <c r="AM34" s="511"/>
      <c r="AN34" s="511" t="s">
        <v>3063</v>
      </c>
      <c r="AO34" s="511"/>
      <c r="AP34" s="511"/>
      <c r="AQ34" s="511"/>
      <c r="AR34" s="511"/>
      <c r="AS34" s="511"/>
      <c r="AT34" s="511"/>
      <c r="AU34" s="511"/>
      <c r="AV34" s="511"/>
      <c r="AW34" s="511"/>
      <c r="AX34" s="511"/>
      <c r="AY34" s="511"/>
      <c r="AZ34" s="511"/>
      <c r="BA34" s="511"/>
      <c r="BB34" s="511"/>
      <c r="BC34" s="511"/>
      <c r="BD34" s="511"/>
      <c r="BE34" s="511"/>
      <c r="BF34" s="34"/>
      <c r="BG34" s="34"/>
      <c r="BH34" s="34"/>
      <c r="BI34" s="511"/>
      <c r="BJ34" s="511"/>
      <c r="BK34" s="511"/>
      <c r="BL34" s="511"/>
      <c r="BM34" s="511"/>
      <c r="BN34" s="511"/>
      <c r="BO34" s="511"/>
      <c r="BP34" s="511"/>
      <c r="BQ34" s="511"/>
      <c r="BR34" s="511"/>
      <c r="BS34" s="511"/>
      <c r="BT34" s="511"/>
      <c r="BU34" s="511"/>
      <c r="BV34" s="511"/>
      <c r="BW34" s="511"/>
      <c r="BX34" s="511"/>
      <c r="BY34" s="511"/>
      <c r="BZ34" s="511"/>
      <c r="CA34" s="511"/>
      <c r="CB34" s="511"/>
      <c r="CC34" s="511"/>
      <c r="CD34" s="511"/>
      <c r="CE34" s="511"/>
      <c r="CF34" s="511"/>
      <c r="CG34" s="511"/>
      <c r="CH34" s="511"/>
      <c r="CI34" s="511"/>
      <c r="CJ34" s="511"/>
      <c r="CK34" s="511"/>
      <c r="CL34" s="511"/>
      <c r="CM34" s="511"/>
      <c r="CN34" s="511"/>
      <c r="CO34" s="511"/>
    </row>
    <row r="35" spans="1:138" s="560" customFormat="1" ht="9.9499999999999993" customHeight="1">
      <c r="A35" s="782"/>
      <c r="B35" s="715"/>
      <c r="C35" s="691"/>
      <c r="D35" s="701"/>
      <c r="E35" s="701"/>
      <c r="F35" s="701"/>
      <c r="G35" s="701"/>
      <c r="H35" s="701"/>
      <c r="I35" s="702"/>
      <c r="J35" s="701"/>
      <c r="K35" s="701"/>
      <c r="L35" s="702"/>
      <c r="M35" s="741"/>
      <c r="N35" s="682"/>
      <c r="O35" s="640"/>
      <c r="P35" s="373"/>
      <c r="Q35" s="373"/>
      <c r="R35" s="373"/>
      <c r="S35" s="373"/>
      <c r="T35" s="373"/>
      <c r="U35" s="373"/>
      <c r="V35" s="373"/>
      <c r="W35" s="373"/>
      <c r="X35" s="373"/>
      <c r="Y35" s="373"/>
      <c r="Z35" s="373"/>
      <c r="AA35" s="373"/>
      <c r="AB35" s="373"/>
      <c r="AC35" s="373"/>
      <c r="AD35" s="373"/>
      <c r="AE35" s="373"/>
      <c r="AF35" s="373"/>
      <c r="AG35" s="284"/>
      <c r="AH35" s="373"/>
      <c r="AI35" s="373"/>
      <c r="AJ35" s="373"/>
      <c r="AK35" s="373"/>
      <c r="AL35" s="511"/>
      <c r="AM35" s="511"/>
      <c r="AN35" s="511" t="s">
        <v>3064</v>
      </c>
      <c r="AO35" s="511"/>
      <c r="AP35" s="511"/>
      <c r="AQ35" s="511"/>
      <c r="AR35" s="511"/>
      <c r="AS35" s="511"/>
      <c r="AT35" s="511"/>
      <c r="AU35" s="511"/>
      <c r="AV35" s="511"/>
      <c r="AW35" s="511"/>
      <c r="AX35" s="511"/>
      <c r="AY35" s="511"/>
      <c r="AZ35" s="511"/>
      <c r="BA35" s="511"/>
      <c r="BB35" s="511"/>
      <c r="BC35" s="511"/>
      <c r="BD35" s="511"/>
      <c r="BE35" s="511"/>
      <c r="BF35" s="34"/>
      <c r="BG35" s="34"/>
      <c r="BH35" s="34"/>
      <c r="BI35" s="511"/>
      <c r="BJ35" s="511"/>
      <c r="BK35" s="511"/>
      <c r="BL35" s="511"/>
      <c r="BM35" s="511"/>
      <c r="BN35" s="511"/>
      <c r="BO35" s="511"/>
      <c r="BP35" s="511"/>
      <c r="BQ35" s="511"/>
      <c r="BR35" s="511"/>
      <c r="BS35" s="511"/>
      <c r="BT35" s="511"/>
      <c r="BU35" s="511"/>
      <c r="BV35" s="511"/>
      <c r="BW35" s="511"/>
      <c r="BX35" s="511"/>
      <c r="BY35" s="511"/>
      <c r="BZ35" s="511"/>
      <c r="CA35" s="511"/>
      <c r="CB35" s="511"/>
      <c r="CC35" s="511"/>
      <c r="CD35" s="511"/>
      <c r="CE35" s="511"/>
      <c r="CF35" s="511"/>
      <c r="CG35" s="511"/>
      <c r="CH35" s="511"/>
      <c r="CI35" s="511"/>
      <c r="CJ35" s="511"/>
      <c r="CK35" s="511"/>
      <c r="CL35" s="511"/>
      <c r="CM35" s="511"/>
      <c r="CN35" s="511"/>
      <c r="CO35" s="511"/>
    </row>
    <row r="36" spans="1:138" s="560" customFormat="1" ht="30" customHeight="1">
      <c r="A36" s="782"/>
      <c r="B36" s="715"/>
      <c r="C36" s="691"/>
      <c r="D36" s="1234" t="s">
        <v>2796</v>
      </c>
      <c r="E36" s="1269"/>
      <c r="F36" s="1269"/>
      <c r="G36" s="720"/>
      <c r="H36" s="721"/>
      <c r="I36" s="702"/>
      <c r="J36" s="1234" t="s">
        <v>2798</v>
      </c>
      <c r="K36" s="1235"/>
      <c r="L36" s="1236"/>
      <c r="M36" s="741"/>
      <c r="N36" s="682"/>
      <c r="O36" s="640"/>
      <c r="P36" s="373"/>
      <c r="Q36" s="373"/>
      <c r="R36" s="373"/>
      <c r="S36" s="373"/>
      <c r="T36" s="373"/>
      <c r="U36" s="373"/>
      <c r="V36" s="373"/>
      <c r="W36" s="373"/>
      <c r="X36" s="373"/>
      <c r="Y36" s="373"/>
      <c r="Z36" s="373"/>
      <c r="AA36" s="373"/>
      <c r="AB36" s="373"/>
      <c r="AC36" s="373"/>
      <c r="AD36" s="373"/>
      <c r="AE36" s="373"/>
      <c r="AF36" s="373"/>
      <c r="AG36" s="284"/>
      <c r="AH36" s="373"/>
      <c r="AI36" s="373"/>
      <c r="AJ36" s="373"/>
      <c r="AK36" s="373"/>
      <c r="AL36" s="511"/>
      <c r="AM36" s="511"/>
      <c r="AN36" s="511" t="s">
        <v>3065</v>
      </c>
      <c r="AO36" s="511"/>
      <c r="AP36" s="511"/>
      <c r="AQ36" s="511"/>
      <c r="AR36" s="511"/>
      <c r="AS36" s="511"/>
      <c r="AT36" s="511"/>
      <c r="AU36" s="511"/>
      <c r="AV36" s="511"/>
      <c r="AW36" s="511"/>
      <c r="AX36" s="511"/>
      <c r="AY36" s="511"/>
      <c r="AZ36" s="511"/>
      <c r="BA36" s="511"/>
      <c r="BB36" s="511"/>
      <c r="BC36" s="511"/>
      <c r="BD36" s="511"/>
      <c r="BE36" s="511"/>
      <c r="BF36" s="101"/>
      <c r="BG36" s="101"/>
      <c r="BH36" s="101"/>
      <c r="BI36" s="511"/>
      <c r="BJ36" s="511"/>
      <c r="BK36" s="511"/>
      <c r="BL36" s="511"/>
      <c r="BM36" s="511"/>
      <c r="BN36" s="511"/>
      <c r="BO36" s="511"/>
      <c r="BP36" s="511"/>
      <c r="BQ36" s="511"/>
      <c r="BR36" s="511"/>
      <c r="BS36" s="511"/>
      <c r="BT36" s="511"/>
      <c r="BU36" s="511"/>
      <c r="BV36" s="511"/>
      <c r="BW36" s="511"/>
      <c r="BX36" s="511"/>
      <c r="BY36" s="511"/>
      <c r="BZ36" s="511"/>
      <c r="CA36" s="511"/>
      <c r="CB36" s="511"/>
      <c r="CC36" s="511"/>
      <c r="CD36" s="511"/>
      <c r="CE36" s="511"/>
      <c r="CF36" s="511"/>
      <c r="CG36" s="511"/>
      <c r="CH36" s="511"/>
      <c r="CI36" s="511"/>
      <c r="CJ36" s="511"/>
      <c r="CK36" s="511"/>
      <c r="CL36" s="511"/>
      <c r="CM36" s="511"/>
      <c r="CN36" s="511"/>
      <c r="CO36" s="511"/>
    </row>
    <row r="37" spans="1:138" s="560" customFormat="1" ht="9.9499999999999993" customHeight="1">
      <c r="A37" s="782"/>
      <c r="B37" s="715"/>
      <c r="C37" s="691"/>
      <c r="D37" s="701"/>
      <c r="E37" s="701"/>
      <c r="F37" s="704"/>
      <c r="G37" s="703"/>
      <c r="H37" s="701"/>
      <c r="I37" s="702"/>
      <c r="J37" s="702"/>
      <c r="K37" s="702"/>
      <c r="L37" s="702"/>
      <c r="M37" s="741"/>
      <c r="N37" s="682"/>
      <c r="O37" s="640"/>
      <c r="P37" s="373"/>
      <c r="Q37" s="373"/>
      <c r="R37" s="373"/>
      <c r="S37" s="373"/>
      <c r="T37" s="373"/>
      <c r="U37" s="373"/>
      <c r="V37" s="373"/>
      <c r="W37" s="373"/>
      <c r="X37" s="373"/>
      <c r="Y37" s="373"/>
      <c r="Z37" s="373"/>
      <c r="AA37" s="373"/>
      <c r="AB37" s="373"/>
      <c r="AC37" s="373"/>
      <c r="AD37" s="373"/>
      <c r="AE37" s="373"/>
      <c r="AF37" s="373"/>
      <c r="AG37" s="284"/>
      <c r="AH37" s="373"/>
      <c r="AI37" s="373"/>
      <c r="AJ37" s="373"/>
      <c r="AK37" s="373"/>
      <c r="AL37" s="511"/>
      <c r="AM37" s="511"/>
      <c r="AN37" s="511" t="s">
        <v>3066</v>
      </c>
      <c r="AO37" s="511"/>
      <c r="AP37" s="511"/>
      <c r="AQ37" s="511"/>
      <c r="AR37" s="511"/>
      <c r="AS37" s="511"/>
      <c r="AT37" s="511"/>
      <c r="AU37" s="511"/>
      <c r="AV37" s="511"/>
      <c r="AW37" s="511"/>
      <c r="AX37" s="511"/>
      <c r="AY37" s="511"/>
      <c r="AZ37" s="511"/>
      <c r="BA37" s="511"/>
      <c r="BB37" s="511"/>
      <c r="BC37" s="511"/>
      <c r="BD37" s="511"/>
      <c r="BE37" s="511"/>
      <c r="BF37" s="101"/>
      <c r="BG37" s="101"/>
      <c r="BH37" s="101"/>
      <c r="BI37" s="511"/>
      <c r="BJ37" s="511"/>
      <c r="BK37" s="511"/>
      <c r="BL37" s="511"/>
      <c r="BM37" s="511"/>
      <c r="BN37" s="511"/>
      <c r="BO37" s="511"/>
      <c r="BP37" s="511"/>
      <c r="BQ37" s="511"/>
      <c r="BR37" s="511"/>
      <c r="BS37" s="511"/>
      <c r="BT37" s="511"/>
      <c r="BU37" s="511"/>
      <c r="BV37" s="511"/>
      <c r="BW37" s="511"/>
      <c r="BX37" s="511"/>
      <c r="BY37" s="511"/>
      <c r="BZ37" s="511"/>
      <c r="CA37" s="511"/>
      <c r="CB37" s="511"/>
      <c r="CC37" s="511"/>
      <c r="CD37" s="511"/>
      <c r="CE37" s="511"/>
      <c r="CF37" s="511"/>
      <c r="CG37" s="511"/>
      <c r="CH37" s="511"/>
      <c r="CI37" s="511"/>
      <c r="CJ37" s="511"/>
      <c r="CK37" s="511"/>
      <c r="CL37" s="511"/>
      <c r="CM37" s="511"/>
      <c r="CN37" s="511"/>
      <c r="CO37" s="511"/>
    </row>
    <row r="38" spans="1:138" s="560" customFormat="1" ht="30" customHeight="1">
      <c r="A38" s="782"/>
      <c r="B38" s="715"/>
      <c r="C38" s="691"/>
      <c r="D38" s="700" t="s">
        <v>2799</v>
      </c>
      <c r="E38" s="701"/>
      <c r="F38" s="700" t="s">
        <v>2800</v>
      </c>
      <c r="G38" s="703"/>
      <c r="H38" s="700" t="s">
        <v>2801</v>
      </c>
      <c r="I38" s="702"/>
      <c r="J38" s="1234" t="s">
        <v>2802</v>
      </c>
      <c r="K38" s="1235"/>
      <c r="L38" s="1236"/>
      <c r="M38" s="741"/>
      <c r="N38" s="682"/>
      <c r="O38" s="640"/>
      <c r="P38" s="373"/>
      <c r="Q38" s="373"/>
      <c r="R38" s="373"/>
      <c r="S38" s="373"/>
      <c r="T38" s="373"/>
      <c r="U38" s="373"/>
      <c r="V38" s="373"/>
      <c r="W38" s="373"/>
      <c r="X38" s="373"/>
      <c r="Y38" s="373"/>
      <c r="Z38" s="373"/>
      <c r="AA38" s="373"/>
      <c r="AB38" s="373"/>
      <c r="AC38" s="373"/>
      <c r="AD38" s="373"/>
      <c r="AE38" s="373"/>
      <c r="AF38" s="373"/>
      <c r="AG38" s="284"/>
      <c r="AH38" s="373"/>
      <c r="AI38" s="373"/>
      <c r="AJ38" s="373"/>
      <c r="AK38" s="373"/>
      <c r="AL38" s="511"/>
      <c r="AM38" s="511"/>
      <c r="AN38" s="511" t="s">
        <v>3067</v>
      </c>
      <c r="AO38" s="511"/>
      <c r="AP38" s="511"/>
      <c r="AQ38" s="511"/>
      <c r="AR38" s="511"/>
      <c r="AS38" s="511"/>
      <c r="AT38" s="511"/>
      <c r="AU38" s="511"/>
      <c r="AV38" s="511"/>
      <c r="AW38" s="511"/>
      <c r="AX38" s="511"/>
      <c r="AY38" s="511"/>
      <c r="AZ38" s="511"/>
      <c r="BA38" s="511"/>
      <c r="BB38" s="511"/>
      <c r="BC38" s="511"/>
      <c r="BD38" s="511"/>
      <c r="BE38" s="511"/>
      <c r="BF38" s="101"/>
      <c r="BG38" s="101"/>
      <c r="BH38" s="101"/>
      <c r="BI38" s="511"/>
      <c r="BJ38" s="511"/>
      <c r="BK38" s="511"/>
      <c r="BL38" s="511"/>
      <c r="BM38" s="511"/>
      <c r="BN38" s="511"/>
      <c r="BO38" s="511"/>
      <c r="BP38" s="511"/>
      <c r="BQ38" s="511"/>
      <c r="BR38" s="511"/>
      <c r="BS38" s="511"/>
      <c r="BT38" s="511"/>
      <c r="BU38" s="511"/>
      <c r="BV38" s="511"/>
      <c r="BW38" s="511"/>
      <c r="BX38" s="511"/>
      <c r="BY38" s="511"/>
      <c r="BZ38" s="511"/>
      <c r="CA38" s="511"/>
      <c r="CB38" s="511"/>
      <c r="CC38" s="511"/>
      <c r="CD38" s="511"/>
      <c r="CE38" s="511"/>
      <c r="CF38" s="511"/>
      <c r="CG38" s="511"/>
      <c r="CH38" s="511"/>
      <c r="CI38" s="511"/>
      <c r="CJ38" s="511"/>
      <c r="CK38" s="511"/>
      <c r="CL38" s="511"/>
      <c r="CM38" s="511"/>
      <c r="CN38" s="511"/>
      <c r="CO38" s="511"/>
    </row>
    <row r="39" spans="1:138" s="560" customFormat="1" ht="9.9499999999999993" customHeight="1">
      <c r="A39" s="782"/>
      <c r="B39" s="715"/>
      <c r="C39" s="691"/>
      <c r="D39" s="701"/>
      <c r="E39" s="701"/>
      <c r="F39" s="701"/>
      <c r="G39" s="703"/>
      <c r="H39" s="701"/>
      <c r="I39" s="705"/>
      <c r="J39" s="701"/>
      <c r="K39" s="701"/>
      <c r="L39" s="705"/>
      <c r="M39" s="741"/>
      <c r="N39" s="682"/>
      <c r="O39" s="640"/>
      <c r="P39" s="373"/>
      <c r="Q39" s="373"/>
      <c r="R39" s="373"/>
      <c r="S39" s="373"/>
      <c r="T39" s="373"/>
      <c r="U39" s="373"/>
      <c r="V39" s="373"/>
      <c r="W39" s="373"/>
      <c r="X39" s="373"/>
      <c r="Y39" s="373"/>
      <c r="Z39" s="373"/>
      <c r="AA39" s="373"/>
      <c r="AB39" s="373"/>
      <c r="AC39" s="373"/>
      <c r="AD39" s="373"/>
      <c r="AE39" s="373"/>
      <c r="AF39" s="373"/>
      <c r="AG39" s="284"/>
      <c r="AH39" s="373"/>
      <c r="AI39" s="373"/>
      <c r="AJ39" s="373"/>
      <c r="AK39" s="373"/>
      <c r="AL39" s="511"/>
      <c r="AM39" s="511"/>
      <c r="AN39" s="511" t="s">
        <v>3068</v>
      </c>
      <c r="AO39" s="511"/>
      <c r="AP39" s="511"/>
      <c r="AQ39" s="511"/>
      <c r="AR39" s="511"/>
      <c r="AS39" s="511"/>
      <c r="AT39" s="511"/>
      <c r="AU39" s="511"/>
      <c r="AV39" s="511"/>
      <c r="AW39" s="511"/>
      <c r="AX39" s="511"/>
      <c r="AY39" s="511"/>
      <c r="AZ39" s="511"/>
      <c r="BA39" s="511"/>
      <c r="BB39" s="511"/>
      <c r="BC39" s="511"/>
      <c r="BD39" s="511"/>
      <c r="BE39" s="511"/>
      <c r="BF39" s="101"/>
      <c r="BG39" s="101"/>
      <c r="BH39" s="101"/>
      <c r="BI39" s="511"/>
      <c r="BJ39" s="511"/>
      <c r="BK39" s="511"/>
      <c r="BL39" s="511"/>
      <c r="BM39" s="511"/>
      <c r="BN39" s="511"/>
      <c r="BO39" s="511"/>
      <c r="BP39" s="511"/>
      <c r="BQ39" s="511"/>
      <c r="BR39" s="511"/>
      <c r="BS39" s="511"/>
      <c r="BT39" s="511"/>
      <c r="BU39" s="511"/>
      <c r="BV39" s="511"/>
      <c r="BW39" s="511"/>
      <c r="BX39" s="511"/>
      <c r="BY39" s="511"/>
      <c r="BZ39" s="511"/>
      <c r="CA39" s="511"/>
      <c r="CB39" s="511"/>
      <c r="CC39" s="511"/>
      <c r="CD39" s="511"/>
      <c r="CE39" s="511"/>
      <c r="CF39" s="511"/>
      <c r="CG39" s="511"/>
      <c r="CH39" s="511"/>
      <c r="CI39" s="511"/>
      <c r="CJ39" s="511"/>
      <c r="CK39" s="511"/>
      <c r="CL39" s="511"/>
      <c r="CM39" s="511"/>
      <c r="CN39" s="511"/>
      <c r="CO39" s="511"/>
    </row>
    <row r="40" spans="1:138" s="560" customFormat="1" ht="30" customHeight="1">
      <c r="A40" s="782"/>
      <c r="B40" s="715"/>
      <c r="C40" s="691"/>
      <c r="D40" s="700" t="s">
        <v>2803</v>
      </c>
      <c r="E40" s="701"/>
      <c r="F40" s="706" t="s">
        <v>2804</v>
      </c>
      <c r="G40" s="703"/>
      <c r="H40" s="1229"/>
      <c r="I40" s="1230"/>
      <c r="J40" s="1230"/>
      <c r="K40" s="1230"/>
      <c r="L40" s="1231"/>
      <c r="M40" s="741"/>
      <c r="N40" s="682"/>
      <c r="O40" s="640"/>
      <c r="P40" s="373"/>
      <c r="Q40" s="373"/>
      <c r="R40" s="373"/>
      <c r="S40" s="373"/>
      <c r="T40" s="373"/>
      <c r="U40" s="373"/>
      <c r="V40" s="373"/>
      <c r="W40" s="373"/>
      <c r="X40" s="373"/>
      <c r="Y40" s="373"/>
      <c r="Z40" s="373"/>
      <c r="AA40" s="373"/>
      <c r="AB40" s="373"/>
      <c r="AC40" s="373"/>
      <c r="AD40" s="373"/>
      <c r="AE40" s="373"/>
      <c r="AF40" s="373"/>
      <c r="AG40" s="284"/>
      <c r="AH40" s="373"/>
      <c r="AI40" s="373"/>
      <c r="AJ40" s="373"/>
      <c r="AK40" s="373"/>
      <c r="AL40" s="511"/>
      <c r="AM40" s="511"/>
      <c r="AN40" s="511" t="s">
        <v>3069</v>
      </c>
      <c r="AO40" s="511"/>
      <c r="AP40" s="38"/>
      <c r="AQ40" s="511"/>
      <c r="AR40" s="511"/>
      <c r="AS40" s="511"/>
      <c r="AT40" s="511"/>
      <c r="AU40" s="511"/>
      <c r="AV40" s="511"/>
      <c r="AW40" s="511"/>
      <c r="AX40" s="511"/>
      <c r="AY40" s="511"/>
      <c r="AZ40" s="511"/>
      <c r="BA40" s="511"/>
      <c r="BB40" s="511"/>
      <c r="BC40" s="511"/>
      <c r="BD40" s="511"/>
      <c r="BE40" s="511"/>
      <c r="BF40" s="101"/>
      <c r="BG40" s="101"/>
      <c r="BH40" s="101"/>
      <c r="BI40" s="511"/>
      <c r="BJ40" s="511"/>
      <c r="BK40" s="511"/>
      <c r="BL40" s="511"/>
      <c r="BM40" s="511"/>
      <c r="BN40" s="511"/>
      <c r="BO40" s="511"/>
      <c r="BP40" s="511"/>
      <c r="BQ40" s="511"/>
      <c r="BR40" s="511"/>
      <c r="BS40" s="511"/>
      <c r="BT40" s="511"/>
      <c r="BU40" s="511"/>
      <c r="BV40" s="511"/>
      <c r="BW40" s="511"/>
      <c r="BX40" s="511"/>
      <c r="BY40" s="511"/>
      <c r="BZ40" s="511"/>
      <c r="CA40" s="511"/>
      <c r="CB40" s="511"/>
      <c r="CC40" s="511"/>
      <c r="CD40" s="511"/>
      <c r="CE40" s="511"/>
      <c r="CF40" s="511"/>
      <c r="CG40" s="511"/>
      <c r="CH40" s="511"/>
      <c r="CI40" s="511"/>
      <c r="CJ40" s="511"/>
      <c r="CK40" s="511"/>
      <c r="CL40" s="511"/>
      <c r="CM40" s="511"/>
      <c r="CN40" s="511"/>
      <c r="CO40" s="511"/>
    </row>
    <row r="41" spans="1:138" s="560" customFormat="1" ht="9.9499999999999993" customHeight="1">
      <c r="A41" s="782"/>
      <c r="B41" s="715"/>
      <c r="C41" s="691"/>
      <c r="D41" s="604"/>
      <c r="E41" s="604"/>
      <c r="F41" s="697"/>
      <c r="G41" s="626"/>
      <c r="H41" s="602"/>
      <c r="I41" s="602"/>
      <c r="J41" s="602"/>
      <c r="K41" s="602"/>
      <c r="L41" s="681"/>
      <c r="M41" s="741"/>
      <c r="N41" s="682"/>
      <c r="O41" s="640"/>
      <c r="P41" s="373"/>
      <c r="Q41" s="373"/>
      <c r="R41" s="373"/>
      <c r="S41" s="373"/>
      <c r="T41" s="373"/>
      <c r="U41" s="373"/>
      <c r="V41" s="373"/>
      <c r="W41" s="373"/>
      <c r="X41" s="373"/>
      <c r="Y41" s="373"/>
      <c r="Z41" s="373"/>
      <c r="AA41" s="373"/>
      <c r="AB41" s="373"/>
      <c r="AC41" s="373"/>
      <c r="AD41" s="373"/>
      <c r="AE41" s="373"/>
      <c r="AF41" s="373"/>
      <c r="AG41" s="284"/>
      <c r="AH41" s="373"/>
      <c r="AI41" s="373"/>
      <c r="AJ41" s="373"/>
      <c r="AK41" s="373"/>
      <c r="AL41" s="511"/>
      <c r="AM41" s="511"/>
      <c r="AN41" s="511" t="s">
        <v>150</v>
      </c>
      <c r="AO41" s="511"/>
      <c r="AP41" s="511"/>
      <c r="AQ41" s="511"/>
      <c r="AR41" s="511"/>
      <c r="AS41" s="511"/>
      <c r="AT41" s="511"/>
      <c r="AU41" s="511"/>
      <c r="AV41" s="511"/>
      <c r="AW41" s="511"/>
      <c r="AX41" s="511"/>
      <c r="AY41" s="511"/>
      <c r="AZ41" s="511"/>
      <c r="BA41" s="511"/>
      <c r="BB41" s="511"/>
      <c r="BC41" s="511"/>
      <c r="BD41" s="511"/>
      <c r="BE41" s="511"/>
      <c r="BI41" s="511"/>
      <c r="BJ41" s="511"/>
      <c r="BK41" s="511"/>
      <c r="BL41" s="511"/>
      <c r="BM41" s="511"/>
      <c r="BN41" s="511"/>
      <c r="BO41" s="511"/>
      <c r="BP41" s="511"/>
      <c r="BQ41" s="511"/>
      <c r="BR41" s="511"/>
      <c r="BS41" s="511"/>
      <c r="BT41" s="511"/>
      <c r="BU41" s="511"/>
      <c r="BV41" s="511"/>
      <c r="BW41" s="511"/>
      <c r="BX41" s="511"/>
      <c r="BY41" s="511"/>
      <c r="BZ41" s="511"/>
      <c r="CA41" s="511"/>
      <c r="CB41" s="511"/>
      <c r="CC41" s="511"/>
      <c r="CD41" s="511"/>
      <c r="CE41" s="511"/>
      <c r="CF41" s="511"/>
      <c r="CG41" s="511"/>
      <c r="CH41" s="511"/>
      <c r="CI41" s="511"/>
      <c r="CJ41" s="511"/>
      <c r="CK41" s="511"/>
      <c r="CL41" s="511"/>
      <c r="CM41" s="511"/>
      <c r="CN41" s="511"/>
      <c r="CO41" s="511"/>
    </row>
    <row r="42" spans="1:138" s="560" customFormat="1" ht="30" customHeight="1">
      <c r="A42" s="782"/>
      <c r="B42" s="715"/>
      <c r="C42" s="683" t="s">
        <v>2805</v>
      </c>
      <c r="D42" s="836"/>
      <c r="E42" s="630"/>
      <c r="F42" s="632" t="s">
        <v>2806</v>
      </c>
      <c r="G42" s="678"/>
      <c r="H42" s="837"/>
      <c r="I42" s="678"/>
      <c r="J42" s="678"/>
      <c r="K42" s="678"/>
      <c r="L42" s="678"/>
      <c r="M42" s="741"/>
      <c r="N42" s="682"/>
      <c r="O42" s="640"/>
      <c r="P42" s="373"/>
      <c r="Q42" s="373"/>
      <c r="R42" s="373"/>
      <c r="S42" s="373"/>
      <c r="T42" s="373"/>
      <c r="U42" s="373"/>
      <c r="V42" s="373"/>
      <c r="W42" s="373"/>
      <c r="X42" s="373"/>
      <c r="Y42" s="373"/>
      <c r="Z42" s="373"/>
      <c r="AA42" s="373"/>
      <c r="AB42" s="373"/>
      <c r="AC42" s="373"/>
      <c r="AD42" s="373"/>
      <c r="AE42" s="373"/>
      <c r="AF42" s="373"/>
      <c r="AG42" s="284"/>
      <c r="AH42" s="373"/>
      <c r="AI42" s="373"/>
      <c r="AJ42" s="373"/>
      <c r="AK42" s="373"/>
      <c r="AL42" s="511"/>
      <c r="AM42" s="511"/>
      <c r="AN42" s="511" t="s">
        <v>3070</v>
      </c>
      <c r="AO42" s="511"/>
      <c r="AP42" s="511"/>
      <c r="AQ42" s="511"/>
      <c r="AR42" s="511"/>
      <c r="AS42" s="511"/>
      <c r="AT42" s="511"/>
      <c r="AU42" s="511"/>
      <c r="AV42" s="511"/>
      <c r="AW42" s="511"/>
      <c r="AX42" s="511"/>
      <c r="AY42" s="511"/>
      <c r="AZ42" s="511"/>
      <c r="BA42" s="511"/>
      <c r="BB42" s="511"/>
      <c r="BC42" s="511"/>
      <c r="BD42" s="511"/>
      <c r="BE42" s="511"/>
      <c r="BF42" s="101"/>
      <c r="BG42" s="101"/>
      <c r="BH42" s="101"/>
      <c r="BI42" s="511"/>
      <c r="BJ42" s="511"/>
      <c r="BK42" s="511"/>
      <c r="BL42" s="511"/>
      <c r="BM42" s="511"/>
      <c r="BN42" s="511"/>
      <c r="BO42" s="511"/>
      <c r="BP42" s="511"/>
      <c r="BQ42" s="511"/>
      <c r="BR42" s="511"/>
      <c r="BS42" s="511"/>
      <c r="BT42" s="511"/>
      <c r="BU42" s="511"/>
      <c r="BV42" s="511"/>
      <c r="BW42" s="511"/>
      <c r="BX42" s="511"/>
      <c r="BY42" s="511"/>
      <c r="BZ42" s="511"/>
      <c r="CA42" s="511"/>
      <c r="CB42" s="511"/>
      <c r="CC42" s="511"/>
      <c r="CD42" s="511"/>
      <c r="CE42" s="511"/>
      <c r="CF42" s="511"/>
      <c r="CG42" s="511"/>
      <c r="CH42" s="511"/>
      <c r="CI42" s="511"/>
      <c r="CJ42" s="511"/>
      <c r="CK42" s="511"/>
      <c r="CL42" s="511"/>
      <c r="CM42" s="511"/>
      <c r="CN42" s="511"/>
      <c r="CO42" s="511"/>
    </row>
    <row r="43" spans="1:138" ht="5.0999999999999996" customHeight="1">
      <c r="A43" s="782"/>
      <c r="B43" s="715"/>
      <c r="C43" s="683"/>
      <c r="D43" s="630"/>
      <c r="E43" s="630"/>
      <c r="F43" s="632"/>
      <c r="G43" s="678"/>
      <c r="H43" s="678"/>
      <c r="I43" s="678"/>
      <c r="J43" s="678"/>
      <c r="K43" s="678"/>
      <c r="L43" s="678"/>
      <c r="M43" s="741"/>
      <c r="N43" s="682"/>
      <c r="O43" s="640"/>
      <c r="P43" s="47" t="s">
        <v>2653</v>
      </c>
      <c r="Q43" s="47"/>
      <c r="R43" s="47"/>
      <c r="S43" s="47"/>
      <c r="T43" s="47"/>
      <c r="U43" s="47"/>
      <c r="V43" s="47"/>
      <c r="W43" s="47"/>
      <c r="X43" s="47"/>
      <c r="Y43" s="47"/>
      <c r="Z43" s="47"/>
      <c r="AA43" s="47"/>
      <c r="AB43" s="47"/>
      <c r="AC43" s="47"/>
      <c r="AD43" s="47"/>
      <c r="AE43" s="47"/>
      <c r="AF43" s="100"/>
      <c r="AG43" s="284"/>
      <c r="AH43" s="100"/>
      <c r="AI43" s="100"/>
      <c r="AJ43" s="100"/>
      <c r="AK43" s="100"/>
      <c r="AL43" s="38"/>
      <c r="AM43" s="38"/>
      <c r="AN43" s="511" t="s">
        <v>3071</v>
      </c>
      <c r="AO43" s="511"/>
      <c r="AP43" s="511"/>
      <c r="AQ43" s="38"/>
      <c r="AR43" s="339"/>
      <c r="AS43" s="339"/>
      <c r="AT43" s="38"/>
      <c r="AU43" s="38"/>
      <c r="AV43" s="38"/>
      <c r="AW43" s="38"/>
      <c r="AX43" s="38"/>
      <c r="AY43" s="38"/>
      <c r="AZ43" s="38"/>
      <c r="BA43" s="38"/>
      <c r="BB43" s="38"/>
      <c r="BC43" s="38"/>
      <c r="BD43" s="38"/>
      <c r="BE43" s="38"/>
      <c r="BF43" s="101"/>
      <c r="BG43" s="101"/>
      <c r="BH43" s="101"/>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EH43" s="350"/>
    </row>
    <row r="44" spans="1:138" s="560" customFormat="1" ht="30" customHeight="1">
      <c r="A44" s="782"/>
      <c r="B44" s="715"/>
      <c r="C44" s="683" t="s">
        <v>2807</v>
      </c>
      <c r="D44" s="836"/>
      <c r="E44" s="630"/>
      <c r="F44" s="632" t="s">
        <v>2806</v>
      </c>
      <c r="G44" s="678"/>
      <c r="H44" s="837"/>
      <c r="I44" s="678"/>
      <c r="J44" s="678"/>
      <c r="K44" s="678"/>
      <c r="L44" s="678"/>
      <c r="M44" s="741"/>
      <c r="N44" s="682"/>
      <c r="O44" s="640"/>
      <c r="P44" s="373"/>
      <c r="Q44" s="373"/>
      <c r="R44" s="373"/>
      <c r="S44" s="373"/>
      <c r="T44" s="373"/>
      <c r="U44" s="373"/>
      <c r="V44" s="373"/>
      <c r="W44" s="373"/>
      <c r="X44" s="373"/>
      <c r="Y44" s="373"/>
      <c r="Z44" s="373"/>
      <c r="AA44" s="373"/>
      <c r="AB44" s="373"/>
      <c r="AC44" s="373"/>
      <c r="AD44" s="373"/>
      <c r="AE44" s="373"/>
      <c r="AF44" s="373"/>
      <c r="AG44" s="284"/>
      <c r="AH44" s="373"/>
      <c r="AI44" s="373"/>
      <c r="AJ44" s="373"/>
      <c r="AK44" s="373"/>
      <c r="AL44" s="511"/>
      <c r="AM44" s="511"/>
      <c r="AN44" s="511" t="s">
        <v>3072</v>
      </c>
      <c r="AO44" s="511"/>
      <c r="AP44" s="511"/>
      <c r="AQ44" s="511"/>
      <c r="AR44" s="511"/>
      <c r="AS44" s="511"/>
      <c r="AT44" s="511"/>
      <c r="AU44" s="511"/>
      <c r="AV44" s="511"/>
      <c r="AW44" s="511"/>
      <c r="AX44" s="511"/>
      <c r="AY44" s="511"/>
      <c r="AZ44" s="511"/>
      <c r="BA44" s="511"/>
      <c r="BB44" s="511"/>
      <c r="BC44" s="511"/>
      <c r="BD44" s="511"/>
      <c r="BE44" s="511"/>
      <c r="BF44" s="101"/>
      <c r="BG44" s="101"/>
      <c r="BH44" s="101"/>
      <c r="BI44" s="511"/>
      <c r="BJ44" s="511"/>
      <c r="BK44" s="511"/>
      <c r="BL44" s="511"/>
      <c r="BM44" s="511"/>
      <c r="BN44" s="511"/>
      <c r="BO44" s="511"/>
      <c r="BP44" s="511"/>
      <c r="BQ44" s="511"/>
      <c r="BR44" s="511"/>
      <c r="BS44" s="511"/>
      <c r="BT44" s="511"/>
      <c r="BU44" s="511"/>
      <c r="BV44" s="511"/>
      <c r="BW44" s="511"/>
      <c r="BX44" s="511"/>
      <c r="BY44" s="511"/>
      <c r="BZ44" s="511"/>
      <c r="CA44" s="511"/>
      <c r="CB44" s="511"/>
      <c r="CC44" s="511"/>
      <c r="CD44" s="511"/>
      <c r="CE44" s="511"/>
      <c r="CF44" s="511"/>
      <c r="CG44" s="511"/>
      <c r="CH44" s="511"/>
      <c r="CI44" s="511"/>
      <c r="CJ44" s="511"/>
      <c r="CK44" s="511"/>
      <c r="CL44" s="511"/>
      <c r="CM44" s="511"/>
      <c r="CN44" s="511"/>
      <c r="CO44" s="511"/>
      <c r="EH44" s="511"/>
    </row>
    <row r="45" spans="1:138" s="560" customFormat="1" ht="5.0999999999999996" customHeight="1">
      <c r="A45" s="782"/>
      <c r="B45" s="715"/>
      <c r="C45" s="683"/>
      <c r="D45" s="630"/>
      <c r="E45" s="630"/>
      <c r="F45" s="633"/>
      <c r="G45" s="678"/>
      <c r="H45" s="678"/>
      <c r="I45" s="678"/>
      <c r="J45" s="678"/>
      <c r="K45" s="678"/>
      <c r="L45" s="678"/>
      <c r="M45" s="741"/>
      <c r="N45" s="682"/>
      <c r="O45" s="640"/>
      <c r="P45" s="373"/>
      <c r="Q45" s="373"/>
      <c r="R45" s="373"/>
      <c r="S45" s="373"/>
      <c r="T45" s="373"/>
      <c r="U45" s="373"/>
      <c r="V45" s="373"/>
      <c r="W45" s="373"/>
      <c r="X45" s="373"/>
      <c r="Y45" s="373"/>
      <c r="Z45" s="373"/>
      <c r="AA45" s="373"/>
      <c r="AB45" s="373"/>
      <c r="AC45" s="373"/>
      <c r="AD45" s="373"/>
      <c r="AE45" s="373"/>
      <c r="AF45" s="373"/>
      <c r="AG45" s="284"/>
      <c r="AH45" s="373"/>
      <c r="AI45" s="373"/>
      <c r="AJ45" s="373"/>
      <c r="AK45" s="373"/>
      <c r="AL45" s="511"/>
      <c r="AM45" s="511"/>
      <c r="AN45" s="511" t="s">
        <v>2635</v>
      </c>
      <c r="AO45" s="511"/>
      <c r="AP45" s="511"/>
      <c r="AQ45" s="511"/>
      <c r="AR45" s="511"/>
      <c r="AS45" s="511"/>
      <c r="AT45" s="511"/>
      <c r="AU45" s="511"/>
      <c r="AV45" s="511"/>
      <c r="AW45" s="511"/>
      <c r="AX45" s="511"/>
      <c r="AY45" s="511"/>
      <c r="AZ45" s="511"/>
      <c r="BA45" s="511"/>
      <c r="BB45" s="511"/>
      <c r="BC45" s="511"/>
      <c r="BD45" s="511"/>
      <c r="BE45" s="511"/>
      <c r="BF45" s="101"/>
      <c r="BG45" s="101"/>
      <c r="BH45" s="101"/>
      <c r="BI45" s="511"/>
      <c r="BJ45" s="511"/>
      <c r="BK45" s="511"/>
      <c r="BL45" s="511"/>
      <c r="BM45" s="511"/>
      <c r="BN45" s="511"/>
      <c r="BO45" s="511"/>
      <c r="BP45" s="511"/>
      <c r="BQ45" s="511"/>
      <c r="BR45" s="511"/>
      <c r="BS45" s="511"/>
      <c r="BT45" s="511"/>
      <c r="BU45" s="511"/>
      <c r="BV45" s="511"/>
      <c r="BW45" s="511"/>
      <c r="BX45" s="511"/>
      <c r="BY45" s="511"/>
      <c r="BZ45" s="511"/>
      <c r="CA45" s="511"/>
      <c r="CB45" s="511"/>
      <c r="CC45" s="511"/>
      <c r="CD45" s="511"/>
      <c r="CE45" s="511"/>
      <c r="CF45" s="511"/>
      <c r="CG45" s="511"/>
      <c r="CH45" s="511"/>
      <c r="CI45" s="511"/>
      <c r="CJ45" s="511"/>
      <c r="CK45" s="511"/>
      <c r="CL45" s="511"/>
      <c r="CM45" s="511"/>
      <c r="CN45" s="511"/>
      <c r="CO45" s="511"/>
      <c r="EH45" s="511"/>
    </row>
    <row r="46" spans="1:138" s="560" customFormat="1" ht="30" customHeight="1">
      <c r="A46" s="782"/>
      <c r="B46" s="715"/>
      <c r="C46" s="683" t="s">
        <v>2808</v>
      </c>
      <c r="D46" s="738" t="s">
        <v>2809</v>
      </c>
      <c r="E46" s="630"/>
      <c r="F46" s="738" t="s">
        <v>2810</v>
      </c>
      <c r="G46" s="678"/>
      <c r="H46" s="738" t="s">
        <v>2811</v>
      </c>
      <c r="I46" s="678"/>
      <c r="J46" s="633" t="s">
        <v>2695</v>
      </c>
      <c r="K46" s="1232"/>
      <c r="L46" s="1233"/>
      <c r="M46" s="741"/>
      <c r="N46" s="682"/>
      <c r="O46" s="640"/>
      <c r="P46" s="373"/>
      <c r="Q46" s="373"/>
      <c r="R46" s="373"/>
      <c r="S46" s="373"/>
      <c r="T46" s="373"/>
      <c r="U46" s="373"/>
      <c r="V46" s="373"/>
      <c r="W46" s="373"/>
      <c r="X46" s="373"/>
      <c r="Y46" s="373"/>
      <c r="Z46" s="373"/>
      <c r="AA46" s="373"/>
      <c r="AB46" s="373"/>
      <c r="AC46" s="373"/>
      <c r="AD46" s="373"/>
      <c r="AE46" s="373"/>
      <c r="AF46" s="373"/>
      <c r="AG46" s="284"/>
      <c r="AH46" s="373"/>
      <c r="AI46" s="373"/>
      <c r="AJ46" s="373"/>
      <c r="AK46" s="373"/>
      <c r="AL46" s="511"/>
      <c r="AM46" s="511"/>
      <c r="AN46" s="511" t="s">
        <v>3073</v>
      </c>
      <c r="AO46" s="511"/>
      <c r="AP46" s="511"/>
      <c r="AQ46" s="511"/>
      <c r="AR46" s="511"/>
      <c r="AS46" s="511"/>
      <c r="AT46" s="511"/>
      <c r="AU46" s="511"/>
      <c r="AV46" s="511"/>
      <c r="AW46" s="511"/>
      <c r="AX46" s="511"/>
      <c r="AY46" s="511"/>
      <c r="AZ46" s="511"/>
      <c r="BA46" s="511"/>
      <c r="BB46" s="511"/>
      <c r="BC46" s="511"/>
      <c r="BD46" s="511"/>
      <c r="BE46" s="511"/>
      <c r="BF46" s="101"/>
      <c r="BG46" s="101"/>
      <c r="BH46" s="101"/>
      <c r="BI46" s="511"/>
      <c r="BJ46" s="511"/>
      <c r="BK46" s="511"/>
      <c r="BL46" s="511"/>
      <c r="BM46" s="511"/>
      <c r="BN46" s="511"/>
      <c r="BO46" s="511"/>
      <c r="BP46" s="511"/>
      <c r="BQ46" s="511"/>
      <c r="BR46" s="511"/>
      <c r="BS46" s="511"/>
      <c r="BT46" s="511"/>
      <c r="BU46" s="511"/>
      <c r="BV46" s="511"/>
      <c r="BW46" s="511"/>
      <c r="BX46" s="511"/>
      <c r="BY46" s="511"/>
      <c r="BZ46" s="511"/>
      <c r="CA46" s="511"/>
      <c r="CB46" s="511"/>
      <c r="CC46" s="511"/>
      <c r="CD46" s="511"/>
      <c r="CE46" s="511"/>
      <c r="CF46" s="511"/>
      <c r="CG46" s="511"/>
      <c r="CH46" s="511"/>
      <c r="CI46" s="511"/>
      <c r="CJ46" s="511"/>
      <c r="CK46" s="511"/>
      <c r="CL46" s="511"/>
      <c r="CM46" s="511"/>
      <c r="CN46" s="511"/>
      <c r="CO46" s="511"/>
      <c r="EH46" s="511"/>
    </row>
    <row r="47" spans="1:138" s="560" customFormat="1" ht="5.0999999999999996" customHeight="1">
      <c r="A47" s="514"/>
      <c r="B47" s="715"/>
      <c r="C47" s="683"/>
      <c r="D47" s="630"/>
      <c r="E47" s="630"/>
      <c r="F47" s="633"/>
      <c r="G47" s="674"/>
      <c r="H47" s="633"/>
      <c r="I47" s="674"/>
      <c r="J47" s="633"/>
      <c r="K47" s="678"/>
      <c r="L47" s="678"/>
      <c r="M47" s="678"/>
      <c r="N47" s="682"/>
      <c r="O47" s="640"/>
      <c r="P47" s="373"/>
      <c r="Q47" s="373"/>
      <c r="R47" s="373"/>
      <c r="S47" s="373"/>
      <c r="T47" s="373"/>
      <c r="U47" s="373"/>
      <c r="V47" s="373"/>
      <c r="W47" s="373"/>
      <c r="X47" s="373"/>
      <c r="Y47" s="373"/>
      <c r="Z47" s="373"/>
      <c r="AA47" s="373"/>
      <c r="AB47" s="373"/>
      <c r="AC47" s="373"/>
      <c r="AD47" s="373"/>
      <c r="AE47" s="373"/>
      <c r="AF47" s="373"/>
      <c r="AG47" s="284"/>
      <c r="AH47" s="373"/>
      <c r="AI47" s="373"/>
      <c r="AJ47" s="373"/>
      <c r="AK47" s="373"/>
      <c r="AL47" s="511"/>
      <c r="AM47" s="511"/>
      <c r="AN47" s="511" t="s">
        <v>3074</v>
      </c>
      <c r="AO47" s="511"/>
      <c r="AP47" s="511"/>
      <c r="AQ47" s="511"/>
      <c r="AR47" s="511"/>
      <c r="AS47" s="511"/>
      <c r="AT47" s="511"/>
      <c r="AU47" s="511"/>
      <c r="AV47" s="511"/>
      <c r="AW47" s="511"/>
      <c r="AX47" s="511"/>
      <c r="AY47" s="511"/>
      <c r="AZ47" s="511"/>
      <c r="BA47" s="511"/>
      <c r="BB47" s="511"/>
      <c r="BC47" s="511"/>
      <c r="BD47" s="511"/>
      <c r="BE47" s="511"/>
      <c r="BF47" s="101"/>
      <c r="BG47" s="101"/>
      <c r="BH47" s="101"/>
      <c r="BI47" s="511"/>
      <c r="BJ47" s="511"/>
      <c r="BK47" s="511"/>
      <c r="BL47" s="511"/>
      <c r="BM47" s="511"/>
      <c r="BN47" s="511"/>
      <c r="BO47" s="511"/>
      <c r="BP47" s="511"/>
      <c r="BQ47" s="511"/>
      <c r="BR47" s="511"/>
      <c r="BS47" s="511"/>
      <c r="BT47" s="511"/>
      <c r="BU47" s="511"/>
      <c r="BV47" s="511"/>
      <c r="BW47" s="511"/>
      <c r="BX47" s="511"/>
      <c r="BY47" s="511"/>
      <c r="BZ47" s="511"/>
      <c r="CA47" s="511"/>
      <c r="CB47" s="511"/>
      <c r="CC47" s="511"/>
      <c r="CD47" s="511"/>
      <c r="CE47" s="511"/>
      <c r="CF47" s="511"/>
      <c r="CG47" s="511"/>
      <c r="CH47" s="511"/>
      <c r="CI47" s="511"/>
      <c r="CJ47" s="511"/>
      <c r="CK47" s="511"/>
      <c r="CL47" s="511"/>
      <c r="CM47" s="511"/>
      <c r="CN47" s="511"/>
      <c r="CO47" s="511"/>
      <c r="EH47" s="511"/>
    </row>
    <row r="48" spans="1:138" s="560" customFormat="1" ht="30" customHeight="1">
      <c r="A48" s="782"/>
      <c r="B48" s="657"/>
      <c r="C48" s="710"/>
      <c r="D48" s="658"/>
      <c r="E48" s="658"/>
      <c r="F48" s="784"/>
      <c r="G48" s="660"/>
      <c r="H48" s="933"/>
      <c r="I48" s="933"/>
      <c r="J48" s="933"/>
      <c r="K48" s="933"/>
      <c r="L48" s="933"/>
      <c r="M48" s="934"/>
      <c r="N48" s="935"/>
      <c r="O48" s="640"/>
      <c r="P48" s="373"/>
      <c r="Q48" s="373"/>
      <c r="R48" s="373"/>
      <c r="S48" s="373"/>
      <c r="T48" s="373"/>
      <c r="U48" s="373"/>
      <c r="V48" s="373"/>
      <c r="W48" s="373"/>
      <c r="X48" s="373"/>
      <c r="Y48" s="373"/>
      <c r="Z48" s="373"/>
      <c r="AA48" s="373"/>
      <c r="AB48" s="373"/>
      <c r="AC48" s="373"/>
      <c r="AD48" s="373"/>
      <c r="AE48" s="373"/>
      <c r="AF48" s="373"/>
      <c r="AG48" s="284"/>
      <c r="AH48" s="373"/>
      <c r="AI48" s="373"/>
      <c r="AJ48" s="373"/>
      <c r="AK48" s="373"/>
      <c r="AL48" s="511"/>
      <c r="AM48" s="511"/>
      <c r="AN48" s="511" t="s">
        <v>3075</v>
      </c>
      <c r="AO48" s="511"/>
      <c r="AP48" s="511"/>
      <c r="AQ48" s="511"/>
      <c r="AR48" s="511"/>
      <c r="AS48" s="511"/>
      <c r="AT48" s="511"/>
      <c r="AU48" s="511"/>
      <c r="AV48" s="511"/>
      <c r="AW48" s="511"/>
      <c r="AX48" s="511"/>
      <c r="AY48" s="511"/>
      <c r="AZ48" s="511"/>
      <c r="BA48" s="511"/>
      <c r="BB48" s="511"/>
      <c r="BC48" s="511"/>
      <c r="BD48" s="511"/>
      <c r="BE48" s="511"/>
      <c r="BF48" s="101"/>
      <c r="BG48" s="101"/>
      <c r="BH48" s="101"/>
      <c r="BI48" s="511"/>
      <c r="BJ48" s="511"/>
      <c r="BK48" s="511"/>
      <c r="BL48" s="511"/>
      <c r="BM48" s="511"/>
      <c r="BN48" s="511"/>
      <c r="BO48" s="511"/>
      <c r="BP48" s="511"/>
      <c r="BQ48" s="511"/>
      <c r="BR48" s="511"/>
      <c r="BS48" s="511"/>
      <c r="BT48" s="511"/>
      <c r="BU48" s="511"/>
      <c r="BV48" s="511"/>
      <c r="BW48" s="511"/>
      <c r="BX48" s="511"/>
      <c r="BY48" s="511"/>
      <c r="BZ48" s="511"/>
      <c r="CA48" s="511"/>
      <c r="CB48" s="511"/>
      <c r="CC48" s="511"/>
      <c r="CD48" s="511"/>
      <c r="CE48" s="511"/>
      <c r="CF48" s="511"/>
      <c r="CG48" s="511"/>
      <c r="CH48" s="511"/>
      <c r="CI48" s="511"/>
      <c r="CJ48" s="511"/>
      <c r="CK48" s="511"/>
      <c r="CL48" s="511"/>
      <c r="CM48" s="511"/>
      <c r="CN48" s="511"/>
      <c r="CO48" s="511"/>
      <c r="EH48" s="511"/>
    </row>
    <row r="49" spans="1:138" s="560" customFormat="1" ht="20.100000000000001" customHeight="1">
      <c r="A49" s="514"/>
      <c r="B49" s="715"/>
      <c r="C49" s="711" t="str">
        <f>IF($D$2="E",Dialogues!B21,IF($D$2="F",Dialogues!C21,IF($D$2="P",Dialogues!D21,Dialogues!A21)))</f>
        <v>CRIMINAL HISTORY</v>
      </c>
      <c r="D49" s="1227" t="str">
        <f>IF($D$2="E",Dialogues!B22,IF($D$2="F",Dialogues!C22,IF($D$2="P",Dialogues!D22,Dialogues!A22)))</f>
        <v>(Include DUIs, misdemeanors, charge without conviction, arrest only)</v>
      </c>
      <c r="E49" s="1156"/>
      <c r="F49" s="1156"/>
      <c r="G49" s="1156"/>
      <c r="H49" s="1156"/>
      <c r="I49" s="1156"/>
      <c r="J49" s="1156"/>
      <c r="K49" s="1156"/>
      <c r="L49" s="1156"/>
      <c r="M49" s="741"/>
      <c r="N49" s="682"/>
      <c r="O49" s="640"/>
      <c r="P49" s="373"/>
      <c r="Q49" s="373"/>
      <c r="R49" s="373"/>
      <c r="S49" s="373"/>
      <c r="T49" s="373"/>
      <c r="U49" s="373"/>
      <c r="V49" s="373"/>
      <c r="W49" s="373"/>
      <c r="X49" s="373"/>
      <c r="Y49" s="373"/>
      <c r="Z49" s="373"/>
      <c r="AA49" s="373"/>
      <c r="AB49" s="373"/>
      <c r="AC49" s="373"/>
      <c r="AD49" s="373"/>
      <c r="AE49" s="373"/>
      <c r="AF49" s="373"/>
      <c r="AG49" s="284"/>
      <c r="AH49" s="373"/>
      <c r="AI49" s="373"/>
      <c r="AJ49" s="373"/>
      <c r="AK49" s="373"/>
      <c r="AL49" s="511"/>
      <c r="AM49" s="511"/>
      <c r="AN49" s="511" t="s">
        <v>3076</v>
      </c>
      <c r="AO49" s="511"/>
      <c r="AP49" s="511"/>
      <c r="AQ49" s="511"/>
      <c r="AR49" s="511"/>
      <c r="AS49" s="511"/>
      <c r="AT49" s="511"/>
      <c r="AU49" s="511"/>
      <c r="AV49" s="511"/>
      <c r="AW49" s="511"/>
      <c r="AX49" s="511"/>
      <c r="AY49" s="511"/>
      <c r="AZ49" s="511"/>
      <c r="BA49" s="511"/>
      <c r="BB49" s="511"/>
      <c r="BC49" s="511"/>
      <c r="BD49" s="511"/>
      <c r="BE49" s="511"/>
      <c r="BF49" s="101"/>
      <c r="BG49" s="101"/>
      <c r="BH49" s="101"/>
      <c r="BI49" s="511"/>
      <c r="BJ49" s="511"/>
      <c r="BK49" s="511"/>
      <c r="BL49" s="511"/>
      <c r="BM49" s="511"/>
      <c r="BN49" s="511"/>
      <c r="BO49" s="511"/>
      <c r="BP49" s="511"/>
      <c r="BQ49" s="511"/>
      <c r="BR49" s="511"/>
      <c r="BS49" s="511"/>
      <c r="BT49" s="511"/>
      <c r="BU49" s="511"/>
      <c r="BV49" s="511"/>
      <c r="BW49" s="511"/>
      <c r="BX49" s="511"/>
      <c r="BY49" s="511"/>
      <c r="BZ49" s="511"/>
      <c r="CA49" s="511"/>
      <c r="CB49" s="511"/>
      <c r="CC49" s="511"/>
      <c r="CD49" s="511"/>
      <c r="CE49" s="511"/>
      <c r="CF49" s="511"/>
      <c r="CG49" s="511"/>
      <c r="CH49" s="511"/>
      <c r="CI49" s="511"/>
      <c r="CJ49" s="511"/>
      <c r="CK49" s="511"/>
      <c r="CL49" s="511"/>
      <c r="CM49" s="511"/>
      <c r="CN49" s="511"/>
      <c r="CO49" s="511"/>
      <c r="EH49" s="511"/>
    </row>
    <row r="50" spans="1:138" s="560" customFormat="1" ht="30" customHeight="1">
      <c r="A50" s="782"/>
      <c r="B50" s="715"/>
      <c r="C50" s="750" t="str">
        <f>IF($D$2="E",Dialogues!B23,IF($D$2="F",Dialogues!C23,IF($D$2="P",Dialogues!D23,Dialogues!A23)))</f>
        <v>Arrests / Convictions</v>
      </c>
      <c r="D50" s="633"/>
      <c r="E50" s="898" t="s">
        <v>3191</v>
      </c>
      <c r="F50" s="467" t="str">
        <f>IF($D$2="E",Dialogues!B24,IF($D$2="F",Dialogues!C24,IF($D$2="P",Dialogues!D24,Dialogues!A24)))</f>
        <v>Date &amp; Location</v>
      </c>
      <c r="G50" s="467" t="str">
        <f>IF($D$2="E",Dialogues!B25,IF($D$2="F",Dialogues!C25,IF($D$2="P",Dialogues!D25,Dialogues!A25)))</f>
        <v>Plea</v>
      </c>
      <c r="H50" s="633" t="str">
        <f>IF($D$2="E",Dialogues!B26,IF($D$2="F",Dialogues!C26,IF($D$2="P",Dialogues!D26,Dialogues!A26)))</f>
        <v>Sentence</v>
      </c>
      <c r="I50" s="634"/>
      <c r="J50" s="633"/>
      <c r="K50" s="1227" t="str">
        <f>IF($D$2="E",Dialogues!B27,IF($D$2="F",Dialogues!C27,IF($D$2="P",Dialogues!D27,Dialogues!A27)))</f>
        <v>Time Served</v>
      </c>
      <c r="L50" s="1156"/>
      <c r="M50" s="741"/>
      <c r="N50" s="682"/>
      <c r="O50" s="640"/>
      <c r="P50" s="373"/>
      <c r="Q50" s="373"/>
      <c r="R50" s="373"/>
      <c r="S50" s="373"/>
      <c r="T50" s="373"/>
      <c r="U50" s="373"/>
      <c r="V50" s="373"/>
      <c r="W50" s="373"/>
      <c r="X50" s="373"/>
      <c r="Y50" s="373"/>
      <c r="Z50" s="373"/>
      <c r="AA50" s="373"/>
      <c r="AB50" s="373"/>
      <c r="AC50" s="373"/>
      <c r="AD50" s="373"/>
      <c r="AE50" s="373"/>
      <c r="AF50" s="373"/>
      <c r="AG50" s="284"/>
      <c r="AH50" s="373"/>
      <c r="AI50" s="373"/>
      <c r="AJ50" s="373"/>
      <c r="AK50" s="373"/>
      <c r="AL50" s="511"/>
      <c r="AM50" s="511"/>
      <c r="AN50" s="511" t="s">
        <v>3077</v>
      </c>
      <c r="AO50" s="511"/>
      <c r="AP50" s="511"/>
      <c r="AQ50" s="511"/>
      <c r="AR50" s="511"/>
      <c r="AS50" s="511"/>
      <c r="AT50" s="511"/>
      <c r="AU50" s="511"/>
      <c r="AV50" s="511"/>
      <c r="AW50" s="511"/>
      <c r="AX50" s="511"/>
      <c r="AY50" s="511"/>
      <c r="AZ50" s="511"/>
      <c r="BA50" s="511"/>
      <c r="BB50" s="511"/>
      <c r="BC50" s="511"/>
      <c r="BD50" s="511"/>
      <c r="BE50" s="511"/>
      <c r="BF50" s="101"/>
      <c r="BG50" s="101"/>
      <c r="BH50" s="101"/>
      <c r="BI50" s="511"/>
      <c r="BJ50" s="511"/>
      <c r="BK50" s="511"/>
      <c r="BL50" s="511"/>
      <c r="BM50" s="511"/>
      <c r="BN50" s="511"/>
      <c r="BO50" s="511"/>
      <c r="BP50" s="511"/>
      <c r="BQ50" s="511"/>
      <c r="BR50" s="511"/>
      <c r="BS50" s="511"/>
      <c r="BT50" s="511"/>
      <c r="BU50" s="511"/>
      <c r="BV50" s="511"/>
      <c r="BW50" s="511"/>
      <c r="BX50" s="511"/>
      <c r="BY50" s="511"/>
      <c r="BZ50" s="511"/>
      <c r="CA50" s="511"/>
      <c r="CB50" s="511"/>
      <c r="CC50" s="511"/>
      <c r="CD50" s="511"/>
      <c r="CE50" s="511"/>
      <c r="CF50" s="511"/>
      <c r="CG50" s="511"/>
      <c r="CH50" s="511"/>
      <c r="CI50" s="511"/>
      <c r="CJ50" s="511"/>
      <c r="CK50" s="511"/>
      <c r="CL50" s="511"/>
      <c r="CM50" s="511"/>
      <c r="CN50" s="511"/>
      <c r="CO50" s="511"/>
      <c r="EH50" s="511"/>
    </row>
    <row r="51" spans="1:138" s="560" customFormat="1" ht="5.0999999999999996" customHeight="1">
      <c r="A51" s="514"/>
      <c r="B51" s="715"/>
      <c r="C51" s="675"/>
      <c r="D51" s="633"/>
      <c r="E51" s="630"/>
      <c r="F51" s="675"/>
      <c r="G51" s="675"/>
      <c r="H51" s="1241"/>
      <c r="I51" s="1242"/>
      <c r="J51" s="633"/>
      <c r="K51" s="675"/>
      <c r="L51" s="633"/>
      <c r="M51" s="741"/>
      <c r="N51" s="682"/>
      <c r="O51" s="640"/>
      <c r="P51" s="373"/>
      <c r="Q51" s="373"/>
      <c r="R51" s="373"/>
      <c r="S51" s="373"/>
      <c r="T51" s="373"/>
      <c r="U51" s="373"/>
      <c r="V51" s="373"/>
      <c r="W51" s="373"/>
      <c r="X51" s="373"/>
      <c r="Y51" s="373"/>
      <c r="Z51" s="373"/>
      <c r="AA51" s="373"/>
      <c r="AB51" s="373"/>
      <c r="AC51" s="373"/>
      <c r="AD51" s="373"/>
      <c r="AE51" s="373"/>
      <c r="AF51" s="373"/>
      <c r="AG51" s="284"/>
      <c r="AH51" s="373"/>
      <c r="AI51" s="373"/>
      <c r="AJ51" s="373"/>
      <c r="AK51" s="373"/>
      <c r="AL51" s="511"/>
      <c r="AM51" s="511"/>
      <c r="AN51" s="511" t="s">
        <v>3078</v>
      </c>
      <c r="AO51" s="511"/>
      <c r="AP51" s="511"/>
      <c r="AQ51" s="511"/>
      <c r="AR51" s="511"/>
      <c r="AS51" s="511"/>
      <c r="AT51" s="511"/>
      <c r="AU51" s="511"/>
      <c r="AV51" s="511"/>
      <c r="AW51" s="511"/>
      <c r="AX51" s="511"/>
      <c r="AY51" s="511"/>
      <c r="AZ51" s="511"/>
      <c r="BA51" s="511"/>
      <c r="BB51" s="511"/>
      <c r="BC51" s="511"/>
      <c r="BD51" s="511"/>
      <c r="BE51" s="511"/>
      <c r="BF51" s="101"/>
      <c r="BG51" s="101"/>
      <c r="BH51" s="101"/>
      <c r="BI51" s="511"/>
      <c r="BJ51" s="511"/>
      <c r="BK51" s="511"/>
      <c r="BL51" s="511"/>
      <c r="BM51" s="511"/>
      <c r="BN51" s="511"/>
      <c r="BO51" s="511"/>
      <c r="BP51" s="511"/>
      <c r="BQ51" s="511"/>
      <c r="BR51" s="511"/>
      <c r="BS51" s="511"/>
      <c r="BT51" s="511"/>
      <c r="BU51" s="511"/>
      <c r="BV51" s="511"/>
      <c r="BW51" s="511"/>
      <c r="BX51" s="511"/>
      <c r="BY51" s="511"/>
      <c r="BZ51" s="511"/>
      <c r="CA51" s="511"/>
      <c r="CB51" s="511"/>
      <c r="CC51" s="511"/>
      <c r="CD51" s="511"/>
      <c r="CE51" s="511"/>
      <c r="CF51" s="511"/>
      <c r="CG51" s="511"/>
      <c r="CH51" s="511"/>
      <c r="CI51" s="511"/>
      <c r="CJ51" s="511"/>
      <c r="CK51" s="511"/>
      <c r="CL51" s="511"/>
      <c r="CM51" s="511"/>
      <c r="CN51" s="511"/>
      <c r="CO51" s="511"/>
      <c r="EH51" s="511"/>
    </row>
    <row r="52" spans="1:138" s="560" customFormat="1" ht="30" customHeight="1">
      <c r="A52" s="782"/>
      <c r="B52" s="715"/>
      <c r="C52" s="1239"/>
      <c r="D52" s="1240"/>
      <c r="E52" s="897"/>
      <c r="F52" s="1014"/>
      <c r="G52" s="752"/>
      <c r="H52" s="1206"/>
      <c r="I52" s="1207"/>
      <c r="J52" s="633"/>
      <c r="K52" s="1218"/>
      <c r="L52" s="1207"/>
      <c r="M52" s="741"/>
      <c r="N52" s="682"/>
      <c r="O52" s="640"/>
      <c r="P52" s="373"/>
      <c r="Q52" s="373"/>
      <c r="R52" s="373"/>
      <c r="S52" s="373"/>
      <c r="T52" s="373"/>
      <c r="U52" s="373"/>
      <c r="V52" s="373"/>
      <c r="W52" s="373"/>
      <c r="X52" s="373"/>
      <c r="Y52" s="373"/>
      <c r="Z52" s="373"/>
      <c r="AA52" s="373"/>
      <c r="AB52" s="373"/>
      <c r="AC52" s="373"/>
      <c r="AD52" s="373"/>
      <c r="AE52" s="373"/>
      <c r="AF52" s="373"/>
      <c r="AG52" s="284"/>
      <c r="AH52" s="373"/>
      <c r="AI52" s="373"/>
      <c r="AJ52" s="373"/>
      <c r="AK52" s="373"/>
      <c r="AL52" s="511"/>
      <c r="AM52" s="511"/>
      <c r="AN52" s="511" t="s">
        <v>3079</v>
      </c>
      <c r="AO52" s="511"/>
      <c r="AP52" s="511"/>
      <c r="AQ52" s="511"/>
      <c r="AR52" s="511"/>
      <c r="AS52" s="511"/>
      <c r="AT52" s="511"/>
      <c r="AU52" s="511"/>
      <c r="AV52" s="511"/>
      <c r="AW52" s="511"/>
      <c r="AX52" s="511"/>
      <c r="AY52" s="511"/>
      <c r="AZ52" s="511"/>
      <c r="BA52" s="511"/>
      <c r="BB52" s="511"/>
      <c r="BC52" s="511"/>
      <c r="BD52" s="511"/>
      <c r="BE52" s="511"/>
      <c r="BF52" s="101"/>
      <c r="BG52" s="101"/>
      <c r="BH52" s="101"/>
      <c r="BI52" s="511"/>
      <c r="BJ52" s="511"/>
      <c r="BK52" s="511"/>
      <c r="BL52" s="511"/>
      <c r="BM52" s="511"/>
      <c r="BN52" s="511"/>
      <c r="BO52" s="511"/>
      <c r="BP52" s="511"/>
      <c r="BQ52" s="511"/>
      <c r="BR52" s="511"/>
      <c r="BS52" s="511"/>
      <c r="BT52" s="511"/>
      <c r="BU52" s="511"/>
      <c r="BV52" s="511"/>
      <c r="BW52" s="511"/>
      <c r="BX52" s="511"/>
      <c r="BY52" s="511"/>
      <c r="BZ52" s="511"/>
      <c r="CA52" s="511"/>
      <c r="CB52" s="511"/>
      <c r="CC52" s="511"/>
      <c r="CD52" s="511"/>
      <c r="CE52" s="511"/>
      <c r="CF52" s="511"/>
      <c r="CG52" s="511"/>
      <c r="CH52" s="511"/>
      <c r="CI52" s="511"/>
      <c r="CJ52" s="511"/>
      <c r="CK52" s="511"/>
      <c r="CL52" s="511"/>
      <c r="CM52" s="511"/>
      <c r="CN52" s="511"/>
      <c r="CO52" s="511"/>
      <c r="EH52" s="511"/>
    </row>
    <row r="53" spans="1:138" s="560" customFormat="1" ht="5.0999999999999996" customHeight="1">
      <c r="A53" s="514"/>
      <c r="B53" s="715"/>
      <c r="C53" s="683"/>
      <c r="D53" s="743"/>
      <c r="E53" s="895"/>
      <c r="F53" s="1015"/>
      <c r="G53" s="683"/>
      <c r="H53" s="1254"/>
      <c r="I53" s="1255"/>
      <c r="J53" s="683"/>
      <c r="K53" s="683"/>
      <c r="L53" s="683"/>
      <c r="M53" s="741"/>
      <c r="N53" s="682"/>
      <c r="O53" s="640"/>
      <c r="P53" s="373"/>
      <c r="Q53" s="373"/>
      <c r="R53" s="373"/>
      <c r="S53" s="373"/>
      <c r="T53" s="373"/>
      <c r="U53" s="373"/>
      <c r="V53" s="373"/>
      <c r="W53" s="373"/>
      <c r="X53" s="373"/>
      <c r="Y53" s="373"/>
      <c r="Z53" s="373"/>
      <c r="AA53" s="373"/>
      <c r="AB53" s="373"/>
      <c r="AC53" s="373"/>
      <c r="AD53" s="373"/>
      <c r="AE53" s="373"/>
      <c r="AF53" s="373"/>
      <c r="AG53" s="284"/>
      <c r="AH53" s="373"/>
      <c r="AI53" s="373"/>
      <c r="AJ53" s="373"/>
      <c r="AK53" s="373"/>
      <c r="AL53" s="511"/>
      <c r="AM53" s="511"/>
      <c r="AN53" s="511" t="s">
        <v>3080</v>
      </c>
      <c r="AO53" s="511"/>
      <c r="AP53" s="511"/>
      <c r="AQ53" s="511"/>
      <c r="AR53" s="511"/>
      <c r="AS53" s="511"/>
      <c r="AT53" s="511"/>
      <c r="AU53" s="511"/>
      <c r="AV53" s="511"/>
      <c r="AW53" s="511"/>
      <c r="AX53" s="511"/>
      <c r="AY53" s="511"/>
      <c r="AZ53" s="511"/>
      <c r="BA53" s="511"/>
      <c r="BB53" s="511"/>
      <c r="BC53" s="511"/>
      <c r="BD53" s="511"/>
      <c r="BE53" s="511"/>
      <c r="BF53" s="101"/>
      <c r="BG53" s="101"/>
      <c r="BH53" s="101"/>
      <c r="BI53" s="511"/>
      <c r="BJ53" s="511"/>
      <c r="BK53" s="511"/>
      <c r="BL53" s="511"/>
      <c r="BM53" s="511"/>
      <c r="BN53" s="511"/>
      <c r="BO53" s="511"/>
      <c r="BP53" s="511"/>
      <c r="BQ53" s="511"/>
      <c r="BR53" s="511"/>
      <c r="BS53" s="511"/>
      <c r="BT53" s="511"/>
      <c r="BU53" s="511"/>
      <c r="BV53" s="511"/>
      <c r="BW53" s="511"/>
      <c r="BX53" s="511"/>
      <c r="BY53" s="511"/>
      <c r="BZ53" s="511"/>
      <c r="CA53" s="511"/>
      <c r="CB53" s="511"/>
      <c r="CC53" s="511"/>
      <c r="CD53" s="511"/>
      <c r="CE53" s="511"/>
      <c r="CF53" s="511"/>
      <c r="CG53" s="511"/>
      <c r="CH53" s="511"/>
      <c r="CI53" s="511"/>
      <c r="CJ53" s="511"/>
      <c r="CK53" s="511"/>
      <c r="CL53" s="511"/>
      <c r="CM53" s="511"/>
      <c r="CN53" s="511"/>
      <c r="CO53" s="511"/>
      <c r="EH53" s="511"/>
    </row>
    <row r="54" spans="1:138" s="560" customFormat="1" ht="30" customHeight="1">
      <c r="A54" s="782"/>
      <c r="B54" s="715"/>
      <c r="C54" s="1216"/>
      <c r="D54" s="1217"/>
      <c r="E54" s="897"/>
      <c r="F54" s="1014"/>
      <c r="G54" s="751"/>
      <c r="H54" s="1206"/>
      <c r="I54" s="1207"/>
      <c r="J54" s="633"/>
      <c r="K54" s="1218"/>
      <c r="L54" s="1207"/>
      <c r="M54" s="741"/>
      <c r="N54" s="682"/>
      <c r="O54" s="640"/>
      <c r="P54" s="373"/>
      <c r="Q54" s="373"/>
      <c r="R54" s="373"/>
      <c r="S54" s="373"/>
      <c r="T54" s="373"/>
      <c r="U54" s="373"/>
      <c r="V54" s="373"/>
      <c r="W54" s="373"/>
      <c r="X54" s="373"/>
      <c r="Y54" s="373"/>
      <c r="Z54" s="373"/>
      <c r="AA54" s="373"/>
      <c r="AB54" s="373"/>
      <c r="AC54" s="373"/>
      <c r="AD54" s="373"/>
      <c r="AE54" s="373"/>
      <c r="AF54" s="373"/>
      <c r="AG54" s="284"/>
      <c r="AH54" s="373"/>
      <c r="AI54" s="373"/>
      <c r="AJ54" s="373"/>
      <c r="AK54" s="373"/>
      <c r="AL54" s="511"/>
      <c r="AM54" s="511"/>
      <c r="AN54" s="511" t="s">
        <v>3081</v>
      </c>
      <c r="AO54" s="511"/>
      <c r="AP54" s="511"/>
      <c r="AQ54" s="511"/>
      <c r="AR54" s="511"/>
      <c r="AS54" s="511"/>
      <c r="AT54" s="511"/>
      <c r="AU54" s="511"/>
      <c r="AV54" s="511"/>
      <c r="AW54" s="511"/>
      <c r="AX54" s="511"/>
      <c r="AY54" s="511"/>
      <c r="AZ54" s="511"/>
      <c r="BA54" s="511"/>
      <c r="BB54" s="511"/>
      <c r="BC54" s="511"/>
      <c r="BD54" s="511"/>
      <c r="BE54" s="511"/>
      <c r="BI54" s="511"/>
      <c r="BJ54" s="511"/>
      <c r="BK54" s="511"/>
      <c r="BL54" s="511"/>
      <c r="BM54" s="511"/>
      <c r="BN54" s="511"/>
      <c r="BO54" s="511"/>
      <c r="BP54" s="511"/>
      <c r="BQ54" s="511"/>
      <c r="BR54" s="511"/>
      <c r="BS54" s="511"/>
      <c r="BT54" s="511"/>
      <c r="BU54" s="511"/>
      <c r="BV54" s="511"/>
      <c r="BW54" s="511"/>
      <c r="BX54" s="511"/>
      <c r="BY54" s="511"/>
      <c r="BZ54" s="511"/>
      <c r="CA54" s="511"/>
      <c r="CB54" s="511"/>
      <c r="CC54" s="511"/>
      <c r="CD54" s="511"/>
      <c r="CE54" s="511"/>
      <c r="CF54" s="511"/>
      <c r="CG54" s="511"/>
      <c r="CH54" s="511"/>
      <c r="CI54" s="511"/>
      <c r="CJ54" s="511"/>
      <c r="CK54" s="511"/>
      <c r="CL54" s="511"/>
      <c r="CM54" s="511"/>
      <c r="CN54" s="511"/>
      <c r="CO54" s="511"/>
      <c r="EH54" s="511"/>
    </row>
    <row r="55" spans="1:138" s="560" customFormat="1" ht="5.0999999999999996" customHeight="1">
      <c r="A55" s="514"/>
      <c r="B55" s="715"/>
      <c r="C55" s="683"/>
      <c r="D55" s="633"/>
      <c r="E55" s="630"/>
      <c r="F55" s="1016"/>
      <c r="G55" s="678"/>
      <c r="H55" s="633"/>
      <c r="I55" s="678"/>
      <c r="J55" s="633"/>
      <c r="K55" s="742"/>
      <c r="L55" s="633"/>
      <c r="M55" s="741"/>
      <c r="N55" s="682"/>
      <c r="O55" s="640"/>
      <c r="P55" s="373"/>
      <c r="Q55" s="373"/>
      <c r="R55" s="373"/>
      <c r="S55" s="373"/>
      <c r="T55" s="373"/>
      <c r="U55" s="373"/>
      <c r="V55" s="373"/>
      <c r="W55" s="373"/>
      <c r="X55" s="373"/>
      <c r="Y55" s="373"/>
      <c r="Z55" s="373"/>
      <c r="AA55" s="373"/>
      <c r="AB55" s="373"/>
      <c r="AC55" s="373"/>
      <c r="AD55" s="373"/>
      <c r="AE55" s="373"/>
      <c r="AF55" s="373"/>
      <c r="AG55" s="284"/>
      <c r="AH55" s="373"/>
      <c r="AI55" s="373"/>
      <c r="AJ55" s="373"/>
      <c r="AK55" s="373"/>
      <c r="AL55" s="511"/>
      <c r="AM55" s="511"/>
      <c r="AN55" s="511" t="s">
        <v>3082</v>
      </c>
      <c r="AO55" s="511"/>
      <c r="AP55" s="511"/>
      <c r="AQ55" s="511"/>
      <c r="AR55" s="511"/>
      <c r="AS55" s="511"/>
      <c r="AT55" s="511"/>
      <c r="AU55" s="511"/>
      <c r="AV55" s="511"/>
      <c r="AW55" s="511"/>
      <c r="AX55" s="511"/>
      <c r="AY55" s="511"/>
      <c r="AZ55" s="511"/>
      <c r="BA55" s="511"/>
      <c r="BB55" s="511"/>
      <c r="BC55" s="511"/>
      <c r="BD55" s="511"/>
      <c r="BE55" s="511"/>
      <c r="BF55" s="101"/>
      <c r="BG55" s="101"/>
      <c r="BH55" s="511"/>
      <c r="BI55" s="511"/>
      <c r="BJ55" s="511"/>
      <c r="BK55" s="511"/>
      <c r="BL55" s="511"/>
      <c r="BM55" s="511"/>
      <c r="BN55" s="511"/>
      <c r="BO55" s="511"/>
      <c r="BP55" s="511"/>
      <c r="BQ55" s="511"/>
      <c r="BR55" s="511"/>
      <c r="BS55" s="511"/>
      <c r="BT55" s="511"/>
      <c r="BU55" s="511"/>
      <c r="BV55" s="511"/>
      <c r="BW55" s="511"/>
      <c r="BX55" s="511"/>
      <c r="BY55" s="511"/>
      <c r="BZ55" s="511"/>
      <c r="CA55" s="511"/>
      <c r="CB55" s="511"/>
      <c r="CC55" s="511"/>
      <c r="CD55" s="511"/>
      <c r="CE55" s="511"/>
      <c r="CF55" s="511"/>
      <c r="CG55" s="511"/>
      <c r="CH55" s="511"/>
      <c r="CI55" s="511"/>
      <c r="CJ55" s="511"/>
      <c r="CK55" s="511"/>
      <c r="CL55" s="511"/>
      <c r="CM55" s="511"/>
      <c r="CN55" s="511"/>
      <c r="CO55" s="511"/>
      <c r="EH55" s="511"/>
    </row>
    <row r="56" spans="1:138" s="560" customFormat="1" ht="30" customHeight="1">
      <c r="A56" s="782"/>
      <c r="B56" s="715"/>
      <c r="C56" s="1216"/>
      <c r="D56" s="1217"/>
      <c r="E56" s="897"/>
      <c r="F56" s="1014"/>
      <c r="G56" s="751"/>
      <c r="H56" s="1206"/>
      <c r="I56" s="1207"/>
      <c r="J56" s="633"/>
      <c r="K56" s="1218"/>
      <c r="L56" s="1207"/>
      <c r="M56" s="741"/>
      <c r="N56" s="682"/>
      <c r="O56" s="640"/>
      <c r="P56" s="373"/>
      <c r="Q56" s="373"/>
      <c r="R56" s="373"/>
      <c r="S56" s="373"/>
      <c r="T56" s="373"/>
      <c r="U56" s="373"/>
      <c r="V56" s="373"/>
      <c r="W56" s="373"/>
      <c r="X56" s="373"/>
      <c r="Y56" s="373"/>
      <c r="Z56" s="373"/>
      <c r="AA56" s="373"/>
      <c r="AB56" s="373"/>
      <c r="AC56" s="373"/>
      <c r="AD56" s="373"/>
      <c r="AE56" s="373"/>
      <c r="AF56" s="373"/>
      <c r="AG56" s="284"/>
      <c r="AH56" s="373"/>
      <c r="AI56" s="373"/>
      <c r="AJ56" s="373"/>
      <c r="AK56" s="373"/>
      <c r="AL56" s="511"/>
      <c r="AM56" s="511"/>
      <c r="AN56" s="511" t="s">
        <v>3083</v>
      </c>
      <c r="AO56" s="511"/>
      <c r="AP56" s="511"/>
      <c r="AQ56" s="511"/>
      <c r="AR56" s="511"/>
      <c r="AS56" s="511"/>
      <c r="AT56" s="511"/>
      <c r="AU56" s="511"/>
      <c r="AV56" s="511"/>
      <c r="AW56" s="511"/>
      <c r="AX56" s="511"/>
      <c r="AY56" s="511"/>
      <c r="AZ56" s="511"/>
      <c r="BA56" s="511"/>
      <c r="BB56" s="511"/>
      <c r="BC56" s="511"/>
      <c r="BD56" s="511"/>
      <c r="BE56" s="511"/>
      <c r="BI56" s="511"/>
      <c r="BJ56" s="511"/>
      <c r="BK56" s="511"/>
      <c r="BL56" s="511"/>
      <c r="BM56" s="511"/>
      <c r="BN56" s="511"/>
      <c r="BO56" s="511"/>
      <c r="BP56" s="511"/>
      <c r="BQ56" s="511"/>
      <c r="BR56" s="511"/>
      <c r="BS56" s="511"/>
      <c r="BT56" s="511"/>
      <c r="BU56" s="511"/>
      <c r="BV56" s="511"/>
      <c r="BW56" s="511"/>
      <c r="BX56" s="511"/>
      <c r="BY56" s="511"/>
      <c r="BZ56" s="511"/>
      <c r="CA56" s="511"/>
      <c r="CB56" s="511"/>
      <c r="CC56" s="511"/>
      <c r="CD56" s="511"/>
      <c r="CE56" s="511"/>
      <c r="CF56" s="511"/>
      <c r="CG56" s="511"/>
      <c r="CH56" s="511"/>
      <c r="CI56" s="511"/>
      <c r="CJ56" s="511"/>
      <c r="CK56" s="511"/>
      <c r="CL56" s="511"/>
      <c r="CM56" s="511"/>
      <c r="CN56" s="511"/>
      <c r="CO56" s="511"/>
      <c r="EH56" s="511"/>
    </row>
    <row r="57" spans="1:138" s="560" customFormat="1" ht="5.0999999999999996" customHeight="1">
      <c r="A57" s="514"/>
      <c r="B57" s="715"/>
      <c r="C57" s="683"/>
      <c r="D57" s="633"/>
      <c r="E57" s="630"/>
      <c r="F57" s="1016"/>
      <c r="G57" s="678"/>
      <c r="H57" s="633"/>
      <c r="I57" s="678"/>
      <c r="J57" s="633"/>
      <c r="K57" s="742"/>
      <c r="L57" s="633"/>
      <c r="M57" s="741"/>
      <c r="N57" s="682"/>
      <c r="O57" s="640"/>
      <c r="P57" s="373"/>
      <c r="Q57" s="373"/>
      <c r="R57" s="373"/>
      <c r="S57" s="373"/>
      <c r="T57" s="373"/>
      <c r="U57" s="373"/>
      <c r="V57" s="373"/>
      <c r="W57" s="373"/>
      <c r="X57" s="373"/>
      <c r="Y57" s="373"/>
      <c r="Z57" s="373"/>
      <c r="AA57" s="373"/>
      <c r="AB57" s="373"/>
      <c r="AC57" s="373"/>
      <c r="AD57" s="373"/>
      <c r="AE57" s="373"/>
      <c r="AF57" s="373"/>
      <c r="AG57" s="284"/>
      <c r="AH57" s="373"/>
      <c r="AI57" s="373"/>
      <c r="AJ57" s="373"/>
      <c r="AK57" s="373"/>
      <c r="AL57" s="511"/>
      <c r="AM57" s="511"/>
      <c r="AN57" s="511"/>
      <c r="AO57" s="511"/>
      <c r="AP57" s="511"/>
      <c r="AQ57" s="511"/>
      <c r="AR57" s="511"/>
      <c r="AS57" s="511"/>
      <c r="AT57" s="511"/>
      <c r="AU57" s="511"/>
      <c r="AV57" s="511"/>
      <c r="AW57" s="511"/>
      <c r="AX57" s="511"/>
      <c r="AY57" s="511"/>
      <c r="AZ57" s="511"/>
      <c r="BA57" s="511"/>
      <c r="BB57" s="511"/>
      <c r="BC57" s="511"/>
      <c r="BD57" s="511"/>
      <c r="BE57" s="511"/>
      <c r="BF57" s="101"/>
      <c r="BG57" s="101"/>
      <c r="BH57" s="101"/>
      <c r="BI57" s="511"/>
      <c r="BJ57" s="511"/>
      <c r="BK57" s="511"/>
      <c r="BL57" s="511"/>
      <c r="BM57" s="511"/>
      <c r="BN57" s="511"/>
      <c r="BO57" s="511"/>
      <c r="BP57" s="511"/>
      <c r="BQ57" s="511"/>
      <c r="BR57" s="511"/>
      <c r="BS57" s="511"/>
      <c r="BT57" s="511"/>
      <c r="BU57" s="511"/>
      <c r="BV57" s="511"/>
      <c r="BW57" s="511"/>
      <c r="BX57" s="511"/>
      <c r="BY57" s="511"/>
      <c r="BZ57" s="511"/>
      <c r="CA57" s="511"/>
      <c r="CB57" s="511"/>
      <c r="CC57" s="511"/>
      <c r="CD57" s="511"/>
      <c r="CE57" s="511"/>
      <c r="CF57" s="511"/>
      <c r="CG57" s="511"/>
      <c r="CH57" s="511"/>
      <c r="CI57" s="511"/>
      <c r="CJ57" s="511"/>
      <c r="CK57" s="511"/>
      <c r="CL57" s="511"/>
      <c r="CM57" s="511"/>
      <c r="CN57" s="511"/>
      <c r="CO57" s="511"/>
      <c r="EH57" s="511"/>
    </row>
    <row r="58" spans="1:138" s="560" customFormat="1" ht="30" customHeight="1">
      <c r="A58" s="782"/>
      <c r="B58" s="715"/>
      <c r="C58" s="1216"/>
      <c r="D58" s="1217"/>
      <c r="E58" s="897"/>
      <c r="F58" s="1014"/>
      <c r="G58" s="751"/>
      <c r="H58" s="1206"/>
      <c r="I58" s="1207"/>
      <c r="J58" s="633"/>
      <c r="K58" s="1218"/>
      <c r="L58" s="1207"/>
      <c r="M58" s="741"/>
      <c r="N58" s="682"/>
      <c r="O58" s="640"/>
      <c r="P58" s="373"/>
      <c r="Q58" s="373"/>
      <c r="R58" s="373"/>
      <c r="S58" s="373"/>
      <c r="T58" s="373"/>
      <c r="U58" s="373"/>
      <c r="V58" s="373"/>
      <c r="W58" s="373"/>
      <c r="X58" s="373"/>
      <c r="Y58" s="373"/>
      <c r="Z58" s="373"/>
      <c r="AA58" s="373"/>
      <c r="AB58" s="373"/>
      <c r="AC58" s="373"/>
      <c r="AD58" s="373"/>
      <c r="AE58" s="373"/>
      <c r="AF58" s="373"/>
      <c r="AG58" s="284"/>
      <c r="AH58" s="373"/>
      <c r="AI58" s="373"/>
      <c r="AJ58" s="373"/>
      <c r="AK58" s="373"/>
      <c r="AL58" s="511"/>
      <c r="AM58" s="511"/>
      <c r="AN58" s="511" t="s">
        <v>3084</v>
      </c>
      <c r="AO58" s="511"/>
      <c r="AP58" s="511"/>
      <c r="AQ58" s="511"/>
      <c r="AR58" s="511"/>
      <c r="AS58" s="511"/>
      <c r="AT58" s="511"/>
      <c r="AU58" s="511"/>
      <c r="AV58" s="511"/>
      <c r="AW58" s="511"/>
      <c r="AX58" s="511"/>
      <c r="AY58" s="511"/>
      <c r="AZ58" s="511"/>
      <c r="BA58" s="511"/>
      <c r="BB58" s="511"/>
      <c r="BC58" s="511"/>
      <c r="BD58" s="511"/>
      <c r="BE58" s="511"/>
      <c r="BI58" s="511"/>
      <c r="BJ58" s="511"/>
      <c r="BK58" s="511"/>
      <c r="BL58" s="511"/>
      <c r="BM58" s="511"/>
      <c r="BN58" s="511"/>
      <c r="BO58" s="511"/>
      <c r="BP58" s="511"/>
      <c r="BQ58" s="511"/>
      <c r="BR58" s="511"/>
      <c r="BS58" s="511"/>
      <c r="BT58" s="511"/>
      <c r="BU58" s="511"/>
      <c r="BV58" s="511"/>
      <c r="BW58" s="511"/>
      <c r="BX58" s="511"/>
      <c r="BY58" s="511"/>
      <c r="BZ58" s="511"/>
      <c r="CA58" s="511"/>
      <c r="CB58" s="511"/>
      <c r="CC58" s="511"/>
      <c r="CD58" s="511"/>
      <c r="CE58" s="511"/>
      <c r="CF58" s="511"/>
      <c r="CG58" s="511"/>
      <c r="CH58" s="511"/>
      <c r="CI58" s="511"/>
      <c r="CJ58" s="511"/>
      <c r="CK58" s="511"/>
      <c r="CL58" s="511"/>
      <c r="CM58" s="511"/>
      <c r="CN58" s="511"/>
      <c r="CO58" s="511"/>
      <c r="EH58" s="511"/>
    </row>
    <row r="59" spans="1:138" s="560" customFormat="1" ht="5.0999999999999996" customHeight="1">
      <c r="A59" s="514"/>
      <c r="B59" s="715"/>
      <c r="C59" s="683"/>
      <c r="D59" s="633"/>
      <c r="E59" s="896">
        <f>COUNTIF(E52:E58,"Misd")</f>
        <v>0</v>
      </c>
      <c r="F59" s="633"/>
      <c r="G59" s="633"/>
      <c r="H59" s="633"/>
      <c r="I59" s="633"/>
      <c r="J59" s="633"/>
      <c r="K59" s="633"/>
      <c r="L59" s="633"/>
      <c r="M59" s="633"/>
      <c r="N59" s="682"/>
      <c r="O59" s="640"/>
      <c r="P59" s="373"/>
      <c r="Q59" s="373"/>
      <c r="R59" s="373"/>
      <c r="S59" s="373"/>
      <c r="T59" s="373"/>
      <c r="U59" s="373"/>
      <c r="V59" s="373"/>
      <c r="W59" s="373"/>
      <c r="X59" s="373"/>
      <c r="Y59" s="373"/>
      <c r="Z59" s="373"/>
      <c r="AA59" s="373"/>
      <c r="AB59" s="373"/>
      <c r="AC59" s="373"/>
      <c r="AD59" s="373"/>
      <c r="AE59" s="373"/>
      <c r="AF59" s="373"/>
      <c r="AG59" s="284"/>
      <c r="AH59" s="373"/>
      <c r="AI59" s="373"/>
      <c r="AJ59" s="373"/>
      <c r="AK59" s="373"/>
      <c r="AL59" s="511"/>
      <c r="AM59" s="511"/>
      <c r="AN59" s="511"/>
      <c r="AO59" s="511"/>
      <c r="AP59" s="511"/>
      <c r="AQ59" s="511"/>
      <c r="AR59" s="511"/>
      <c r="AS59" s="511"/>
      <c r="AT59" s="511"/>
      <c r="AU59" s="511"/>
      <c r="AV59" s="511"/>
      <c r="AW59" s="511"/>
      <c r="AX59" s="511"/>
      <c r="AY59" s="511"/>
      <c r="AZ59" s="511"/>
      <c r="BA59" s="511"/>
      <c r="BB59" s="511"/>
      <c r="BC59" s="511"/>
      <c r="BD59" s="511"/>
      <c r="BE59" s="511"/>
      <c r="BF59" s="101"/>
      <c r="BG59" s="101"/>
      <c r="BH59" s="101"/>
      <c r="BI59" s="511"/>
      <c r="BJ59" s="511"/>
      <c r="BK59" s="511"/>
      <c r="BL59" s="511"/>
      <c r="BM59" s="511"/>
      <c r="BN59" s="511"/>
      <c r="BO59" s="511"/>
      <c r="BP59" s="511"/>
      <c r="BQ59" s="511"/>
      <c r="BR59" s="511"/>
      <c r="BS59" s="511"/>
      <c r="BT59" s="511"/>
      <c r="BU59" s="511"/>
      <c r="BV59" s="511"/>
      <c r="BW59" s="511"/>
      <c r="BX59" s="511"/>
      <c r="BY59" s="511"/>
      <c r="BZ59" s="511"/>
      <c r="CA59" s="511"/>
      <c r="CB59" s="511"/>
      <c r="CC59" s="511"/>
      <c r="CD59" s="511"/>
      <c r="CE59" s="511"/>
      <c r="CF59" s="511"/>
      <c r="CG59" s="511"/>
      <c r="CH59" s="511"/>
      <c r="CI59" s="511"/>
      <c r="CJ59" s="511"/>
      <c r="CK59" s="511"/>
      <c r="CL59" s="511"/>
      <c r="CM59" s="511"/>
      <c r="CN59" s="511"/>
      <c r="CO59" s="511"/>
      <c r="EH59" s="511"/>
    </row>
    <row r="60" spans="1:138" s="560" customFormat="1" ht="30" customHeight="1">
      <c r="A60" s="782"/>
      <c r="B60" s="657"/>
      <c r="C60" s="710"/>
      <c r="D60" s="658"/>
      <c r="E60" s="658"/>
      <c r="F60" s="784"/>
      <c r="G60" s="660"/>
      <c r="H60" s="933"/>
      <c r="I60" s="933"/>
      <c r="J60" s="933"/>
      <c r="K60" s="933"/>
      <c r="L60" s="933"/>
      <c r="M60" s="934"/>
      <c r="N60" s="935"/>
      <c r="O60" s="640"/>
      <c r="P60" s="373"/>
      <c r="Q60" s="373"/>
      <c r="R60" s="373"/>
      <c r="S60" s="373"/>
      <c r="T60" s="373"/>
      <c r="U60" s="373"/>
      <c r="V60" s="373"/>
      <c r="W60" s="373"/>
      <c r="X60" s="373"/>
      <c r="Y60" s="373"/>
      <c r="Z60" s="373"/>
      <c r="AA60" s="373"/>
      <c r="AB60" s="373"/>
      <c r="AC60" s="373"/>
      <c r="AD60" s="373"/>
      <c r="AE60" s="373"/>
      <c r="AF60" s="373"/>
      <c r="AG60" s="284"/>
      <c r="AH60" s="373"/>
      <c r="AI60" s="373"/>
      <c r="AJ60" s="373"/>
      <c r="AK60" s="373"/>
      <c r="AL60" s="511"/>
      <c r="AM60" s="511"/>
      <c r="AN60" s="511"/>
      <c r="AO60" s="511"/>
      <c r="AP60" s="511"/>
      <c r="AQ60" s="511"/>
      <c r="AR60" s="511"/>
      <c r="AS60" s="511"/>
      <c r="AT60" s="511"/>
      <c r="AU60" s="511"/>
      <c r="AV60" s="511"/>
      <c r="AW60" s="511"/>
      <c r="AX60" s="511"/>
      <c r="AY60" s="511"/>
      <c r="AZ60" s="511"/>
      <c r="BA60" s="511"/>
      <c r="BB60" s="511"/>
      <c r="BC60" s="511"/>
      <c r="BD60" s="511"/>
      <c r="BE60" s="511"/>
      <c r="BI60" s="511"/>
      <c r="BJ60" s="511"/>
      <c r="BK60" s="511"/>
      <c r="BL60" s="511"/>
      <c r="BM60" s="511"/>
      <c r="BN60" s="511"/>
      <c r="BO60" s="511"/>
      <c r="BP60" s="511"/>
      <c r="BQ60" s="511"/>
      <c r="BR60" s="511"/>
      <c r="BS60" s="511"/>
      <c r="BT60" s="511"/>
      <c r="BU60" s="511"/>
      <c r="BV60" s="511"/>
      <c r="BW60" s="511"/>
      <c r="BX60" s="511"/>
      <c r="BY60" s="511"/>
      <c r="BZ60" s="511"/>
      <c r="CA60" s="511"/>
      <c r="CB60" s="511"/>
      <c r="CC60" s="511"/>
      <c r="CD60" s="511"/>
      <c r="CE60" s="511"/>
      <c r="CF60" s="511"/>
      <c r="CG60" s="511"/>
      <c r="CH60" s="511"/>
      <c r="CI60" s="511"/>
      <c r="CJ60" s="511"/>
      <c r="CK60" s="511"/>
      <c r="CL60" s="511"/>
      <c r="CM60" s="511"/>
      <c r="CN60" s="511"/>
      <c r="CO60" s="511"/>
      <c r="EH60" s="511"/>
    </row>
    <row r="61" spans="1:138" s="560" customFormat="1" ht="20.100000000000001" customHeight="1">
      <c r="A61" s="782"/>
      <c r="B61" s="715"/>
      <c r="C61" s="713" t="str">
        <f>IF($D$2="E",Dialogues!B28,IF($D$2="F",Dialogues!C28,IF($D$2="P",Dialogues!D28,Dialogues!A28)))</f>
        <v>FAMILY MEMBERS AND STATUS</v>
      </c>
      <c r="D61" s="633"/>
      <c r="E61" s="630"/>
      <c r="F61" s="633"/>
      <c r="G61" s="634"/>
      <c r="H61" s="633"/>
      <c r="I61" s="634"/>
      <c r="J61" s="633"/>
      <c r="K61" s="742"/>
      <c r="L61" s="633"/>
      <c r="M61" s="633"/>
      <c r="N61" s="682"/>
      <c r="O61" s="640"/>
      <c r="P61" s="373"/>
      <c r="Q61" s="373"/>
      <c r="R61" s="373"/>
      <c r="S61" s="373"/>
      <c r="T61" s="373"/>
      <c r="U61" s="373"/>
      <c r="V61" s="373"/>
      <c r="W61" s="373"/>
      <c r="X61" s="373"/>
      <c r="Y61" s="373"/>
      <c r="Z61" s="373"/>
      <c r="AA61" s="373"/>
      <c r="AB61" s="373"/>
      <c r="AC61" s="373"/>
      <c r="AD61" s="373"/>
      <c r="AE61" s="373"/>
      <c r="AF61" s="373"/>
      <c r="AG61" s="284"/>
      <c r="AH61" s="373"/>
      <c r="AI61" s="373"/>
      <c r="AJ61" s="373"/>
      <c r="AK61" s="373"/>
      <c r="AL61" s="511"/>
      <c r="AM61" s="511"/>
      <c r="AN61" s="511" t="s">
        <v>3085</v>
      </c>
      <c r="AO61" s="511"/>
      <c r="AP61" s="511"/>
      <c r="AQ61" s="511"/>
      <c r="AR61" s="511"/>
      <c r="AS61" s="511"/>
      <c r="AT61" s="511"/>
      <c r="AU61" s="511"/>
      <c r="AV61" s="511"/>
      <c r="AW61" s="511"/>
      <c r="AX61" s="511"/>
      <c r="AY61" s="511"/>
      <c r="AZ61" s="511"/>
      <c r="BA61" s="511"/>
      <c r="BB61" s="511"/>
      <c r="BC61" s="511"/>
      <c r="BD61" s="511"/>
      <c r="BE61" s="511"/>
      <c r="BF61" s="101"/>
      <c r="BG61" s="101"/>
      <c r="BH61" s="101"/>
      <c r="BI61" s="511"/>
      <c r="BJ61" s="511"/>
      <c r="BK61" s="511"/>
      <c r="BL61" s="511"/>
      <c r="BM61" s="511"/>
      <c r="BN61" s="511"/>
      <c r="BO61" s="511"/>
      <c r="BP61" s="511"/>
      <c r="BQ61" s="511"/>
      <c r="BR61" s="511"/>
      <c r="BS61" s="511"/>
      <c r="BT61" s="511"/>
      <c r="BU61" s="511"/>
      <c r="BV61" s="511"/>
      <c r="BW61" s="511"/>
      <c r="BX61" s="511"/>
      <c r="BY61" s="511"/>
      <c r="BZ61" s="511"/>
      <c r="CA61" s="511"/>
      <c r="CB61" s="511"/>
      <c r="CC61" s="511"/>
      <c r="CD61" s="511"/>
      <c r="CE61" s="511"/>
      <c r="CF61" s="511"/>
      <c r="CG61" s="511"/>
      <c r="CH61" s="511"/>
      <c r="CI61" s="511"/>
      <c r="CJ61" s="511"/>
      <c r="CK61" s="511"/>
      <c r="CL61" s="511"/>
      <c r="CM61" s="511"/>
      <c r="CN61" s="511"/>
      <c r="CO61" s="511"/>
      <c r="EH61" s="511"/>
    </row>
    <row r="62" spans="1:138" s="560" customFormat="1" ht="30" customHeight="1">
      <c r="A62" s="782"/>
      <c r="B62" s="715"/>
      <c r="C62" s="683" t="str">
        <f>IF($D$2="E",Dialogues!B29,IF($D$2="F",Dialogues!C29,IF($D$2="P",Dialogues!D29,Dialogues!A29)))</f>
        <v>Mother</v>
      </c>
      <c r="D62" s="737"/>
      <c r="E62" s="638" t="str">
        <f>IF($D$2="E",Dialogues!B30,IF($D$2="F",Dialogues!C30,IF($D$2="P",Dialogues!D30,Dialogues!A30)))</f>
        <v>Father</v>
      </c>
      <c r="F62" s="737"/>
      <c r="G62" s="742"/>
      <c r="H62" s="633"/>
      <c r="I62" s="1227" t="str">
        <f>IF($D$2="E",Dialogues!B31,IF($D$2="F",Dialogues!C31,IF($D$2="P",Dialogues!D31,Dialogues!A31)))</f>
        <v>Spouse</v>
      </c>
      <c r="J62" s="1228"/>
      <c r="K62" s="1218"/>
      <c r="L62" s="1207"/>
      <c r="M62" s="741"/>
      <c r="N62" s="682"/>
      <c r="O62" s="640"/>
      <c r="P62" s="373"/>
      <c r="Q62" s="373"/>
      <c r="R62" s="373"/>
      <c r="S62" s="373"/>
      <c r="T62" s="373"/>
      <c r="U62" s="373"/>
      <c r="V62" s="373"/>
      <c r="W62" s="373"/>
      <c r="X62" s="373"/>
      <c r="Y62" s="373"/>
      <c r="Z62" s="373"/>
      <c r="AA62" s="373"/>
      <c r="AB62" s="373"/>
      <c r="AC62" s="373"/>
      <c r="AD62" s="373"/>
      <c r="AE62" s="373"/>
      <c r="AF62" s="373"/>
      <c r="AG62" s="284"/>
      <c r="AH62" s="373"/>
      <c r="AI62" s="373"/>
      <c r="AJ62" s="373"/>
      <c r="AK62" s="373"/>
      <c r="AL62" s="511"/>
      <c r="AM62" s="511"/>
      <c r="AN62" s="511"/>
      <c r="AO62" s="511"/>
      <c r="AP62" s="511"/>
      <c r="AQ62" s="511"/>
      <c r="AR62" s="511"/>
      <c r="AS62" s="511"/>
      <c r="AT62" s="511"/>
      <c r="AU62" s="511"/>
      <c r="AV62" s="511"/>
      <c r="AW62" s="511"/>
      <c r="AX62" s="511"/>
      <c r="AY62" s="511"/>
      <c r="AZ62" s="511"/>
      <c r="BA62" s="511"/>
      <c r="BB62" s="511"/>
      <c r="BC62" s="511"/>
      <c r="BD62" s="511"/>
      <c r="BE62" s="511"/>
      <c r="BI62" s="511"/>
      <c r="BJ62" s="511"/>
      <c r="BK62" s="511"/>
      <c r="BL62" s="511"/>
      <c r="BM62" s="511"/>
      <c r="BN62" s="511"/>
      <c r="BO62" s="511"/>
      <c r="BP62" s="511"/>
      <c r="BQ62" s="511"/>
      <c r="BR62" s="511"/>
      <c r="BS62" s="511"/>
      <c r="BT62" s="511"/>
      <c r="BU62" s="511"/>
      <c r="BV62" s="511"/>
      <c r="BW62" s="511"/>
      <c r="BX62" s="511"/>
      <c r="BY62" s="511"/>
      <c r="BZ62" s="511"/>
      <c r="CA62" s="511"/>
      <c r="CB62" s="511"/>
      <c r="CC62" s="511"/>
      <c r="CD62" s="511"/>
      <c r="CE62" s="511"/>
      <c r="CF62" s="511"/>
      <c r="CG62" s="511"/>
      <c r="CH62" s="511"/>
      <c r="CI62" s="511"/>
      <c r="CJ62" s="511"/>
      <c r="CK62" s="511"/>
      <c r="CL62" s="511"/>
      <c r="CM62" s="511"/>
      <c r="CN62" s="511"/>
      <c r="CO62" s="511"/>
      <c r="EH62" s="511"/>
    </row>
    <row r="63" spans="1:138" s="560" customFormat="1" ht="30" customHeight="1" thickBot="1">
      <c r="A63" s="782"/>
      <c r="B63" s="715"/>
      <c r="C63" s="683"/>
      <c r="D63" s="630"/>
      <c r="E63" s="638"/>
      <c r="F63" s="633"/>
      <c r="G63" s="637"/>
      <c r="H63" s="633"/>
      <c r="I63" s="633"/>
      <c r="J63" s="633"/>
      <c r="K63" s="742"/>
      <c r="L63" s="742"/>
      <c r="M63" s="678"/>
      <c r="N63" s="682"/>
      <c r="O63" s="640"/>
      <c r="P63" s="373"/>
      <c r="Q63" s="373"/>
      <c r="R63" s="373"/>
      <c r="S63" s="373"/>
      <c r="T63" s="373"/>
      <c r="U63" s="373"/>
      <c r="V63" s="373"/>
      <c r="W63" s="373"/>
      <c r="X63" s="373"/>
      <c r="Y63" s="373"/>
      <c r="Z63" s="373"/>
      <c r="AA63" s="373"/>
      <c r="AB63" s="373"/>
      <c r="AC63" s="373"/>
      <c r="AD63" s="373"/>
      <c r="AE63" s="373"/>
      <c r="AF63" s="373"/>
      <c r="AG63" s="284"/>
      <c r="AH63" s="373"/>
      <c r="AI63" s="373"/>
      <c r="AJ63" s="373"/>
      <c r="AK63" s="373"/>
      <c r="AL63" s="511"/>
      <c r="AM63" s="511"/>
      <c r="AN63" s="511"/>
      <c r="AO63" s="511"/>
      <c r="AP63" s="511"/>
      <c r="AQ63" s="511"/>
      <c r="AR63" s="511"/>
      <c r="AS63" s="511"/>
      <c r="AT63" s="511"/>
      <c r="AU63" s="511"/>
      <c r="AV63" s="511"/>
      <c r="AW63" s="511"/>
      <c r="AX63" s="511"/>
      <c r="AY63" s="511"/>
      <c r="AZ63" s="511"/>
      <c r="BA63" s="511"/>
      <c r="BB63" s="511"/>
      <c r="BC63" s="511"/>
      <c r="BD63" s="511"/>
      <c r="BE63" s="511"/>
      <c r="BF63" s="101"/>
      <c r="BG63" s="101"/>
      <c r="BH63" s="511"/>
      <c r="BI63" s="511"/>
      <c r="BJ63" s="511"/>
      <c r="BK63" s="511"/>
      <c r="BL63" s="511"/>
      <c r="BM63" s="511"/>
      <c r="BN63" s="511"/>
      <c r="BO63" s="511"/>
      <c r="BP63" s="511"/>
      <c r="BQ63" s="511"/>
      <c r="BR63" s="511"/>
      <c r="BS63" s="511"/>
      <c r="BT63" s="511"/>
      <c r="BU63" s="511"/>
      <c r="BV63" s="511"/>
      <c r="BW63" s="511"/>
      <c r="BX63" s="511"/>
      <c r="BY63" s="511"/>
      <c r="BZ63" s="511"/>
      <c r="CA63" s="511"/>
      <c r="CB63" s="511"/>
      <c r="CC63" s="511"/>
      <c r="CD63" s="511"/>
      <c r="CE63" s="511"/>
      <c r="CF63" s="511"/>
      <c r="CG63" s="511"/>
      <c r="CH63" s="511"/>
      <c r="CI63" s="511"/>
      <c r="CJ63" s="511"/>
      <c r="CK63" s="511"/>
      <c r="CL63" s="511"/>
      <c r="CM63" s="511"/>
      <c r="CN63" s="511"/>
      <c r="CO63" s="511"/>
      <c r="EH63" s="511"/>
    </row>
    <row r="64" spans="1:138" s="560" customFormat="1" ht="30" customHeight="1" thickTop="1">
      <c r="A64" s="782"/>
      <c r="B64" s="715"/>
      <c r="C64" s="683" t="str">
        <f>IF($D$2="E",Dialogues!B32,IF($D$2="F",Dialogues!C32,IF($D$2="P",Dialogues!D32,Dialogues!A32)))</f>
        <v>Children</v>
      </c>
      <c r="D64" s="899"/>
      <c r="E64" s="630"/>
      <c r="F64" s="656" t="str">
        <f>IF($D$2="E",Dialogues!B33,IF($D$2="F",Dialogues!C33,IF($D$2="P",Dialogues!D33,Dialogues!A33)))</f>
        <v>Siblings</v>
      </c>
      <c r="G64" s="742"/>
      <c r="H64" s="1218"/>
      <c r="I64" s="1223"/>
      <c r="J64" s="1223"/>
      <c r="K64" s="1223"/>
      <c r="L64" s="1207"/>
      <c r="M64" s="678"/>
      <c r="N64" s="682"/>
      <c r="O64" s="640"/>
      <c r="P64" s="373"/>
      <c r="Q64" s="373"/>
      <c r="R64" s="373"/>
      <c r="S64" s="373"/>
      <c r="T64" s="373"/>
      <c r="U64" s="373"/>
      <c r="V64" s="373"/>
      <c r="W64" s="373"/>
      <c r="X64" s="373"/>
      <c r="Y64" s="373"/>
      <c r="Z64" s="373"/>
      <c r="AA64" s="373"/>
      <c r="AB64" s="373"/>
      <c r="AC64" s="373"/>
      <c r="AD64" s="373"/>
      <c r="AE64" s="373"/>
      <c r="AF64" s="373"/>
      <c r="AG64" s="284"/>
      <c r="AH64" s="373"/>
      <c r="AI64" s="373"/>
      <c r="AJ64" s="373"/>
      <c r="AK64" s="373"/>
      <c r="AL64" s="511"/>
      <c r="AM64" s="511"/>
      <c r="AN64" s="811" t="s">
        <v>3088</v>
      </c>
      <c r="AO64" s="511"/>
      <c r="AP64" s="511"/>
      <c r="AQ64" s="511"/>
      <c r="AR64" s="511"/>
      <c r="AS64" s="511"/>
      <c r="AT64" s="511"/>
      <c r="AU64" s="511"/>
      <c r="AV64" s="511"/>
      <c r="AW64" s="511"/>
      <c r="AX64" s="511"/>
      <c r="AY64" s="511"/>
      <c r="AZ64" s="511"/>
      <c r="BA64" s="511"/>
      <c r="BB64" s="511"/>
      <c r="BC64" s="511"/>
      <c r="BD64" s="511"/>
      <c r="BE64" s="511"/>
      <c r="BI64" s="511"/>
      <c r="BJ64" s="511"/>
      <c r="BK64" s="511"/>
      <c r="BL64" s="511"/>
      <c r="BM64" s="511"/>
      <c r="BN64" s="511"/>
      <c r="BO64" s="511"/>
      <c r="BP64" s="511"/>
      <c r="BQ64" s="511"/>
      <c r="BR64" s="511"/>
      <c r="BS64" s="511"/>
      <c r="BT64" s="511"/>
      <c r="BU64" s="511"/>
      <c r="BV64" s="511"/>
      <c r="BW64" s="511"/>
      <c r="BX64" s="511"/>
      <c r="BY64" s="511"/>
      <c r="BZ64" s="511"/>
      <c r="CA64" s="511"/>
      <c r="CB64" s="511"/>
      <c r="CC64" s="511"/>
      <c r="CD64" s="511"/>
      <c r="CE64" s="511"/>
      <c r="CF64" s="511"/>
      <c r="CG64" s="511"/>
      <c r="CH64" s="511"/>
      <c r="CI64" s="511"/>
      <c r="CJ64" s="511"/>
      <c r="CK64" s="511"/>
      <c r="CL64" s="511"/>
      <c r="CM64" s="511"/>
      <c r="CN64" s="511"/>
      <c r="CO64" s="511"/>
      <c r="EH64" s="511"/>
    </row>
    <row r="65" spans="1:138" s="560" customFormat="1" ht="30" customHeight="1">
      <c r="A65" s="782"/>
      <c r="B65" s="715"/>
      <c r="C65" s="713"/>
      <c r="D65" s="630"/>
      <c r="E65" s="630"/>
      <c r="F65" s="633"/>
      <c r="G65" s="637"/>
      <c r="H65" s="637"/>
      <c r="I65" s="637"/>
      <c r="J65" s="637"/>
      <c r="K65" s="637"/>
      <c r="L65" s="678"/>
      <c r="M65" s="678"/>
      <c r="N65" s="682"/>
      <c r="O65" s="640"/>
      <c r="P65" s="373"/>
      <c r="Q65" s="373"/>
      <c r="R65" s="373"/>
      <c r="S65" s="373"/>
      <c r="T65" s="373"/>
      <c r="U65" s="373"/>
      <c r="V65" s="373"/>
      <c r="W65" s="373"/>
      <c r="X65" s="373"/>
      <c r="Y65" s="373"/>
      <c r="Z65" s="373"/>
      <c r="AA65" s="373"/>
      <c r="AB65" s="373"/>
      <c r="AC65" s="373"/>
      <c r="AD65" s="373"/>
      <c r="AE65" s="373"/>
      <c r="AF65" s="373"/>
      <c r="AG65" s="284"/>
      <c r="AH65" s="373"/>
      <c r="AI65" s="373"/>
      <c r="AJ65" s="373"/>
      <c r="AK65" s="373"/>
      <c r="AL65" s="511"/>
      <c r="AM65" s="511"/>
      <c r="AN65" s="812"/>
      <c r="AO65" s="511"/>
      <c r="AP65" s="511"/>
      <c r="AQ65" s="511"/>
      <c r="AR65" s="511"/>
      <c r="AS65" s="511"/>
      <c r="AT65" s="511"/>
      <c r="AU65" s="511"/>
      <c r="AV65" s="511"/>
      <c r="AW65" s="511"/>
      <c r="AX65" s="511"/>
      <c r="AY65" s="511"/>
      <c r="AZ65" s="511"/>
      <c r="BA65" s="511"/>
      <c r="BB65" s="511"/>
      <c r="BC65" s="511"/>
      <c r="BD65" s="511"/>
      <c r="BE65" s="511"/>
      <c r="BF65" s="101"/>
      <c r="BG65" s="101"/>
      <c r="BH65" s="511"/>
      <c r="BI65" s="511"/>
      <c r="BJ65" s="511"/>
      <c r="BK65" s="511"/>
      <c r="BL65" s="511"/>
      <c r="BM65" s="511"/>
      <c r="BN65" s="511"/>
      <c r="BO65" s="511"/>
      <c r="BP65" s="511"/>
      <c r="BQ65" s="511"/>
      <c r="BR65" s="511"/>
      <c r="BS65" s="511"/>
      <c r="BT65" s="511"/>
      <c r="BU65" s="511"/>
      <c r="BV65" s="511"/>
      <c r="BW65" s="511"/>
      <c r="BX65" s="511"/>
      <c r="BY65" s="511"/>
      <c r="BZ65" s="511"/>
      <c r="CA65" s="511"/>
      <c r="CB65" s="511"/>
      <c r="CC65" s="511"/>
      <c r="CD65" s="511"/>
      <c r="CE65" s="511"/>
      <c r="CF65" s="511"/>
      <c r="CG65" s="511"/>
      <c r="CH65" s="511"/>
      <c r="CI65" s="511"/>
      <c r="CJ65" s="511"/>
      <c r="CK65" s="511"/>
      <c r="CL65" s="511"/>
      <c r="CM65" s="511"/>
      <c r="CN65" s="511"/>
      <c r="CO65" s="511"/>
      <c r="EH65" s="511"/>
    </row>
    <row r="66" spans="1:138" s="987" customFormat="1" ht="30" customHeight="1">
      <c r="A66" s="977"/>
      <c r="B66" s="978"/>
      <c r="C66" s="979" t="str">
        <f>IF($D$2="E",Dialogues!B34,IF($D$2="F",Dialogues!C34,IF($D$2="P",Dialogues!D34,Dialogues!A34)))</f>
        <v>Immigrant petitions filed? When?</v>
      </c>
      <c r="D66" s="980"/>
      <c r="E66" s="981"/>
      <c r="F66" s="703" t="str">
        <f>IF($D$2="E",Dialogues!B35,IF($D$2="F",Dialogues!C35,IF($D$2="P",Dialogues!D35,Dialogues!A35)))</f>
        <v>When were they approved?</v>
      </c>
      <c r="G66" s="982"/>
      <c r="H66" s="980"/>
      <c r="I66" s="982"/>
      <c r="J66" s="1252" t="str">
        <f>IF($D$2="E",Dialogues!B36,IF($D$2="F",Dialogues!C36,IF($D$2="P",Dialogues!D36,Dialogues!A36)))</f>
        <v>Pending?</v>
      </c>
      <c r="K66" s="1253"/>
      <c r="L66" s="983"/>
      <c r="M66" s="703"/>
      <c r="N66" s="984"/>
      <c r="O66" s="985"/>
      <c r="P66" s="140"/>
      <c r="Q66" s="140"/>
      <c r="R66" s="140"/>
      <c r="S66" s="140"/>
      <c r="T66" s="140"/>
      <c r="U66" s="140"/>
      <c r="V66" s="140"/>
      <c r="W66" s="140"/>
      <c r="X66" s="140"/>
      <c r="Y66" s="140"/>
      <c r="Z66" s="140"/>
      <c r="AA66" s="140"/>
      <c r="AB66" s="140"/>
      <c r="AC66" s="140"/>
      <c r="AD66" s="140"/>
      <c r="AE66" s="140"/>
      <c r="AF66" s="140"/>
      <c r="AG66" s="527"/>
      <c r="AH66" s="140"/>
      <c r="AI66" s="140"/>
      <c r="AJ66" s="140"/>
      <c r="AK66" s="140"/>
      <c r="AL66" s="529"/>
      <c r="AM66" s="529"/>
      <c r="AN66" s="986" t="s">
        <v>3089</v>
      </c>
      <c r="AO66" s="529"/>
      <c r="AP66" s="529"/>
      <c r="AQ66" s="529"/>
      <c r="AR66" s="529"/>
      <c r="AS66" s="529"/>
      <c r="AT66" s="529"/>
      <c r="AU66" s="529"/>
      <c r="AV66" s="529"/>
      <c r="AW66" s="529"/>
      <c r="AX66" s="529"/>
      <c r="AY66" s="529"/>
      <c r="AZ66" s="529"/>
      <c r="BA66" s="529"/>
      <c r="BB66" s="529"/>
      <c r="BC66" s="529"/>
      <c r="BD66" s="529"/>
      <c r="BE66" s="529"/>
      <c r="BI66" s="529"/>
      <c r="BJ66" s="529"/>
      <c r="BK66" s="529"/>
      <c r="BL66" s="529"/>
      <c r="BM66" s="529"/>
      <c r="BN66" s="529"/>
      <c r="BO66" s="529"/>
      <c r="BP66" s="529"/>
      <c r="BQ66" s="529"/>
      <c r="BR66" s="529"/>
      <c r="BS66" s="529"/>
      <c r="BT66" s="529"/>
      <c r="BU66" s="529"/>
      <c r="BV66" s="529"/>
      <c r="BW66" s="529"/>
      <c r="BX66" s="529"/>
      <c r="BY66" s="529"/>
      <c r="BZ66" s="529"/>
      <c r="CA66" s="529"/>
      <c r="CB66" s="529"/>
      <c r="CC66" s="529"/>
      <c r="CD66" s="529"/>
      <c r="CE66" s="529"/>
      <c r="CF66" s="529"/>
      <c r="CG66" s="529"/>
      <c r="CH66" s="529"/>
      <c r="CI66" s="529"/>
      <c r="CJ66" s="529"/>
      <c r="CK66" s="529"/>
      <c r="CL66" s="529"/>
      <c r="CM66" s="529"/>
      <c r="CN66" s="529"/>
      <c r="CO66" s="529"/>
      <c r="EH66" s="529"/>
    </row>
    <row r="67" spans="1:138" s="560" customFormat="1" ht="30" customHeight="1">
      <c r="A67" s="782"/>
      <c r="B67" s="715"/>
      <c r="C67" s="468"/>
      <c r="D67" s="630"/>
      <c r="E67" s="630"/>
      <c r="F67" s="468"/>
      <c r="G67" s="637"/>
      <c r="H67" s="678"/>
      <c r="I67" s="637"/>
      <c r="J67" s="637"/>
      <c r="K67" s="637"/>
      <c r="L67" s="468"/>
      <c r="M67" s="468"/>
      <c r="N67" s="682"/>
      <c r="O67" s="640"/>
      <c r="P67" s="373"/>
      <c r="Q67" s="373"/>
      <c r="R67" s="373"/>
      <c r="S67" s="373"/>
      <c r="T67" s="373"/>
      <c r="U67" s="373"/>
      <c r="V67" s="373"/>
      <c r="W67" s="373"/>
      <c r="X67" s="373"/>
      <c r="Y67" s="373"/>
      <c r="Z67" s="373"/>
      <c r="AA67" s="373"/>
      <c r="AB67" s="373"/>
      <c r="AC67" s="373"/>
      <c r="AD67" s="373"/>
      <c r="AE67" s="373"/>
      <c r="AF67" s="373"/>
      <c r="AG67" s="284"/>
      <c r="AH67" s="373"/>
      <c r="AI67" s="373"/>
      <c r="AJ67" s="373"/>
      <c r="AK67" s="373"/>
      <c r="AL67" s="511"/>
      <c r="AM67" s="511"/>
      <c r="AN67" s="812" t="s">
        <v>488</v>
      </c>
      <c r="AO67" s="511"/>
      <c r="AP67" s="511"/>
      <c r="AQ67" s="511"/>
      <c r="AR67" s="511"/>
      <c r="AS67" s="511"/>
      <c r="AT67" s="511"/>
      <c r="AU67" s="511"/>
      <c r="AV67" s="511"/>
      <c r="AW67" s="511"/>
      <c r="AX67" s="511"/>
      <c r="AY67" s="511"/>
      <c r="AZ67" s="511"/>
      <c r="BA67" s="511"/>
      <c r="BB67" s="511"/>
      <c r="BC67" s="511"/>
      <c r="BD67" s="511"/>
      <c r="BE67" s="511"/>
      <c r="BF67" s="101"/>
      <c r="BG67" s="101"/>
      <c r="BH67" s="101"/>
      <c r="BI67" s="511"/>
      <c r="BJ67" s="511"/>
      <c r="BK67" s="511"/>
      <c r="BL67" s="511"/>
      <c r="BM67" s="511"/>
      <c r="BN67" s="511"/>
      <c r="BO67" s="511"/>
      <c r="BP67" s="511"/>
      <c r="BQ67" s="511"/>
      <c r="BR67" s="511"/>
      <c r="BS67" s="511"/>
      <c r="BT67" s="511"/>
      <c r="BU67" s="511"/>
      <c r="BV67" s="511"/>
      <c r="BW67" s="511"/>
      <c r="BX67" s="511"/>
      <c r="BY67" s="511"/>
      <c r="BZ67" s="511"/>
      <c r="CA67" s="511"/>
      <c r="CB67" s="511"/>
      <c r="CC67" s="511"/>
      <c r="CD67" s="511"/>
      <c r="CE67" s="511"/>
      <c r="CF67" s="511"/>
      <c r="CG67" s="511"/>
      <c r="CH67" s="511"/>
      <c r="CI67" s="511"/>
      <c r="CJ67" s="511"/>
      <c r="CK67" s="511"/>
      <c r="CL67" s="511"/>
      <c r="CM67" s="511"/>
      <c r="CN67" s="511"/>
      <c r="CO67" s="511"/>
      <c r="EH67" s="511"/>
    </row>
    <row r="68" spans="1:138" s="560" customFormat="1" ht="30" customHeight="1">
      <c r="A68" s="782"/>
      <c r="B68" s="715"/>
      <c r="C68" s="683"/>
      <c r="D68" s="630"/>
      <c r="E68" s="630"/>
      <c r="F68" s="468" t="str">
        <f>IF($D$2="E",Dialogues!B37,IF($D$2="F",Dialogues!C37,IF($D$2="P",Dialogues!D37,Dialogues!A37)))</f>
        <v>When were they denied?</v>
      </c>
      <c r="G68" s="790"/>
      <c r="H68" s="737"/>
      <c r="I68" s="637"/>
      <c r="J68" s="637"/>
      <c r="K68" s="637"/>
      <c r="L68" s="678"/>
      <c r="M68" s="678"/>
      <c r="N68" s="682"/>
      <c r="O68" s="640"/>
      <c r="P68" s="373"/>
      <c r="Q68" s="373"/>
      <c r="R68" s="373"/>
      <c r="S68" s="373"/>
      <c r="T68" s="373"/>
      <c r="U68" s="373"/>
      <c r="V68" s="373"/>
      <c r="W68" s="373"/>
      <c r="X68" s="373"/>
      <c r="Y68" s="373"/>
      <c r="Z68" s="373"/>
      <c r="AA68" s="373"/>
      <c r="AB68" s="373"/>
      <c r="AC68" s="373"/>
      <c r="AD68" s="373"/>
      <c r="AE68" s="373"/>
      <c r="AF68" s="373"/>
      <c r="AG68" s="284"/>
      <c r="AH68" s="373"/>
      <c r="AI68" s="373"/>
      <c r="AJ68" s="373"/>
      <c r="AK68" s="373"/>
      <c r="AL68" s="511"/>
      <c r="AM68" s="511"/>
      <c r="AN68" s="812" t="s">
        <v>489</v>
      </c>
      <c r="AO68" s="511"/>
      <c r="AP68" s="511"/>
      <c r="AQ68" s="511"/>
      <c r="AR68" s="511"/>
      <c r="AS68" s="511"/>
      <c r="AT68" s="511"/>
      <c r="AU68" s="511"/>
      <c r="AV68" s="511"/>
      <c r="AW68" s="511"/>
      <c r="AX68" s="511"/>
      <c r="AY68" s="511"/>
      <c r="AZ68" s="511"/>
      <c r="BA68" s="511"/>
      <c r="BB68" s="511"/>
      <c r="BC68" s="511"/>
      <c r="BD68" s="511"/>
      <c r="BE68" s="511"/>
      <c r="BI68" s="511"/>
      <c r="BJ68" s="511"/>
      <c r="BK68" s="511"/>
      <c r="BL68" s="511"/>
      <c r="BM68" s="511"/>
      <c r="BN68" s="511"/>
      <c r="BO68" s="511"/>
      <c r="BP68" s="511"/>
      <c r="BQ68" s="511"/>
      <c r="BR68" s="511"/>
      <c r="BS68" s="511"/>
      <c r="BT68" s="511"/>
      <c r="BU68" s="511"/>
      <c r="BV68" s="511"/>
      <c r="BW68" s="511"/>
      <c r="BX68" s="511"/>
      <c r="BY68" s="511"/>
      <c r="BZ68" s="511"/>
      <c r="CA68" s="511"/>
      <c r="CB68" s="511"/>
      <c r="CC68" s="511"/>
      <c r="CD68" s="511"/>
      <c r="CE68" s="511"/>
      <c r="CF68" s="511"/>
      <c r="CG68" s="511"/>
      <c r="CH68" s="511"/>
      <c r="CI68" s="511"/>
      <c r="CJ68" s="511"/>
      <c r="CK68" s="511"/>
      <c r="CL68" s="511"/>
      <c r="CM68" s="511"/>
      <c r="CN68" s="511"/>
      <c r="CO68" s="511"/>
      <c r="EH68" s="511"/>
    </row>
    <row r="69" spans="1:138" s="560" customFormat="1" ht="5.0999999999999996" customHeight="1" thickBot="1">
      <c r="A69" s="782"/>
      <c r="B69" s="715"/>
      <c r="C69" s="683"/>
      <c r="D69" s="630"/>
      <c r="E69" s="630"/>
      <c r="F69" s="468"/>
      <c r="G69" s="637"/>
      <c r="H69" s="637"/>
      <c r="I69" s="637"/>
      <c r="J69" s="637"/>
      <c r="K69" s="637"/>
      <c r="L69" s="678"/>
      <c r="M69" s="678"/>
      <c r="N69" s="682"/>
      <c r="O69" s="640"/>
      <c r="P69" s="373"/>
      <c r="Q69" s="373"/>
      <c r="R69" s="373"/>
      <c r="S69" s="373"/>
      <c r="T69" s="373"/>
      <c r="U69" s="373"/>
      <c r="V69" s="373"/>
      <c r="W69" s="373"/>
      <c r="X69" s="373"/>
      <c r="Y69" s="373"/>
      <c r="Z69" s="373"/>
      <c r="AA69" s="373"/>
      <c r="AB69" s="373"/>
      <c r="AC69" s="373"/>
      <c r="AD69" s="373"/>
      <c r="AE69" s="373"/>
      <c r="AF69" s="373"/>
      <c r="AG69" s="284"/>
      <c r="AH69" s="373"/>
      <c r="AI69" s="373"/>
      <c r="AJ69" s="373"/>
      <c r="AK69" s="373"/>
      <c r="AL69" s="511"/>
      <c r="AM69" s="511"/>
      <c r="AN69" s="813" t="s">
        <v>490</v>
      </c>
      <c r="AO69" s="511"/>
      <c r="AP69" s="511"/>
      <c r="AQ69" s="511"/>
      <c r="AR69" s="511"/>
      <c r="AS69" s="511"/>
      <c r="AT69" s="511"/>
      <c r="AU69" s="511"/>
      <c r="AV69" s="511"/>
      <c r="AW69" s="511"/>
      <c r="AX69" s="511"/>
      <c r="AY69" s="511"/>
      <c r="AZ69" s="511"/>
      <c r="BA69" s="511"/>
      <c r="BB69" s="511"/>
      <c r="BC69" s="511"/>
      <c r="BD69" s="511"/>
      <c r="BE69" s="511"/>
      <c r="BF69" s="101"/>
      <c r="BG69" s="101"/>
      <c r="BH69" s="101"/>
      <c r="BI69" s="511"/>
      <c r="BJ69" s="511"/>
      <c r="BK69" s="511"/>
      <c r="BL69" s="511"/>
      <c r="BM69" s="511"/>
      <c r="BN69" s="511"/>
      <c r="BO69" s="511"/>
      <c r="BP69" s="511"/>
      <c r="BQ69" s="511"/>
      <c r="BR69" s="511"/>
      <c r="BS69" s="511"/>
      <c r="BT69" s="511"/>
      <c r="BU69" s="511"/>
      <c r="BV69" s="511"/>
      <c r="BW69" s="511"/>
      <c r="BX69" s="511"/>
      <c r="BY69" s="511"/>
      <c r="BZ69" s="511"/>
      <c r="CA69" s="511"/>
      <c r="CB69" s="511"/>
      <c r="CC69" s="511"/>
      <c r="CD69" s="511"/>
      <c r="CE69" s="511"/>
      <c r="CF69" s="511"/>
      <c r="CG69" s="511"/>
      <c r="CH69" s="511"/>
      <c r="CI69" s="511"/>
      <c r="CJ69" s="511"/>
      <c r="CK69" s="511"/>
      <c r="CL69" s="511"/>
      <c r="CM69" s="511"/>
      <c r="CN69" s="511"/>
      <c r="CO69" s="511"/>
      <c r="EH69" s="511"/>
    </row>
    <row r="70" spans="1:138" s="560" customFormat="1" ht="30" customHeight="1" thickTop="1">
      <c r="A70" s="782"/>
      <c r="B70" s="657"/>
      <c r="C70" s="710"/>
      <c r="D70" s="658"/>
      <c r="E70" s="658"/>
      <c r="F70" s="784"/>
      <c r="G70" s="660"/>
      <c r="H70" s="968"/>
      <c r="I70" s="968"/>
      <c r="J70" s="968"/>
      <c r="K70" s="968"/>
      <c r="L70" s="968"/>
      <c r="M70" s="1292" t="s">
        <v>2994</v>
      </c>
      <c r="N70" s="1293"/>
      <c r="O70" s="640"/>
      <c r="P70" s="373"/>
      <c r="Q70" s="373"/>
      <c r="R70" s="373"/>
      <c r="S70" s="373"/>
      <c r="T70" s="373"/>
      <c r="U70" s="373"/>
      <c r="V70" s="373"/>
      <c r="W70" s="373"/>
      <c r="X70" s="373"/>
      <c r="Y70" s="373"/>
      <c r="Z70" s="373"/>
      <c r="AA70" s="373"/>
      <c r="AB70" s="373"/>
      <c r="AC70" s="373"/>
      <c r="AD70" s="373"/>
      <c r="AE70" s="373"/>
      <c r="AF70" s="373"/>
      <c r="AG70" s="284"/>
      <c r="AH70" s="373"/>
      <c r="AI70" s="373"/>
      <c r="AJ70" s="373"/>
      <c r="AK70" s="373"/>
      <c r="AL70" s="511"/>
      <c r="AM70" s="511"/>
      <c r="AN70" s="511"/>
      <c r="AO70" s="511"/>
      <c r="AP70" s="511"/>
      <c r="AQ70" s="511"/>
      <c r="AR70" s="511"/>
      <c r="AS70" s="511"/>
      <c r="AT70" s="511"/>
      <c r="AU70" s="511"/>
      <c r="AV70" s="511"/>
      <c r="AW70" s="511"/>
      <c r="AX70" s="511"/>
      <c r="AY70" s="511"/>
      <c r="AZ70" s="511"/>
      <c r="BA70" s="511"/>
      <c r="BB70" s="511"/>
      <c r="BC70" s="511"/>
      <c r="BD70" s="511"/>
      <c r="BE70" s="511"/>
      <c r="BI70" s="511"/>
      <c r="BJ70" s="511"/>
      <c r="BK70" s="511"/>
      <c r="BL70" s="511"/>
      <c r="BM70" s="511"/>
      <c r="BN70" s="511"/>
      <c r="BO70" s="511"/>
      <c r="BP70" s="511"/>
      <c r="BQ70" s="511"/>
      <c r="BR70" s="511"/>
      <c r="BS70" s="511"/>
      <c r="BT70" s="511"/>
      <c r="BU70" s="511"/>
      <c r="BV70" s="511"/>
      <c r="BW70" s="511"/>
      <c r="BX70" s="511"/>
      <c r="BY70" s="511"/>
      <c r="BZ70" s="511"/>
      <c r="CA70" s="511"/>
      <c r="CB70" s="511"/>
      <c r="CC70" s="511"/>
      <c r="CD70" s="511"/>
      <c r="CE70" s="511"/>
      <c r="CF70" s="511"/>
      <c r="CG70" s="511"/>
      <c r="CH70" s="511"/>
      <c r="CI70" s="511"/>
      <c r="CJ70" s="511"/>
      <c r="CK70" s="511"/>
      <c r="CL70" s="511"/>
      <c r="CM70" s="511"/>
      <c r="CN70" s="511"/>
      <c r="CO70" s="511"/>
      <c r="EH70" s="511"/>
    </row>
    <row r="71" spans="1:138" s="560" customFormat="1" ht="35.1" customHeight="1">
      <c r="A71" s="782"/>
      <c r="B71" s="715"/>
      <c r="C71" s="713" t="str">
        <f>IF($D$2="E",Dialogues!B38,IF($D$2="F",Dialogues!C38,IF($D$2="P",Dialogues!D38,Dialogues!A38)))</f>
        <v>POTENTIAL RELIEF(s)</v>
      </c>
      <c r="D71" s="630"/>
      <c r="E71" s="630"/>
      <c r="F71" s="637"/>
      <c r="G71" s="637"/>
      <c r="H71" s="637"/>
      <c r="I71" s="637"/>
      <c r="J71" s="637"/>
      <c r="K71" s="637"/>
      <c r="L71" s="683"/>
      <c r="M71" s="1042" t="s">
        <v>500</v>
      </c>
      <c r="N71" s="1039"/>
      <c r="O71" s="756"/>
      <c r="P71" s="373"/>
      <c r="Q71" s="373"/>
      <c r="R71" s="373"/>
      <c r="S71" s="373"/>
      <c r="T71" s="373"/>
      <c r="U71" s="373"/>
      <c r="V71" s="373"/>
      <c r="W71" s="373"/>
      <c r="X71" s="373"/>
      <c r="Y71" s="373"/>
      <c r="Z71" s="373"/>
      <c r="AA71" s="373"/>
      <c r="AB71" s="373"/>
      <c r="AC71" s="373"/>
      <c r="AD71" s="373"/>
      <c r="AE71" s="373"/>
      <c r="AF71" s="373"/>
      <c r="AG71" s="284"/>
      <c r="AH71" s="373"/>
      <c r="AI71" s="373"/>
      <c r="AJ71" s="373"/>
      <c r="AK71" s="373"/>
      <c r="AL71" s="511"/>
      <c r="AM71" s="511"/>
      <c r="AN71" s="511"/>
      <c r="AO71" s="511"/>
      <c r="AP71" s="511"/>
      <c r="AQ71" s="511"/>
      <c r="AR71" s="511"/>
      <c r="AS71" s="511"/>
      <c r="AT71" s="511"/>
      <c r="AU71" s="511"/>
      <c r="AV71" s="511"/>
      <c r="AW71" s="511"/>
      <c r="AX71" s="511"/>
      <c r="AY71" s="511"/>
      <c r="AZ71" s="511"/>
      <c r="BA71" s="511"/>
      <c r="BB71" s="511"/>
      <c r="BC71" s="511"/>
      <c r="BD71" s="511"/>
      <c r="BE71" s="511"/>
      <c r="BF71" s="101"/>
      <c r="BG71" s="101"/>
      <c r="BH71" s="511"/>
      <c r="BI71" s="511"/>
      <c r="BJ71" s="511"/>
      <c r="BK71" s="511"/>
      <c r="BL71" s="511"/>
      <c r="BM71" s="511"/>
      <c r="BN71" s="511"/>
      <c r="BO71" s="511"/>
      <c r="BP71" s="511"/>
      <c r="BQ71" s="511"/>
      <c r="BR71" s="511"/>
      <c r="BS71" s="511"/>
      <c r="BT71" s="511"/>
      <c r="BU71" s="511"/>
      <c r="BV71" s="511"/>
      <c r="BW71" s="511"/>
      <c r="BX71" s="511"/>
      <c r="BY71" s="511"/>
      <c r="BZ71" s="511"/>
      <c r="CA71" s="511"/>
      <c r="CB71" s="511"/>
      <c r="CC71" s="511"/>
      <c r="CD71" s="511"/>
      <c r="CE71" s="511"/>
      <c r="CF71" s="511"/>
      <c r="CG71" s="511"/>
      <c r="CH71" s="511"/>
      <c r="CI71" s="511"/>
      <c r="CJ71" s="511"/>
      <c r="CK71" s="511"/>
      <c r="CL71" s="511"/>
      <c r="CM71" s="511"/>
      <c r="CN71" s="511"/>
      <c r="CO71" s="511"/>
      <c r="EH71" s="511"/>
    </row>
    <row r="72" spans="1:138" s="560" customFormat="1" ht="9.9499999999999993" customHeight="1">
      <c r="A72" s="782"/>
      <c r="B72" s="715"/>
      <c r="C72" s="683"/>
      <c r="D72" s="630"/>
      <c r="E72" s="630"/>
      <c r="F72" s="637"/>
      <c r="G72" s="637"/>
      <c r="H72" s="637"/>
      <c r="I72" s="637"/>
      <c r="J72" s="637"/>
      <c r="K72" s="637"/>
      <c r="L72" s="683"/>
      <c r="M72" s="713"/>
      <c r="N72" s="1040"/>
      <c r="O72" s="640"/>
      <c r="P72" s="373"/>
      <c r="Q72" s="373"/>
      <c r="R72" s="373"/>
      <c r="S72" s="373"/>
      <c r="T72" s="373"/>
      <c r="U72" s="373"/>
      <c r="V72" s="373"/>
      <c r="W72" s="373"/>
      <c r="X72" s="373"/>
      <c r="Y72" s="373"/>
      <c r="Z72" s="373"/>
      <c r="AA72" s="373"/>
      <c r="AB72" s="373"/>
      <c r="AC72" s="373"/>
      <c r="AD72" s="373"/>
      <c r="AE72" s="373"/>
      <c r="AF72" s="373"/>
      <c r="AG72" s="284"/>
      <c r="AH72" s="373"/>
      <c r="AI72" s="373"/>
      <c r="AJ72" s="373"/>
      <c r="AK72" s="373"/>
      <c r="AL72" s="511"/>
      <c r="AM72" s="511"/>
      <c r="AN72" s="511"/>
      <c r="AO72" s="511"/>
      <c r="AP72" s="511"/>
      <c r="AQ72" s="511"/>
      <c r="AR72" s="511"/>
      <c r="AS72" s="511"/>
      <c r="AT72" s="511"/>
      <c r="AU72" s="511"/>
      <c r="AV72" s="511"/>
      <c r="AW72" s="511"/>
      <c r="AX72" s="511"/>
      <c r="AY72" s="511"/>
      <c r="AZ72" s="511"/>
      <c r="BA72" s="511"/>
      <c r="BB72" s="511"/>
      <c r="BC72" s="511"/>
      <c r="BD72" s="511"/>
      <c r="BE72" s="511"/>
      <c r="BI72" s="511"/>
      <c r="BJ72" s="511"/>
      <c r="BK72" s="511"/>
      <c r="BL72" s="511"/>
      <c r="BM72" s="511"/>
      <c r="BN72" s="511"/>
      <c r="BO72" s="511"/>
      <c r="BP72" s="511"/>
      <c r="BQ72" s="511"/>
      <c r="BR72" s="511"/>
      <c r="BS72" s="511"/>
      <c r="BT72" s="511"/>
      <c r="BU72" s="511"/>
      <c r="BV72" s="511"/>
      <c r="BW72" s="511"/>
      <c r="BX72" s="511"/>
      <c r="BY72" s="511"/>
      <c r="BZ72" s="511"/>
      <c r="CA72" s="511"/>
      <c r="CB72" s="511"/>
      <c r="CC72" s="511"/>
      <c r="CD72" s="511"/>
      <c r="CE72" s="511"/>
      <c r="CF72" s="511"/>
      <c r="CG72" s="511"/>
      <c r="CH72" s="511"/>
      <c r="CI72" s="511"/>
      <c r="CJ72" s="511"/>
      <c r="CK72" s="511"/>
      <c r="CL72" s="511"/>
      <c r="CM72" s="511"/>
      <c r="CN72" s="511"/>
      <c r="CO72" s="511"/>
      <c r="EH72" s="511"/>
    </row>
    <row r="73" spans="1:138" s="560" customFormat="1" ht="30" customHeight="1">
      <c r="A73" s="782"/>
      <c r="B73" s="757" t="s">
        <v>165</v>
      </c>
      <c r="C73" s="781" t="str">
        <f>IF($D$2="E",Dialogues!B39,IF($D$2="F",Dialogues!C39,IF($D$2="P",Dialogues!D39,Dialogues!A39)))</f>
        <v>Cancellation of Removal</v>
      </c>
      <c r="D73" s="1298" t="str">
        <f>IF($D$2="E",Dialogues!B40,IF($D$2="F",Dialogues!C40,IF($D$2="P",Dialogues!D40,Dialogues!A40)))</f>
        <v>LPR (7/5 LPR) = 42-A</v>
      </c>
      <c r="E73" s="1299"/>
      <c r="F73" s="1300"/>
      <c r="G73" s="1036"/>
      <c r="H73" s="929"/>
      <c r="I73" s="929"/>
      <c r="J73" s="637"/>
      <c r="K73" s="637"/>
      <c r="L73" s="683"/>
      <c r="M73" s="1043" t="s">
        <v>498</v>
      </c>
      <c r="N73" s="1039"/>
      <c r="O73" s="756"/>
      <c r="P73" s="373"/>
      <c r="Q73" s="373"/>
      <c r="R73" s="373"/>
      <c r="S73" s="373"/>
      <c r="T73" s="373"/>
      <c r="U73" s="373"/>
      <c r="V73" s="373"/>
      <c r="W73" s="373"/>
      <c r="X73" s="373"/>
      <c r="Y73" s="373"/>
      <c r="Z73" s="373"/>
      <c r="AA73" s="373"/>
      <c r="AB73" s="373"/>
      <c r="AC73" s="373"/>
      <c r="AD73" s="373"/>
      <c r="AE73" s="373"/>
      <c r="AF73" s="284"/>
      <c r="AG73" s="373"/>
      <c r="AH73" s="373"/>
      <c r="AI73" s="373"/>
      <c r="AJ73" s="373"/>
      <c r="AK73" s="511"/>
      <c r="AL73" s="511"/>
      <c r="AM73" s="511"/>
      <c r="AN73" s="511"/>
      <c r="AO73" s="511"/>
      <c r="AP73" s="511"/>
      <c r="AQ73" s="511"/>
      <c r="AR73" s="511"/>
      <c r="AS73" s="511"/>
      <c r="AT73" s="511"/>
      <c r="AU73" s="511"/>
      <c r="AV73" s="511"/>
      <c r="AW73" s="511"/>
      <c r="AX73" s="511"/>
      <c r="AY73" s="511"/>
      <c r="AZ73" s="511"/>
      <c r="BA73" s="511"/>
      <c r="BB73" s="511"/>
      <c r="BC73" s="511"/>
      <c r="BD73" s="511"/>
      <c r="BE73" s="101"/>
      <c r="BF73" s="101"/>
      <c r="BG73" s="101"/>
      <c r="BH73" s="101"/>
      <c r="BI73" s="511"/>
      <c r="BJ73" s="511"/>
      <c r="BK73" s="511"/>
      <c r="BL73" s="511"/>
      <c r="BM73" s="511"/>
      <c r="BN73" s="511"/>
      <c r="BO73" s="511"/>
      <c r="BP73" s="511"/>
      <c r="BQ73" s="511"/>
      <c r="BR73" s="511"/>
      <c r="BS73" s="511"/>
      <c r="BT73" s="511"/>
      <c r="BU73" s="511"/>
      <c r="BV73" s="511"/>
      <c r="BW73" s="511"/>
      <c r="BX73" s="511"/>
      <c r="BY73" s="511"/>
      <c r="BZ73" s="511"/>
      <c r="CA73" s="511"/>
      <c r="CB73" s="511"/>
      <c r="CC73" s="511"/>
      <c r="CD73" s="511"/>
      <c r="CE73" s="511"/>
      <c r="CF73" s="511"/>
      <c r="CG73" s="511"/>
      <c r="CH73" s="511"/>
      <c r="CI73" s="511"/>
      <c r="CJ73" s="511"/>
      <c r="CK73" s="511"/>
      <c r="CL73" s="511"/>
      <c r="CM73" s="511"/>
      <c r="CN73" s="511"/>
      <c r="EG73" s="511"/>
    </row>
    <row r="74" spans="1:138" s="560" customFormat="1" ht="9.9499999999999993" customHeight="1">
      <c r="A74" s="514"/>
      <c r="B74" s="715"/>
      <c r="C74" s="781"/>
      <c r="D74" s="675"/>
      <c r="E74" s="630"/>
      <c r="F74" s="674"/>
      <c r="G74" s="1036"/>
      <c r="H74" s="674"/>
      <c r="I74" s="674"/>
      <c r="J74" s="674"/>
      <c r="K74" s="674"/>
      <c r="L74" s="683"/>
      <c r="M74" s="1043"/>
      <c r="N74" s="1039"/>
      <c r="O74" s="640"/>
      <c r="P74" s="373"/>
      <c r="Q74" s="373"/>
      <c r="R74" s="373"/>
      <c r="S74" s="373"/>
      <c r="T74" s="373"/>
      <c r="U74" s="373"/>
      <c r="V74" s="373"/>
      <c r="W74" s="373"/>
      <c r="X74" s="373"/>
      <c r="Y74" s="373"/>
      <c r="Z74" s="373"/>
      <c r="AA74" s="373"/>
      <c r="AB74" s="373"/>
      <c r="AC74" s="373"/>
      <c r="AD74" s="373"/>
      <c r="AE74" s="373"/>
      <c r="AF74" s="373"/>
      <c r="AG74" s="284"/>
      <c r="AH74" s="373"/>
      <c r="AI74" s="373"/>
      <c r="AJ74" s="373"/>
      <c r="AK74" s="373"/>
      <c r="AL74" s="511"/>
      <c r="AM74" s="511"/>
      <c r="AN74" s="511"/>
      <c r="AO74" s="511"/>
      <c r="AP74" s="511"/>
      <c r="AQ74" s="511"/>
      <c r="AR74" s="511"/>
      <c r="AS74" s="511"/>
      <c r="AT74" s="511"/>
      <c r="AU74" s="511"/>
      <c r="AV74" s="511"/>
      <c r="AW74" s="511"/>
      <c r="AX74" s="511"/>
      <c r="AY74" s="511"/>
      <c r="AZ74" s="511"/>
      <c r="BA74" s="511"/>
      <c r="BB74" s="511"/>
      <c r="BC74" s="511"/>
      <c r="BD74" s="511"/>
      <c r="BE74" s="511"/>
      <c r="BI74" s="511"/>
      <c r="BJ74" s="511"/>
      <c r="BK74" s="511"/>
      <c r="BL74" s="511"/>
      <c r="BM74" s="511"/>
      <c r="BN74" s="511"/>
      <c r="BO74" s="511"/>
      <c r="BP74" s="511"/>
      <c r="BQ74" s="511"/>
      <c r="BR74" s="511"/>
      <c r="BS74" s="511"/>
      <c r="BT74" s="511"/>
      <c r="BU74" s="511"/>
      <c r="BV74" s="511"/>
      <c r="BW74" s="511"/>
      <c r="BX74" s="511"/>
      <c r="BY74" s="511"/>
      <c r="BZ74" s="511"/>
      <c r="CA74" s="511"/>
      <c r="CB74" s="511"/>
      <c r="CC74" s="511"/>
      <c r="CD74" s="511"/>
      <c r="CE74" s="511"/>
      <c r="CF74" s="511"/>
      <c r="CG74" s="511"/>
      <c r="CH74" s="511"/>
      <c r="CI74" s="511"/>
      <c r="CJ74" s="511"/>
      <c r="CK74" s="511"/>
      <c r="CL74" s="511"/>
      <c r="CM74" s="511"/>
      <c r="CN74" s="511"/>
      <c r="CO74" s="511"/>
      <c r="EH74" s="511"/>
    </row>
    <row r="75" spans="1:138" s="560" customFormat="1" ht="30" customHeight="1">
      <c r="A75" s="782"/>
      <c r="B75" s="715"/>
      <c r="C75" s="781"/>
      <c r="D75" s="1296" t="str">
        <f>IF($D$2="E",Dialogues!B41,IF($D$2="F",Dialogues!C41,IF($D$2="P",Dialogues!D41,Dialogues!A41)))</f>
        <v>Non-LPR (10, GMC, Hardship) = 42-B</v>
      </c>
      <c r="E75" s="1195"/>
      <c r="F75" s="1196"/>
      <c r="G75" s="1036"/>
      <c r="H75" s="637"/>
      <c r="I75" s="637"/>
      <c r="J75" s="637"/>
      <c r="K75" s="637"/>
      <c r="L75" s="683"/>
      <c r="M75" s="1044" t="s">
        <v>499</v>
      </c>
      <c r="N75" s="1039"/>
      <c r="O75" s="640"/>
      <c r="P75" s="373"/>
      <c r="Q75" s="373"/>
      <c r="R75" s="373"/>
      <c r="S75" s="373"/>
      <c r="T75" s="373"/>
      <c r="U75" s="373"/>
      <c r="V75" s="373"/>
      <c r="W75" s="373"/>
      <c r="X75" s="373"/>
      <c r="Y75" s="373"/>
      <c r="Z75" s="373"/>
      <c r="AA75" s="373"/>
      <c r="AB75" s="373"/>
      <c r="AC75" s="373"/>
      <c r="AD75" s="373"/>
      <c r="AE75" s="373"/>
      <c r="AF75" s="373"/>
      <c r="AG75" s="284"/>
      <c r="AH75" s="373"/>
      <c r="AI75" s="373"/>
      <c r="AJ75" s="373"/>
      <c r="AK75" s="373"/>
      <c r="AL75" s="511"/>
      <c r="AM75" s="511"/>
      <c r="AN75" s="511"/>
      <c r="AO75" s="511"/>
      <c r="AP75" s="511"/>
      <c r="AQ75" s="511"/>
      <c r="AR75" s="511"/>
      <c r="AS75" s="511"/>
      <c r="AT75" s="511"/>
      <c r="AU75" s="511"/>
      <c r="AV75" s="511"/>
      <c r="AW75" s="511"/>
      <c r="AX75" s="511"/>
      <c r="AY75" s="511"/>
      <c r="AZ75" s="511"/>
      <c r="BA75" s="511"/>
      <c r="BB75" s="511"/>
      <c r="BC75" s="511"/>
      <c r="BD75" s="511"/>
      <c r="BE75" s="511"/>
      <c r="BF75" s="101"/>
      <c r="BG75" s="101"/>
      <c r="BH75" s="511"/>
      <c r="BI75" s="511"/>
      <c r="BJ75" s="511"/>
      <c r="BK75" s="511"/>
      <c r="BL75" s="511"/>
      <c r="BM75" s="511"/>
      <c r="BN75" s="511"/>
      <c r="BO75" s="511"/>
      <c r="BP75" s="511"/>
      <c r="BQ75" s="511"/>
      <c r="BR75" s="511"/>
      <c r="BS75" s="511"/>
      <c r="BT75" s="511"/>
      <c r="BU75" s="511"/>
      <c r="BV75" s="511"/>
      <c r="BW75" s="511"/>
      <c r="BX75" s="511"/>
      <c r="BY75" s="511"/>
      <c r="BZ75" s="511"/>
      <c r="CA75" s="511"/>
      <c r="CB75" s="511"/>
      <c r="CC75" s="511"/>
      <c r="CD75" s="511"/>
      <c r="CE75" s="511"/>
      <c r="CF75" s="511"/>
      <c r="CG75" s="511"/>
      <c r="CH75" s="511"/>
      <c r="CI75" s="511"/>
      <c r="CJ75" s="511"/>
      <c r="CK75" s="511"/>
      <c r="CL75" s="511"/>
      <c r="CM75" s="511"/>
      <c r="CN75" s="511"/>
      <c r="CO75" s="511"/>
      <c r="EH75" s="511"/>
    </row>
    <row r="76" spans="1:138" s="560" customFormat="1" ht="9.9499999999999993" customHeight="1">
      <c r="A76" s="514"/>
      <c r="B76" s="715"/>
      <c r="C76" s="781"/>
      <c r="D76" s="675"/>
      <c r="E76" s="630"/>
      <c r="F76" s="674"/>
      <c r="G76" s="1036"/>
      <c r="H76" s="674"/>
      <c r="I76" s="674"/>
      <c r="J76" s="674"/>
      <c r="K76" s="674"/>
      <c r="L76" s="683"/>
      <c r="M76" s="1043"/>
      <c r="N76" s="1039"/>
      <c r="O76" s="640"/>
      <c r="P76" s="373"/>
      <c r="Q76" s="373"/>
      <c r="R76" s="373"/>
      <c r="S76" s="373"/>
      <c r="T76" s="373"/>
      <c r="U76" s="373"/>
      <c r="V76" s="373"/>
      <c r="W76" s="373"/>
      <c r="X76" s="373"/>
      <c r="Y76" s="373"/>
      <c r="Z76" s="373"/>
      <c r="AA76" s="373"/>
      <c r="AB76" s="373"/>
      <c r="AC76" s="373"/>
      <c r="AD76" s="373"/>
      <c r="AE76" s="373"/>
      <c r="AF76" s="373"/>
      <c r="AG76" s="284"/>
      <c r="AH76" s="373"/>
      <c r="AI76" s="373"/>
      <c r="AJ76" s="373"/>
      <c r="AK76" s="373"/>
      <c r="AL76" s="511"/>
      <c r="AM76" s="511"/>
      <c r="AN76" s="511"/>
      <c r="AO76" s="511"/>
      <c r="AP76" s="511"/>
      <c r="AQ76" s="511"/>
      <c r="AR76" s="511"/>
      <c r="AS76" s="511"/>
      <c r="AT76" s="511"/>
      <c r="AU76" s="511"/>
      <c r="AV76" s="511"/>
      <c r="AW76" s="511"/>
      <c r="AX76" s="511"/>
      <c r="AY76" s="511"/>
      <c r="AZ76" s="511"/>
      <c r="BA76" s="511"/>
      <c r="BB76" s="511"/>
      <c r="BC76" s="511"/>
      <c r="BD76" s="511"/>
      <c r="BE76" s="511"/>
      <c r="BI76" s="511"/>
      <c r="BJ76" s="511"/>
      <c r="BK76" s="511"/>
      <c r="BL76" s="511"/>
      <c r="BM76" s="511"/>
      <c r="BN76" s="511"/>
      <c r="BO76" s="511"/>
      <c r="BP76" s="511"/>
      <c r="BQ76" s="511"/>
      <c r="BR76" s="511"/>
      <c r="BS76" s="511"/>
      <c r="BT76" s="511"/>
      <c r="BU76" s="511"/>
      <c r="BV76" s="511"/>
      <c r="BW76" s="511"/>
      <c r="BX76" s="511"/>
      <c r="BY76" s="511"/>
      <c r="BZ76" s="511"/>
      <c r="CA76" s="511"/>
      <c r="CB76" s="511"/>
      <c r="CC76" s="511"/>
      <c r="CD76" s="511"/>
      <c r="CE76" s="511"/>
      <c r="CF76" s="511"/>
      <c r="CG76" s="511"/>
      <c r="CH76" s="511"/>
      <c r="CI76" s="511"/>
      <c r="CJ76" s="511"/>
      <c r="CK76" s="511"/>
      <c r="CL76" s="511"/>
      <c r="CM76" s="511"/>
      <c r="CN76" s="511"/>
      <c r="CO76" s="511"/>
      <c r="EH76" s="511"/>
    </row>
    <row r="77" spans="1:138" s="560" customFormat="1" ht="30" customHeight="1">
      <c r="A77" s="782"/>
      <c r="B77" s="715"/>
      <c r="C77" s="781"/>
      <c r="D77" s="1296" t="str">
        <f>IF($D$2="E",Dialogues!B42,IF($D$2="F",Dialogues!C42,IF($D$2="P",Dialogues!D42,Dialogues!A42)))</f>
        <v>VAWA (3, GMC, Hardship)</v>
      </c>
      <c r="E77" s="1195"/>
      <c r="F77" s="1196"/>
      <c r="G77" s="1036"/>
      <c r="H77" s="637"/>
      <c r="I77" s="637"/>
      <c r="J77" s="637"/>
      <c r="K77" s="637"/>
      <c r="L77" s="683"/>
      <c r="M77" s="1044" t="s">
        <v>499</v>
      </c>
      <c r="N77" s="1039"/>
      <c r="O77" s="640"/>
      <c r="P77" s="373"/>
      <c r="Q77" s="373"/>
      <c r="R77" s="373"/>
      <c r="S77" s="373"/>
      <c r="T77" s="373"/>
      <c r="U77" s="373"/>
      <c r="V77" s="373"/>
      <c r="W77" s="373"/>
      <c r="X77" s="373"/>
      <c r="Y77" s="373"/>
      <c r="Z77" s="373"/>
      <c r="AA77" s="373"/>
      <c r="AB77" s="373"/>
      <c r="AC77" s="373"/>
      <c r="AD77" s="373"/>
      <c r="AE77" s="373"/>
      <c r="AF77" s="373"/>
      <c r="AG77" s="284"/>
      <c r="AH77" s="373"/>
      <c r="AI77" s="373"/>
      <c r="AJ77" s="373"/>
      <c r="AK77" s="373"/>
      <c r="AL77" s="511"/>
      <c r="AM77" s="511"/>
      <c r="AN77" s="511"/>
      <c r="AO77" s="511"/>
      <c r="AP77" s="511"/>
      <c r="AQ77" s="511"/>
      <c r="AR77" s="511"/>
      <c r="AS77" s="511"/>
      <c r="AT77" s="511"/>
      <c r="AU77" s="511"/>
      <c r="AV77" s="511"/>
      <c r="AW77" s="511"/>
      <c r="AX77" s="511"/>
      <c r="AY77" s="511"/>
      <c r="AZ77" s="511"/>
      <c r="BA77" s="511"/>
      <c r="BB77" s="511"/>
      <c r="BC77" s="511"/>
      <c r="BD77" s="511"/>
      <c r="BE77" s="511"/>
      <c r="BF77" s="101"/>
      <c r="BG77" s="101"/>
      <c r="BH77" s="101"/>
      <c r="BI77" s="511"/>
      <c r="BJ77" s="511"/>
      <c r="BK77" s="511"/>
      <c r="BL77" s="511"/>
      <c r="BM77" s="511"/>
      <c r="BN77" s="511"/>
      <c r="BO77" s="511"/>
      <c r="BP77" s="511"/>
      <c r="BQ77" s="511"/>
      <c r="BR77" s="511"/>
      <c r="BS77" s="511"/>
      <c r="BT77" s="511"/>
      <c r="BU77" s="511"/>
      <c r="BV77" s="511"/>
      <c r="BW77" s="511"/>
      <c r="BX77" s="511"/>
      <c r="BY77" s="511"/>
      <c r="BZ77" s="511"/>
      <c r="CA77" s="511"/>
      <c r="CB77" s="511"/>
      <c r="CC77" s="511"/>
      <c r="CD77" s="511"/>
      <c r="CE77" s="511"/>
      <c r="CF77" s="511"/>
      <c r="CG77" s="511"/>
      <c r="CH77" s="511"/>
      <c r="CI77" s="511"/>
      <c r="CJ77" s="511"/>
      <c r="CK77" s="511"/>
      <c r="CL77" s="511"/>
      <c r="CM77" s="511"/>
      <c r="CN77" s="511"/>
      <c r="CO77" s="511"/>
      <c r="EH77" s="511"/>
    </row>
    <row r="78" spans="1:138" s="560" customFormat="1" ht="9.9499999999999993" customHeight="1">
      <c r="A78" s="514"/>
      <c r="B78" s="715"/>
      <c r="C78" s="781"/>
      <c r="D78" s="675"/>
      <c r="E78" s="630"/>
      <c r="F78" s="674"/>
      <c r="G78" s="1036"/>
      <c r="H78" s="674"/>
      <c r="I78" s="674"/>
      <c r="J78" s="674"/>
      <c r="K78" s="674"/>
      <c r="L78" s="683"/>
      <c r="M78" s="1043"/>
      <c r="N78" s="1039"/>
      <c r="O78" s="640"/>
      <c r="P78" s="373"/>
      <c r="Q78" s="373"/>
      <c r="R78" s="373"/>
      <c r="S78" s="373"/>
      <c r="T78" s="373"/>
      <c r="U78" s="373"/>
      <c r="V78" s="373"/>
      <c r="W78" s="373"/>
      <c r="X78" s="373"/>
      <c r="Y78" s="373"/>
      <c r="Z78" s="373"/>
      <c r="AA78" s="373"/>
      <c r="AB78" s="373"/>
      <c r="AC78" s="373"/>
      <c r="AD78" s="373"/>
      <c r="AE78" s="373"/>
      <c r="AF78" s="373"/>
      <c r="AG78" s="284"/>
      <c r="AH78" s="373"/>
      <c r="AI78" s="373"/>
      <c r="AJ78" s="373"/>
      <c r="AK78" s="373"/>
      <c r="AL78" s="511"/>
      <c r="AM78" s="511"/>
      <c r="AN78" s="631"/>
      <c r="AO78" s="511"/>
      <c r="AP78" s="511"/>
      <c r="AQ78" s="511"/>
      <c r="AR78" s="511"/>
      <c r="AS78" s="511"/>
      <c r="AT78" s="511"/>
      <c r="AU78" s="511"/>
      <c r="AV78" s="511"/>
      <c r="AW78" s="511"/>
      <c r="AX78" s="511"/>
      <c r="AY78" s="511"/>
      <c r="AZ78" s="511"/>
      <c r="BA78" s="511"/>
      <c r="BB78" s="511"/>
      <c r="BC78" s="511"/>
      <c r="BD78" s="511"/>
      <c r="BE78" s="511"/>
      <c r="BI78" s="511"/>
      <c r="BJ78" s="511"/>
      <c r="BK78" s="511"/>
      <c r="BL78" s="511"/>
      <c r="BM78" s="511"/>
      <c r="BN78" s="511"/>
      <c r="BO78" s="511"/>
      <c r="BP78" s="511"/>
      <c r="BQ78" s="511"/>
      <c r="BR78" s="511"/>
      <c r="BS78" s="511"/>
      <c r="BT78" s="511"/>
      <c r="BU78" s="511"/>
      <c r="BV78" s="511"/>
      <c r="BW78" s="511"/>
      <c r="BX78" s="511"/>
      <c r="BY78" s="511"/>
      <c r="BZ78" s="511"/>
      <c r="CA78" s="511"/>
      <c r="CB78" s="511"/>
      <c r="CC78" s="511"/>
      <c r="CD78" s="511"/>
      <c r="CE78" s="511"/>
      <c r="CF78" s="511"/>
      <c r="CG78" s="511"/>
      <c r="CH78" s="511"/>
      <c r="CI78" s="511"/>
      <c r="CJ78" s="511"/>
      <c r="CK78" s="511"/>
      <c r="CL78" s="511"/>
      <c r="CM78" s="511"/>
      <c r="CN78" s="511"/>
      <c r="CO78" s="511"/>
      <c r="EH78" s="511"/>
    </row>
    <row r="79" spans="1:138" s="560" customFormat="1" ht="30" customHeight="1">
      <c r="A79" s="782"/>
      <c r="B79" s="715"/>
      <c r="C79" s="781"/>
      <c r="D79" s="1296" t="str">
        <f>IF($D$2="E",Dialogues!B43,IF($D$2="F",Dialogues!C43,IF($D$2="P",Dialogues!D43,Dialogues!A43)))</f>
        <v>212 ( c )</v>
      </c>
      <c r="E79" s="1195"/>
      <c r="F79" s="1196"/>
      <c r="G79" s="1036"/>
      <c r="H79" s="637"/>
      <c r="I79" s="637"/>
      <c r="J79" s="637"/>
      <c r="K79" s="637"/>
      <c r="L79" s="683"/>
      <c r="M79" s="1043" t="s">
        <v>498</v>
      </c>
      <c r="N79" s="1039"/>
      <c r="O79" s="789" t="s">
        <v>2996</v>
      </c>
      <c r="P79" s="373"/>
      <c r="Q79" s="373"/>
      <c r="R79" s="373"/>
      <c r="S79" s="373"/>
      <c r="T79" s="373"/>
      <c r="U79" s="373"/>
      <c r="V79" s="373"/>
      <c r="W79" s="373"/>
      <c r="X79" s="373"/>
      <c r="Y79" s="373"/>
      <c r="Z79" s="373"/>
      <c r="AA79" s="373"/>
      <c r="AB79" s="373"/>
      <c r="AC79" s="373"/>
      <c r="AD79" s="373"/>
      <c r="AE79" s="373"/>
      <c r="AF79" s="373"/>
      <c r="AG79" s="284"/>
      <c r="AH79" s="373"/>
      <c r="AI79" s="373"/>
      <c r="AJ79" s="373"/>
      <c r="AK79" s="373"/>
      <c r="AL79" s="511"/>
      <c r="AM79" s="511"/>
      <c r="AN79" s="511"/>
      <c r="AO79" s="511"/>
      <c r="AP79" s="511"/>
      <c r="AQ79" s="511"/>
      <c r="AR79" s="511"/>
      <c r="AS79" s="511"/>
      <c r="AT79" s="511"/>
      <c r="AU79" s="511"/>
      <c r="AV79" s="511"/>
      <c r="AW79" s="511"/>
      <c r="AX79" s="511"/>
      <c r="AY79" s="511"/>
      <c r="AZ79" s="511"/>
      <c r="BA79" s="511"/>
      <c r="BB79" s="511"/>
      <c r="BC79" s="511"/>
      <c r="BD79" s="511"/>
      <c r="BE79" s="511"/>
      <c r="BF79" s="101"/>
      <c r="BG79" s="101"/>
      <c r="BH79" s="511"/>
      <c r="BI79" s="511"/>
      <c r="BJ79" s="511"/>
      <c r="BK79" s="511"/>
      <c r="BL79" s="511"/>
      <c r="BM79" s="511"/>
      <c r="BN79" s="511"/>
      <c r="BO79" s="511"/>
      <c r="BP79" s="511"/>
      <c r="BQ79" s="511"/>
      <c r="BR79" s="511"/>
      <c r="BS79" s="511"/>
      <c r="BT79" s="511"/>
      <c r="BU79" s="511"/>
      <c r="BV79" s="511"/>
      <c r="BW79" s="511"/>
      <c r="BX79" s="511"/>
      <c r="BY79" s="511"/>
      <c r="BZ79" s="511"/>
      <c r="CA79" s="511"/>
      <c r="CB79" s="511"/>
      <c r="CC79" s="511"/>
      <c r="CD79" s="511"/>
      <c r="CE79" s="511"/>
      <c r="CF79" s="511"/>
      <c r="CG79" s="511"/>
      <c r="CH79" s="511"/>
      <c r="CI79" s="511"/>
      <c r="CJ79" s="511"/>
      <c r="CK79" s="511"/>
      <c r="CL79" s="511"/>
      <c r="CM79" s="511"/>
      <c r="CN79" s="511"/>
      <c r="CO79" s="511"/>
      <c r="EH79" s="511"/>
    </row>
    <row r="80" spans="1:138" s="560" customFormat="1" ht="9.9499999999999993" customHeight="1">
      <c r="A80" s="514"/>
      <c r="B80" s="715"/>
      <c r="C80" s="781"/>
      <c r="D80" s="630"/>
      <c r="E80" s="630"/>
      <c r="F80" s="780"/>
      <c r="G80" s="1037"/>
      <c r="H80" s="674"/>
      <c r="I80" s="674"/>
      <c r="J80" s="674"/>
      <c r="K80" s="674"/>
      <c r="L80" s="683"/>
      <c r="M80" s="1043"/>
      <c r="N80" s="1039"/>
      <c r="O80" s="640"/>
      <c r="P80" s="373"/>
      <c r="Q80" s="373"/>
      <c r="R80" s="373"/>
      <c r="S80" s="373"/>
      <c r="T80" s="373"/>
      <c r="U80" s="373"/>
      <c r="V80" s="373"/>
      <c r="W80" s="373"/>
      <c r="X80" s="373"/>
      <c r="Y80" s="373"/>
      <c r="Z80" s="373"/>
      <c r="AA80" s="373"/>
      <c r="AB80" s="373"/>
      <c r="AC80" s="373"/>
      <c r="AD80" s="373"/>
      <c r="AE80" s="373"/>
      <c r="AF80" s="373"/>
      <c r="AG80" s="284"/>
      <c r="AH80" s="373"/>
      <c r="AI80" s="373"/>
      <c r="AJ80" s="373"/>
      <c r="AK80" s="373"/>
      <c r="AL80" s="511"/>
      <c r="AM80" s="511"/>
      <c r="AN80" s="631"/>
      <c r="AO80" s="511"/>
      <c r="AP80" s="511"/>
      <c r="AQ80" s="511"/>
      <c r="AR80" s="511"/>
      <c r="AS80" s="511"/>
      <c r="AT80" s="511"/>
      <c r="AU80" s="511"/>
      <c r="AV80" s="511"/>
      <c r="AW80" s="511"/>
      <c r="AX80" s="511"/>
      <c r="AY80" s="511"/>
      <c r="AZ80" s="511"/>
      <c r="BA80" s="511"/>
      <c r="BB80" s="511"/>
      <c r="BC80" s="511"/>
      <c r="BD80" s="511"/>
      <c r="BE80" s="511"/>
      <c r="BI80" s="511"/>
      <c r="BJ80" s="511"/>
      <c r="BK80" s="511"/>
      <c r="BL80" s="511"/>
      <c r="BM80" s="511"/>
      <c r="BN80" s="511"/>
      <c r="BO80" s="511"/>
      <c r="BP80" s="511"/>
      <c r="BQ80" s="511"/>
      <c r="BR80" s="511"/>
      <c r="BS80" s="511"/>
      <c r="BT80" s="511"/>
      <c r="BU80" s="511"/>
      <c r="BV80" s="511"/>
      <c r="BW80" s="511"/>
      <c r="BX80" s="511"/>
      <c r="BY80" s="511"/>
      <c r="BZ80" s="511"/>
      <c r="CA80" s="511"/>
      <c r="CB80" s="511"/>
      <c r="CC80" s="511"/>
      <c r="CD80" s="511"/>
      <c r="CE80" s="511"/>
      <c r="CF80" s="511"/>
      <c r="CG80" s="511"/>
      <c r="CH80" s="511"/>
      <c r="CI80" s="511"/>
      <c r="CJ80" s="511"/>
      <c r="CK80" s="511"/>
      <c r="CL80" s="511"/>
      <c r="CM80" s="511"/>
      <c r="CN80" s="511"/>
      <c r="CO80" s="511"/>
      <c r="EH80" s="511"/>
    </row>
    <row r="81" spans="1:138" s="560" customFormat="1" ht="30" customHeight="1">
      <c r="A81" s="782"/>
      <c r="B81" s="757" t="s">
        <v>165</v>
      </c>
      <c r="C81" s="781" t="str">
        <f>IF($D$2="E",Dialogues!B44,IF($D$2="F",Dialogues!C44,IF($D$2="P",Dialogues!D44,Dialogues!A44)))</f>
        <v>Citizenship</v>
      </c>
      <c r="D81" s="1296" t="str">
        <f>IF($D$2="E",Dialogues!B44,IF($D$2="F",Dialogues!C44,IF($D$2="P",Dialogues!D44,Dialogues!A44)))</f>
        <v>Citizenship</v>
      </c>
      <c r="E81" s="1195"/>
      <c r="F81" s="1196"/>
      <c r="G81" s="1036"/>
      <c r="H81" s="810"/>
      <c r="I81" s="1213"/>
      <c r="J81" s="1214"/>
      <c r="K81" s="1214"/>
      <c r="L81" s="1215"/>
      <c r="M81" s="1043" t="s">
        <v>7</v>
      </c>
      <c r="N81" s="1041"/>
      <c r="O81" s="640"/>
      <c r="P81" s="373"/>
      <c r="Q81" s="373"/>
      <c r="R81" s="373"/>
      <c r="S81" s="373"/>
      <c r="T81" s="373"/>
      <c r="U81" s="373"/>
      <c r="V81" s="373"/>
      <c r="W81" s="373"/>
      <c r="X81" s="373"/>
      <c r="Y81" s="373"/>
      <c r="Z81" s="373"/>
      <c r="AA81" s="373"/>
      <c r="AB81" s="373"/>
      <c r="AC81" s="373"/>
      <c r="AD81" s="373"/>
      <c r="AE81" s="373"/>
      <c r="AF81" s="284"/>
      <c r="AG81" s="373"/>
      <c r="AH81" s="373"/>
      <c r="AI81" s="373"/>
      <c r="AJ81" s="373"/>
      <c r="AK81" s="511"/>
      <c r="AL81" s="511"/>
      <c r="AM81" s="511"/>
      <c r="AN81" s="511"/>
      <c r="AO81" s="511"/>
      <c r="AP81" s="511"/>
      <c r="AQ81" s="511"/>
      <c r="AR81" s="511"/>
      <c r="AS81" s="511"/>
      <c r="AT81" s="511"/>
      <c r="AU81" s="511"/>
      <c r="AV81" s="511"/>
      <c r="AW81" s="511"/>
      <c r="AX81" s="511"/>
      <c r="AY81" s="511"/>
      <c r="AZ81" s="511"/>
      <c r="BA81" s="511"/>
      <c r="BB81" s="511"/>
      <c r="BC81" s="511"/>
      <c r="BD81" s="511"/>
      <c r="BE81" s="101"/>
      <c r="BF81" s="101"/>
      <c r="BG81" s="101"/>
      <c r="BH81" s="101"/>
      <c r="BI81" s="511"/>
      <c r="BJ81" s="511"/>
      <c r="BK81" s="511"/>
      <c r="BL81" s="511"/>
      <c r="BM81" s="511"/>
      <c r="BN81" s="511"/>
      <c r="BO81" s="511"/>
      <c r="BP81" s="511"/>
      <c r="BQ81" s="511"/>
      <c r="BR81" s="511"/>
      <c r="BS81" s="511"/>
      <c r="BT81" s="511"/>
      <c r="BU81" s="511"/>
      <c r="BV81" s="511"/>
      <c r="BW81" s="511"/>
      <c r="BX81" s="511"/>
      <c r="BY81" s="511"/>
      <c r="BZ81" s="511"/>
      <c r="CA81" s="511"/>
      <c r="CB81" s="511"/>
      <c r="CC81" s="511"/>
      <c r="CD81" s="511"/>
      <c r="CE81" s="511"/>
      <c r="CF81" s="511"/>
      <c r="CG81" s="511"/>
      <c r="CH81" s="511"/>
      <c r="CI81" s="511"/>
      <c r="CJ81" s="511"/>
      <c r="CK81" s="511"/>
      <c r="CL81" s="511"/>
      <c r="CM81" s="511"/>
      <c r="CN81" s="511"/>
      <c r="EG81" s="511"/>
    </row>
    <row r="82" spans="1:138" s="560" customFormat="1" ht="9.9499999999999993" customHeight="1">
      <c r="A82" s="514"/>
      <c r="B82" s="715"/>
      <c r="C82" s="781"/>
      <c r="D82" s="630"/>
      <c r="E82" s="630"/>
      <c r="F82" s="771"/>
      <c r="G82" s="1037"/>
      <c r="H82" s="678"/>
      <c r="I82" s="674"/>
      <c r="J82" s="674"/>
      <c r="K82" s="674"/>
      <c r="L82" s="683"/>
      <c r="M82" s="1043"/>
      <c r="N82" s="1039"/>
      <c r="O82" s="640"/>
      <c r="P82" s="373"/>
      <c r="Q82" s="373"/>
      <c r="R82" s="373"/>
      <c r="S82" s="373"/>
      <c r="T82" s="373"/>
      <c r="U82" s="373"/>
      <c r="V82" s="373"/>
      <c r="W82" s="373"/>
      <c r="X82" s="373"/>
      <c r="Y82" s="373"/>
      <c r="Z82" s="373"/>
      <c r="AA82" s="373"/>
      <c r="AB82" s="373"/>
      <c r="AC82" s="373"/>
      <c r="AD82" s="373"/>
      <c r="AE82" s="373"/>
      <c r="AF82" s="373"/>
      <c r="AG82" s="284"/>
      <c r="AH82" s="373"/>
      <c r="AI82" s="373"/>
      <c r="AJ82" s="373"/>
      <c r="AK82" s="373"/>
      <c r="AL82" s="511"/>
      <c r="AM82" s="511"/>
      <c r="AN82" s="511"/>
      <c r="AO82" s="511"/>
      <c r="AP82" s="511"/>
      <c r="AQ82" s="511"/>
      <c r="AR82" s="511"/>
      <c r="AS82" s="511"/>
      <c r="AT82" s="511"/>
      <c r="AU82" s="511"/>
      <c r="AV82" s="511"/>
      <c r="AW82" s="511"/>
      <c r="AX82" s="511"/>
      <c r="AY82" s="511"/>
      <c r="AZ82" s="511"/>
      <c r="BA82" s="511"/>
      <c r="BB82" s="511"/>
      <c r="BC82" s="511"/>
      <c r="BD82" s="511"/>
      <c r="BE82" s="511"/>
      <c r="BI82" s="511"/>
      <c r="BJ82" s="511"/>
      <c r="BK82" s="511"/>
      <c r="BL82" s="511"/>
      <c r="BM82" s="511"/>
      <c r="BN82" s="511"/>
      <c r="BO82" s="511"/>
      <c r="BP82" s="511"/>
      <c r="BQ82" s="511"/>
      <c r="BR82" s="511"/>
      <c r="BS82" s="511"/>
      <c r="BT82" s="511"/>
      <c r="BU82" s="511"/>
      <c r="BV82" s="511"/>
      <c r="BW82" s="511"/>
      <c r="BX82" s="511"/>
      <c r="BY82" s="511"/>
      <c r="BZ82" s="511"/>
      <c r="CA82" s="511"/>
      <c r="CB82" s="511"/>
      <c r="CC82" s="511"/>
      <c r="CD82" s="511"/>
      <c r="CE82" s="511"/>
      <c r="CF82" s="511"/>
      <c r="CG82" s="511"/>
      <c r="CH82" s="511"/>
      <c r="CI82" s="511"/>
      <c r="CJ82" s="511"/>
      <c r="CK82" s="511"/>
      <c r="CL82" s="511"/>
      <c r="CM82" s="511"/>
      <c r="CN82" s="511"/>
      <c r="CO82" s="511"/>
      <c r="EH82" s="511"/>
    </row>
    <row r="83" spans="1:138" s="560" customFormat="1" ht="30" customHeight="1">
      <c r="A83" s="782"/>
      <c r="B83" s="757" t="s">
        <v>165</v>
      </c>
      <c r="C83" s="781" t="str">
        <f>IF($D$2="E",Dialogues!B46,IF($D$2="F",Dialogues!C46,IF($D$2="P",Dialogues!D46,Dialogues!A46)))</f>
        <v>Asylum</v>
      </c>
      <c r="D83" s="758" t="str">
        <f>IF($D$2="E",Dialogues!B47,IF($D$2="F",Dialogues!C47,IF($D$2="P",Dialogues!D47,Dialogues!A47)))</f>
        <v>Asylum - Race</v>
      </c>
      <c r="E83" s="1036"/>
      <c r="F83" s="758" t="str">
        <f>IF($D$2="E",Dialogues!B48,IF($D$2="F",Dialogues!C48,IF($D$2="P",Dialogues!D48,Dialogues!A48)))</f>
        <v>Asylum - Religion</v>
      </c>
      <c r="G83" s="1036"/>
      <c r="H83" s="758" t="str">
        <f>IF($D$2="E",Dialogues!B49,IF($D$2="F",Dialogues!C49,IF($D$2="P",Dialogues!D49,Dialogues!A49)))</f>
        <v>Asylum - Nationality</v>
      </c>
      <c r="I83" s="772"/>
      <c r="J83" s="674"/>
      <c r="K83" s="675"/>
      <c r="L83" s="683"/>
      <c r="M83" s="1043" t="s">
        <v>2574</v>
      </c>
      <c r="N83" s="1039"/>
      <c r="O83" s="640"/>
      <c r="P83" s="373"/>
      <c r="Q83" s="373"/>
      <c r="R83" s="373"/>
      <c r="S83" s="373"/>
      <c r="T83" s="373"/>
      <c r="U83" s="373"/>
      <c r="V83" s="373"/>
      <c r="W83" s="373"/>
      <c r="X83" s="373"/>
      <c r="Y83" s="373"/>
      <c r="Z83" s="373"/>
      <c r="AA83" s="373"/>
      <c r="AB83" s="373"/>
      <c r="AC83" s="373"/>
      <c r="AD83" s="373"/>
      <c r="AE83" s="373"/>
      <c r="AF83" s="284"/>
      <c r="AG83" s="373"/>
      <c r="AH83" s="373"/>
      <c r="AI83" s="373"/>
      <c r="AJ83" s="373"/>
      <c r="AK83" s="511"/>
      <c r="AL83" s="511"/>
      <c r="AM83" s="511"/>
      <c r="AN83" s="511"/>
      <c r="AO83" s="511"/>
      <c r="AP83" s="511"/>
      <c r="AQ83" s="511"/>
      <c r="AR83" s="511"/>
      <c r="AS83" s="511"/>
      <c r="AT83" s="511"/>
      <c r="AU83" s="511"/>
      <c r="AV83" s="511"/>
      <c r="AW83" s="511"/>
      <c r="AX83" s="511"/>
      <c r="AY83" s="511"/>
      <c r="AZ83" s="511"/>
      <c r="BA83" s="511"/>
      <c r="BB83" s="511"/>
      <c r="BC83" s="511"/>
      <c r="BD83" s="511"/>
      <c r="BE83" s="101"/>
      <c r="BF83" s="101"/>
      <c r="BG83" s="101"/>
      <c r="BH83" s="101"/>
      <c r="BI83" s="511"/>
      <c r="BJ83" s="511"/>
      <c r="BK83" s="511"/>
      <c r="BL83" s="511"/>
      <c r="BM83" s="511"/>
      <c r="BN83" s="511"/>
      <c r="BO83" s="511"/>
      <c r="BP83" s="511"/>
      <c r="BQ83" s="511"/>
      <c r="BR83" s="511"/>
      <c r="BS83" s="511"/>
      <c r="BT83" s="511"/>
      <c r="BU83" s="511"/>
      <c r="BV83" s="511"/>
      <c r="BW83" s="511"/>
      <c r="BX83" s="511"/>
      <c r="BY83" s="511"/>
      <c r="BZ83" s="511"/>
      <c r="CA83" s="511"/>
      <c r="CB83" s="511"/>
      <c r="CC83" s="511"/>
      <c r="CD83" s="511"/>
      <c r="CE83" s="511"/>
      <c r="CF83" s="511"/>
      <c r="CG83" s="511"/>
      <c r="CH83" s="511"/>
      <c r="CI83" s="511"/>
      <c r="CJ83" s="511"/>
      <c r="CK83" s="511"/>
      <c r="CL83" s="511"/>
      <c r="CM83" s="511"/>
      <c r="CN83" s="511"/>
      <c r="EG83" s="511"/>
    </row>
    <row r="84" spans="1:138" s="560" customFormat="1" ht="9.9499999999999993" customHeight="1">
      <c r="A84" s="514"/>
      <c r="B84" s="715"/>
      <c r="C84" s="781"/>
      <c r="D84" s="678"/>
      <c r="E84" s="1036"/>
      <c r="F84" s="675"/>
      <c r="G84" s="1036"/>
      <c r="H84" s="683"/>
      <c r="I84" s="674"/>
      <c r="J84" s="675"/>
      <c r="K84" s="674"/>
      <c r="L84" s="683"/>
      <c r="M84" s="1043"/>
      <c r="N84" s="1039"/>
      <c r="O84" s="640"/>
      <c r="P84" s="373"/>
      <c r="Q84" s="373"/>
      <c r="R84" s="373"/>
      <c r="S84" s="373"/>
      <c r="T84" s="373"/>
      <c r="U84" s="373"/>
      <c r="V84" s="373"/>
      <c r="W84" s="373"/>
      <c r="X84" s="373"/>
      <c r="Y84" s="373"/>
      <c r="Z84" s="373"/>
      <c r="AA84" s="373"/>
      <c r="AB84" s="373"/>
      <c r="AC84" s="373"/>
      <c r="AD84" s="373"/>
      <c r="AE84" s="373"/>
      <c r="AF84" s="373"/>
      <c r="AG84" s="284"/>
      <c r="AH84" s="373"/>
      <c r="AI84" s="373"/>
      <c r="AJ84" s="373"/>
      <c r="AK84" s="373"/>
      <c r="AL84" s="511"/>
      <c r="AM84" s="511"/>
      <c r="AN84" s="511"/>
      <c r="AO84" s="511"/>
      <c r="AP84" s="511"/>
      <c r="AQ84" s="511"/>
      <c r="AR84" s="511"/>
      <c r="AS84" s="511"/>
      <c r="AT84" s="511"/>
      <c r="AU84" s="511"/>
      <c r="AV84" s="511"/>
      <c r="AW84" s="511"/>
      <c r="AX84" s="511"/>
      <c r="AY84" s="511"/>
      <c r="AZ84" s="511"/>
      <c r="BA84" s="511"/>
      <c r="BB84" s="511"/>
      <c r="BC84" s="511"/>
      <c r="BD84" s="511"/>
      <c r="BE84" s="511"/>
      <c r="BF84" s="101"/>
      <c r="BG84" s="101"/>
      <c r="BH84" s="101"/>
      <c r="BI84" s="511"/>
      <c r="BJ84" s="511"/>
      <c r="BK84" s="511"/>
      <c r="BL84" s="511"/>
      <c r="BM84" s="511"/>
      <c r="BN84" s="511"/>
      <c r="BO84" s="511"/>
      <c r="BP84" s="511"/>
      <c r="BQ84" s="511"/>
      <c r="BR84" s="511"/>
      <c r="BS84" s="511"/>
      <c r="BT84" s="511"/>
      <c r="BU84" s="511"/>
      <c r="BV84" s="511"/>
      <c r="BW84" s="511"/>
      <c r="BX84" s="511"/>
      <c r="BY84" s="511"/>
      <c r="BZ84" s="511"/>
      <c r="CA84" s="511"/>
      <c r="CB84" s="511"/>
      <c r="CC84" s="511"/>
      <c r="CD84" s="511"/>
      <c r="CE84" s="511"/>
      <c r="CF84" s="511"/>
      <c r="CG84" s="511"/>
      <c r="CH84" s="511"/>
      <c r="CI84" s="511"/>
      <c r="CJ84" s="511"/>
      <c r="CK84" s="511"/>
      <c r="CL84" s="511"/>
      <c r="CM84" s="511"/>
      <c r="CN84" s="511"/>
      <c r="CO84" s="511"/>
      <c r="EH84" s="511"/>
    </row>
    <row r="85" spans="1:138" s="560" customFormat="1" ht="30" customHeight="1">
      <c r="A85" s="782"/>
      <c r="B85" s="715"/>
      <c r="C85" s="781"/>
      <c r="D85" s="758" t="str">
        <f>IF($D$2="E",Dialogues!B50,IF($D$2="F",Dialogues!C50,IF($D$2="P",Dialogues!D50,Dialogues!A50)))</f>
        <v>Asylum - Political Opinion</v>
      </c>
      <c r="E85" s="1036"/>
      <c r="F85" s="758" t="str">
        <f>IF($D$2="E",Dialogues!B51,IF($D$2="F",Dialogues!C51,IF($D$2="P",Dialogues!D51,Dialogues!A51)))</f>
        <v>Asylum - Social Group</v>
      </c>
      <c r="G85" s="1036"/>
      <c r="H85" s="637"/>
      <c r="I85" s="637"/>
      <c r="J85" s="637"/>
      <c r="K85" s="637"/>
      <c r="L85" s="683"/>
      <c r="M85" s="1043"/>
      <c r="N85" s="1039"/>
      <c r="O85" s="640"/>
      <c r="P85" s="373"/>
      <c r="Q85" s="373"/>
      <c r="R85" s="373"/>
      <c r="S85" s="373"/>
      <c r="T85" s="373"/>
      <c r="U85" s="373"/>
      <c r="V85" s="373"/>
      <c r="W85" s="373"/>
      <c r="X85" s="373"/>
      <c r="Y85" s="373"/>
      <c r="Z85" s="373"/>
      <c r="AA85" s="373"/>
      <c r="AB85" s="373"/>
      <c r="AC85" s="373"/>
      <c r="AD85" s="373"/>
      <c r="AE85" s="373"/>
      <c r="AF85" s="373"/>
      <c r="AG85" s="284"/>
      <c r="AH85" s="373"/>
      <c r="AI85" s="373"/>
      <c r="AJ85" s="373"/>
      <c r="AK85" s="373"/>
      <c r="AL85" s="511"/>
      <c r="AM85" s="511"/>
      <c r="AN85" s="511"/>
      <c r="AO85" s="511"/>
      <c r="AP85" s="511"/>
      <c r="AQ85" s="511"/>
      <c r="AR85" s="511"/>
      <c r="AS85" s="511"/>
      <c r="AT85" s="511"/>
      <c r="AU85" s="511"/>
      <c r="AV85" s="511"/>
      <c r="AW85" s="511"/>
      <c r="AX85" s="511"/>
      <c r="AY85" s="511"/>
      <c r="AZ85" s="511"/>
      <c r="BA85" s="511"/>
      <c r="BB85" s="511"/>
      <c r="BC85" s="511"/>
      <c r="BD85" s="511"/>
      <c r="BE85" s="511"/>
      <c r="BF85" s="101"/>
      <c r="BG85" s="101"/>
      <c r="BH85" s="101"/>
      <c r="BI85" s="511"/>
      <c r="BJ85" s="511"/>
      <c r="BK85" s="511"/>
      <c r="BL85" s="511"/>
      <c r="BM85" s="511"/>
      <c r="BN85" s="511"/>
      <c r="BO85" s="511"/>
      <c r="BP85" s="511"/>
      <c r="BQ85" s="511"/>
      <c r="BR85" s="511"/>
      <c r="BS85" s="511"/>
      <c r="BT85" s="511"/>
      <c r="BU85" s="511"/>
      <c r="BV85" s="511"/>
      <c r="BW85" s="511"/>
      <c r="BX85" s="511"/>
      <c r="BY85" s="511"/>
      <c r="BZ85" s="511"/>
      <c r="CA85" s="511"/>
      <c r="CB85" s="511"/>
      <c r="CC85" s="511"/>
      <c r="CD85" s="511"/>
      <c r="CE85" s="511"/>
      <c r="CF85" s="511"/>
      <c r="CG85" s="511"/>
      <c r="CH85" s="511"/>
      <c r="CI85" s="511"/>
      <c r="CJ85" s="511"/>
      <c r="CK85" s="511"/>
      <c r="CL85" s="511"/>
      <c r="CM85" s="511"/>
      <c r="CN85" s="511"/>
      <c r="CO85" s="511"/>
      <c r="EH85" s="511"/>
    </row>
    <row r="86" spans="1:138" s="560" customFormat="1" ht="9.9499999999999993" customHeight="1">
      <c r="A86" s="514"/>
      <c r="B86" s="715"/>
      <c r="C86" s="781"/>
      <c r="D86" s="675"/>
      <c r="E86" s="1036"/>
      <c r="F86" s="675"/>
      <c r="G86" s="1036"/>
      <c r="H86" s="674"/>
      <c r="I86" s="674"/>
      <c r="J86" s="674"/>
      <c r="K86" s="674"/>
      <c r="L86" s="683"/>
      <c r="M86" s="1043"/>
      <c r="N86" s="1039"/>
      <c r="O86" s="640"/>
      <c r="P86" s="373"/>
      <c r="Q86" s="373"/>
      <c r="R86" s="373"/>
      <c r="S86" s="373"/>
      <c r="T86" s="373"/>
      <c r="U86" s="373"/>
      <c r="V86" s="373"/>
      <c r="W86" s="373"/>
      <c r="X86" s="373"/>
      <c r="Y86" s="373"/>
      <c r="Z86" s="373"/>
      <c r="AA86" s="373"/>
      <c r="AB86" s="373"/>
      <c r="AC86" s="373"/>
      <c r="AD86" s="373"/>
      <c r="AE86" s="373"/>
      <c r="AF86" s="373"/>
      <c r="AG86" s="284"/>
      <c r="AH86" s="373"/>
      <c r="AI86" s="373"/>
      <c r="AJ86" s="373"/>
      <c r="AK86" s="373"/>
      <c r="AL86" s="511"/>
      <c r="AM86" s="511"/>
      <c r="AN86" s="631"/>
      <c r="AO86" s="511"/>
      <c r="AP86" s="511"/>
      <c r="AQ86" s="511"/>
      <c r="AR86" s="511"/>
      <c r="AS86" s="511"/>
      <c r="AT86" s="511"/>
      <c r="AU86" s="511"/>
      <c r="AV86" s="511"/>
      <c r="AW86" s="511"/>
      <c r="AX86" s="511"/>
      <c r="AY86" s="511"/>
      <c r="AZ86" s="511"/>
      <c r="BA86" s="511"/>
      <c r="BB86" s="511"/>
      <c r="BC86" s="511"/>
      <c r="BD86" s="511"/>
      <c r="BE86" s="511"/>
      <c r="BF86" s="101"/>
      <c r="BG86" s="101"/>
      <c r="BH86" s="101"/>
      <c r="BI86" s="511"/>
      <c r="BJ86" s="511"/>
      <c r="BK86" s="511"/>
      <c r="BL86" s="511"/>
      <c r="BM86" s="511"/>
      <c r="BN86" s="511"/>
      <c r="BO86" s="511"/>
      <c r="BP86" s="511"/>
      <c r="BQ86" s="511"/>
      <c r="BR86" s="511"/>
      <c r="BS86" s="511"/>
      <c r="BT86" s="511"/>
      <c r="BU86" s="511"/>
      <c r="BV86" s="511"/>
      <c r="BW86" s="511"/>
      <c r="BX86" s="511"/>
      <c r="BY86" s="511"/>
      <c r="BZ86" s="511"/>
      <c r="CA86" s="511"/>
      <c r="CB86" s="511"/>
      <c r="CC86" s="511"/>
      <c r="CD86" s="511"/>
      <c r="CE86" s="511"/>
      <c r="CF86" s="511"/>
      <c r="CG86" s="511"/>
      <c r="CH86" s="511"/>
      <c r="CI86" s="511"/>
      <c r="CJ86" s="511"/>
      <c r="CK86" s="511"/>
      <c r="CL86" s="511"/>
      <c r="CM86" s="511"/>
      <c r="CN86" s="511"/>
      <c r="CO86" s="511"/>
      <c r="EH86" s="511"/>
    </row>
    <row r="87" spans="1:138" s="560" customFormat="1" ht="30" customHeight="1">
      <c r="A87" s="782"/>
      <c r="B87" s="757" t="s">
        <v>165</v>
      </c>
      <c r="C87" s="783" t="str">
        <f>IF($D$2="E",Dialogues!B62,IF($D$2="F",Dialogues!C62,IF($D$2="P",Dialogues!D62,Dialogues!A62)))</f>
        <v>Withholding</v>
      </c>
      <c r="D87" s="758" t="str">
        <f>IF($D$2="E",Dialogues!B52,IF($D$2="F",Dialogues!C52,IF($D$2="P",Dialogues!D52,Dialogues!A52)))</f>
        <v>Convention Against Torture</v>
      </c>
      <c r="E87" s="1036"/>
      <c r="F87" s="758" t="str">
        <f>IF($D$2="E",Dialogues!B59,IF($D$2="F",Dialogues!C59,IF($D$2="P",Dialogues!D59,Dialogues!A59)))</f>
        <v>Torture Survivor</v>
      </c>
      <c r="G87" s="1036"/>
      <c r="H87" s="637"/>
      <c r="I87" s="637"/>
      <c r="J87" s="637"/>
      <c r="K87" s="637"/>
      <c r="L87" s="683"/>
      <c r="M87" s="1043" t="s">
        <v>2574</v>
      </c>
      <c r="N87" s="1039"/>
      <c r="O87" s="640"/>
      <c r="P87" s="373"/>
      <c r="Q87" s="373"/>
      <c r="R87" s="373"/>
      <c r="S87" s="373"/>
      <c r="T87" s="373"/>
      <c r="U87" s="373"/>
      <c r="V87" s="373"/>
      <c r="W87" s="373"/>
      <c r="X87" s="373"/>
      <c r="Y87" s="373"/>
      <c r="Z87" s="373"/>
      <c r="AA87" s="373"/>
      <c r="AB87" s="373"/>
      <c r="AC87" s="373"/>
      <c r="AD87" s="373"/>
      <c r="AE87" s="373"/>
      <c r="AF87" s="373"/>
      <c r="AG87" s="284"/>
      <c r="AH87" s="373"/>
      <c r="AI87" s="373"/>
      <c r="AJ87" s="373"/>
      <c r="AK87" s="373"/>
      <c r="AL87" s="511"/>
      <c r="AM87" s="511"/>
      <c r="AN87" s="511"/>
      <c r="AO87" s="511"/>
      <c r="AP87" s="511"/>
      <c r="AQ87" s="511"/>
      <c r="AR87" s="511"/>
      <c r="AS87" s="511"/>
      <c r="AT87" s="511"/>
      <c r="AU87" s="511"/>
      <c r="AV87" s="511"/>
      <c r="AW87" s="511"/>
      <c r="AX87" s="511"/>
      <c r="AY87" s="511"/>
      <c r="AZ87" s="511"/>
      <c r="BA87" s="511"/>
      <c r="BB87" s="511"/>
      <c r="BC87" s="511"/>
      <c r="BD87" s="511"/>
      <c r="BE87" s="511"/>
      <c r="BF87" s="101"/>
      <c r="BG87" s="101"/>
      <c r="BH87" s="101"/>
      <c r="BI87" s="511"/>
      <c r="BJ87" s="511"/>
      <c r="BK87" s="511"/>
      <c r="BL87" s="511"/>
      <c r="BM87" s="511"/>
      <c r="BN87" s="511"/>
      <c r="BO87" s="511"/>
      <c r="BP87" s="511"/>
      <c r="BQ87" s="511"/>
      <c r="BR87" s="511"/>
      <c r="BS87" s="511"/>
      <c r="BT87" s="511"/>
      <c r="BU87" s="511"/>
      <c r="BV87" s="511"/>
      <c r="BW87" s="511"/>
      <c r="BX87" s="511"/>
      <c r="BY87" s="511"/>
      <c r="BZ87" s="511"/>
      <c r="CA87" s="511"/>
      <c r="CB87" s="511"/>
      <c r="CC87" s="511"/>
      <c r="CD87" s="511"/>
      <c r="CE87" s="511"/>
      <c r="CF87" s="511"/>
      <c r="CG87" s="511"/>
      <c r="CH87" s="511"/>
      <c r="CI87" s="511"/>
      <c r="CJ87" s="511"/>
      <c r="CK87" s="511"/>
      <c r="CL87" s="511"/>
      <c r="CM87" s="511"/>
      <c r="CN87" s="511"/>
      <c r="CO87" s="511"/>
      <c r="EH87" s="511"/>
    </row>
    <row r="88" spans="1:138" s="560" customFormat="1" ht="9.9499999999999993" customHeight="1">
      <c r="A88" s="514"/>
      <c r="B88" s="715"/>
      <c r="C88" s="781"/>
      <c r="D88" s="675"/>
      <c r="E88" s="1036"/>
      <c r="F88" s="675"/>
      <c r="G88" s="1037"/>
      <c r="H88" s="674"/>
      <c r="I88" s="674"/>
      <c r="J88" s="674"/>
      <c r="K88" s="674"/>
      <c r="L88" s="640"/>
      <c r="M88" s="1045"/>
      <c r="N88" s="1039"/>
      <c r="O88" s="640"/>
      <c r="P88" s="373"/>
      <c r="Q88" s="373"/>
      <c r="R88" s="373"/>
      <c r="S88" s="373"/>
      <c r="T88" s="373"/>
      <c r="U88" s="373"/>
      <c r="V88" s="373"/>
      <c r="W88" s="373"/>
      <c r="X88" s="373"/>
      <c r="Y88" s="373"/>
      <c r="Z88" s="373"/>
      <c r="AA88" s="373"/>
      <c r="AB88" s="373"/>
      <c r="AC88" s="373"/>
      <c r="AD88" s="373"/>
      <c r="AE88" s="373"/>
      <c r="AF88" s="373"/>
      <c r="AG88" s="284"/>
      <c r="AH88" s="373"/>
      <c r="AI88" s="373"/>
      <c r="AJ88" s="373"/>
      <c r="AK88" s="373"/>
      <c r="AL88" s="511"/>
      <c r="AM88" s="511"/>
      <c r="AN88" s="511"/>
      <c r="AO88" s="511"/>
      <c r="AP88" s="511"/>
      <c r="AQ88" s="511"/>
      <c r="AR88" s="511"/>
      <c r="AS88" s="511"/>
      <c r="AT88" s="511"/>
      <c r="AU88" s="511"/>
      <c r="AV88" s="511"/>
      <c r="AW88" s="511"/>
      <c r="AX88" s="511"/>
      <c r="AY88" s="511"/>
      <c r="AZ88" s="511"/>
      <c r="BA88" s="511"/>
      <c r="BB88" s="511"/>
      <c r="BC88" s="511"/>
      <c r="BD88" s="511"/>
      <c r="BE88" s="511"/>
      <c r="BF88" s="101"/>
      <c r="BG88" s="101"/>
      <c r="BH88" s="101"/>
      <c r="BI88" s="511"/>
      <c r="BJ88" s="511"/>
      <c r="BK88" s="511"/>
      <c r="BL88" s="511"/>
      <c r="BM88" s="511"/>
      <c r="BN88" s="511"/>
      <c r="BO88" s="511"/>
      <c r="BP88" s="511"/>
      <c r="BQ88" s="511"/>
      <c r="BR88" s="511"/>
      <c r="BS88" s="511"/>
      <c r="BT88" s="511"/>
      <c r="BU88" s="511"/>
      <c r="BV88" s="511"/>
      <c r="BW88" s="511"/>
      <c r="BX88" s="511"/>
      <c r="BY88" s="511"/>
      <c r="BZ88" s="511"/>
      <c r="CA88" s="511"/>
      <c r="CB88" s="511"/>
      <c r="CC88" s="511"/>
      <c r="CD88" s="511"/>
      <c r="CE88" s="511"/>
      <c r="CF88" s="511"/>
      <c r="CG88" s="511"/>
      <c r="CH88" s="511"/>
      <c r="CI88" s="511"/>
      <c r="CJ88" s="511"/>
      <c r="CK88" s="511"/>
      <c r="CL88" s="511"/>
      <c r="CM88" s="511"/>
      <c r="CN88" s="511"/>
      <c r="CO88" s="511"/>
      <c r="EH88" s="511"/>
    </row>
    <row r="89" spans="1:138" s="560" customFormat="1" ht="30" customHeight="1">
      <c r="A89" s="782"/>
      <c r="B89" s="757" t="s">
        <v>165</v>
      </c>
      <c r="C89" s="783" t="str">
        <f>IF($D$2="E",Dialogues!B53,IF($D$2="F",Dialogues!C53,IF($D$2="P",Dialogues!D53,Dialogues!A53)))</f>
        <v>Family-based Adjustment</v>
      </c>
      <c r="D89" s="758" t="str">
        <f>IF($D$2="E",Dialogues!B54,IF($D$2="F",Dialogues!C54,IF($D$2="P",Dialogues!D54,Dialogues!A54)))</f>
        <v>Waiver necessary: Reason</v>
      </c>
      <c r="E89" s="1036"/>
      <c r="F89" s="678"/>
      <c r="G89" s="1036"/>
      <c r="H89" s="1224"/>
      <c r="I89" s="1225"/>
      <c r="J89" s="1225"/>
      <c r="K89" s="1225"/>
      <c r="L89" s="1226"/>
      <c r="M89" s="1043" t="s">
        <v>497</v>
      </c>
      <c r="N89" s="1039"/>
      <c r="O89" s="640"/>
      <c r="P89" s="373"/>
      <c r="Q89" s="373"/>
      <c r="R89" s="373"/>
      <c r="S89" s="373"/>
      <c r="T89" s="373"/>
      <c r="U89" s="373"/>
      <c r="V89" s="373"/>
      <c r="W89" s="373"/>
      <c r="X89" s="373"/>
      <c r="Y89" s="373"/>
      <c r="Z89" s="373"/>
      <c r="AA89" s="373"/>
      <c r="AB89" s="373"/>
      <c r="AC89" s="373"/>
      <c r="AD89" s="373"/>
      <c r="AE89" s="373"/>
      <c r="AF89" s="284"/>
      <c r="AG89" s="373"/>
      <c r="AH89" s="373"/>
      <c r="AI89" s="373"/>
      <c r="AJ89" s="373"/>
      <c r="AK89" s="511"/>
      <c r="AL89" s="511"/>
      <c r="AM89" s="511"/>
      <c r="AN89" s="511"/>
      <c r="AO89" s="511"/>
      <c r="AP89" s="511"/>
      <c r="AQ89" s="511"/>
      <c r="AR89" s="511"/>
      <c r="AS89" s="511"/>
      <c r="AT89" s="511"/>
      <c r="AU89" s="511"/>
      <c r="AV89" s="511"/>
      <c r="AW89" s="511"/>
      <c r="AX89" s="511"/>
      <c r="AY89" s="511"/>
      <c r="AZ89" s="511"/>
      <c r="BA89" s="511"/>
      <c r="BB89" s="511"/>
      <c r="BC89" s="511"/>
      <c r="BD89" s="511"/>
      <c r="BE89" s="101"/>
      <c r="BF89" s="101"/>
      <c r="BG89" s="101"/>
      <c r="BH89" s="101"/>
      <c r="BI89" s="511"/>
      <c r="BJ89" s="511"/>
      <c r="BK89" s="511"/>
      <c r="BL89" s="511"/>
      <c r="BM89" s="511"/>
      <c r="BN89" s="511"/>
      <c r="BO89" s="511"/>
      <c r="BP89" s="511"/>
      <c r="BQ89" s="511"/>
      <c r="BR89" s="511"/>
      <c r="BS89" s="511"/>
      <c r="BT89" s="511"/>
      <c r="BU89" s="511"/>
      <c r="BV89" s="511"/>
      <c r="BW89" s="511"/>
      <c r="BX89" s="511"/>
      <c r="BY89" s="511"/>
      <c r="BZ89" s="511"/>
      <c r="CA89" s="511"/>
      <c r="CB89" s="511"/>
      <c r="CC89" s="511"/>
      <c r="CD89" s="511"/>
      <c r="CE89" s="511"/>
      <c r="CF89" s="511"/>
      <c r="CG89" s="511"/>
      <c r="CH89" s="511"/>
      <c r="CI89" s="511"/>
      <c r="CJ89" s="511"/>
      <c r="CK89" s="511"/>
      <c r="CL89" s="511"/>
      <c r="CM89" s="511"/>
      <c r="CN89" s="511"/>
      <c r="EG89" s="511"/>
    </row>
    <row r="90" spans="1:138" s="560" customFormat="1" ht="9.9499999999999993" customHeight="1">
      <c r="A90" s="514"/>
      <c r="B90" s="715"/>
      <c r="C90" s="781"/>
      <c r="D90" s="675"/>
      <c r="E90" s="1038"/>
      <c r="F90" s="675"/>
      <c r="G90" s="1036"/>
      <c r="H90" s="666"/>
      <c r="I90" s="674"/>
      <c r="J90" s="674"/>
      <c r="K90" s="674"/>
      <c r="L90" s="674"/>
      <c r="M90" s="1043"/>
      <c r="N90" s="1039"/>
      <c r="O90" s="640"/>
      <c r="P90" s="373"/>
      <c r="Q90" s="373"/>
      <c r="R90" s="373"/>
      <c r="S90" s="373"/>
      <c r="T90" s="373"/>
      <c r="U90" s="373"/>
      <c r="V90" s="373"/>
      <c r="W90" s="373"/>
      <c r="X90" s="373"/>
      <c r="Y90" s="373"/>
      <c r="Z90" s="373"/>
      <c r="AA90" s="373"/>
      <c r="AB90" s="373"/>
      <c r="AC90" s="373"/>
      <c r="AD90" s="373"/>
      <c r="AE90" s="373"/>
      <c r="AF90" s="373"/>
      <c r="AG90" s="284"/>
      <c r="AH90" s="373"/>
      <c r="AI90" s="373"/>
      <c r="AJ90" s="373"/>
      <c r="AK90" s="373"/>
      <c r="AL90" s="511"/>
      <c r="AM90" s="511"/>
      <c r="AN90" s="631"/>
      <c r="AO90" s="511"/>
      <c r="AP90" s="511"/>
      <c r="AQ90" s="511"/>
      <c r="AR90" s="511"/>
      <c r="AS90" s="511"/>
      <c r="AT90" s="511"/>
      <c r="AU90" s="511"/>
      <c r="AV90" s="511"/>
      <c r="AW90" s="511"/>
      <c r="AX90" s="511"/>
      <c r="AY90" s="511"/>
      <c r="AZ90" s="511"/>
      <c r="BA90" s="511"/>
      <c r="BB90" s="511"/>
      <c r="BC90" s="511"/>
      <c r="BD90" s="511"/>
      <c r="BE90" s="511"/>
      <c r="BF90" s="101"/>
      <c r="BG90" s="101"/>
      <c r="BH90" s="101"/>
      <c r="BI90" s="511"/>
      <c r="BJ90" s="511"/>
      <c r="BK90" s="511"/>
      <c r="BL90" s="511"/>
      <c r="BM90" s="511"/>
      <c r="BN90" s="511"/>
      <c r="BO90" s="511"/>
      <c r="BP90" s="511"/>
      <c r="BQ90" s="511"/>
      <c r="BR90" s="511"/>
      <c r="BS90" s="511"/>
      <c r="BT90" s="511"/>
      <c r="BU90" s="511"/>
      <c r="BV90" s="511"/>
      <c r="BW90" s="511"/>
      <c r="BX90" s="511"/>
      <c r="BY90" s="511"/>
      <c r="BZ90" s="511"/>
      <c r="CA90" s="511"/>
      <c r="CB90" s="511"/>
      <c r="CC90" s="511"/>
      <c r="CD90" s="511"/>
      <c r="CE90" s="511"/>
      <c r="CF90" s="511"/>
      <c r="CG90" s="511"/>
      <c r="CH90" s="511"/>
      <c r="CI90" s="511"/>
      <c r="CJ90" s="511"/>
      <c r="CK90" s="511"/>
      <c r="CL90" s="511"/>
      <c r="CM90" s="511"/>
      <c r="CN90" s="511"/>
      <c r="CO90" s="511"/>
      <c r="EH90" s="511"/>
    </row>
    <row r="91" spans="1:138" s="560" customFormat="1" ht="30" customHeight="1">
      <c r="A91" s="782"/>
      <c r="B91" s="715"/>
      <c r="C91" s="781"/>
      <c r="D91" s="1296" t="str">
        <f>IF($D$2="E",Dialogues!B55,IF($D$2="F",Dialogues!C55,IF($D$2="P",Dialogues!D55,Dialogues!A55)))</f>
        <v>Petitioner's name and relationship</v>
      </c>
      <c r="E91" s="1195"/>
      <c r="F91" s="1297"/>
      <c r="G91" s="1036"/>
      <c r="H91" s="1224"/>
      <c r="I91" s="1225"/>
      <c r="J91" s="1225"/>
      <c r="K91" s="1225"/>
      <c r="L91" s="1226"/>
      <c r="M91" s="1043"/>
      <c r="N91" s="1039"/>
      <c r="O91" s="640"/>
      <c r="P91" s="373"/>
      <c r="Q91" s="373"/>
      <c r="R91" s="373"/>
      <c r="S91" s="373"/>
      <c r="T91" s="373"/>
      <c r="U91" s="373"/>
      <c r="V91" s="373"/>
      <c r="W91" s="373"/>
      <c r="X91" s="373"/>
      <c r="Y91" s="373"/>
      <c r="Z91" s="373"/>
      <c r="AA91" s="373"/>
      <c r="AB91" s="373"/>
      <c r="AC91" s="373"/>
      <c r="AD91" s="373"/>
      <c r="AE91" s="373"/>
      <c r="AF91" s="373"/>
      <c r="AG91" s="284"/>
      <c r="AH91" s="373"/>
      <c r="AI91" s="373"/>
      <c r="AJ91" s="373"/>
      <c r="AK91" s="373"/>
      <c r="AL91" s="511"/>
      <c r="AM91" s="511"/>
      <c r="AN91" s="511"/>
      <c r="AO91" s="511"/>
      <c r="AP91" s="511"/>
      <c r="AQ91" s="511"/>
      <c r="AR91" s="511"/>
      <c r="AS91" s="511"/>
      <c r="AT91" s="511"/>
      <c r="AU91" s="511"/>
      <c r="AV91" s="511"/>
      <c r="AW91" s="511"/>
      <c r="AX91" s="511"/>
      <c r="AY91" s="511"/>
      <c r="AZ91" s="511"/>
      <c r="BA91" s="511"/>
      <c r="BB91" s="511"/>
      <c r="BC91" s="511"/>
      <c r="BD91" s="511"/>
      <c r="BE91" s="511"/>
      <c r="BF91" s="101"/>
      <c r="BG91" s="101"/>
      <c r="BH91" s="101"/>
      <c r="BI91" s="511"/>
      <c r="BJ91" s="511"/>
      <c r="BK91" s="511"/>
      <c r="BL91" s="511"/>
      <c r="BM91" s="511"/>
      <c r="BN91" s="511"/>
      <c r="BO91" s="511"/>
      <c r="BP91" s="511"/>
      <c r="BQ91" s="511"/>
      <c r="BR91" s="511"/>
      <c r="BS91" s="511"/>
      <c r="BT91" s="511"/>
      <c r="BU91" s="511"/>
      <c r="BV91" s="511"/>
      <c r="BW91" s="511"/>
      <c r="BX91" s="511"/>
      <c r="BY91" s="511"/>
      <c r="BZ91" s="511"/>
      <c r="CA91" s="511"/>
      <c r="CB91" s="511"/>
      <c r="CC91" s="511"/>
      <c r="CD91" s="511"/>
      <c r="CE91" s="511"/>
      <c r="CF91" s="511"/>
      <c r="CG91" s="511"/>
      <c r="CH91" s="511"/>
      <c r="CI91" s="511"/>
      <c r="CJ91" s="511"/>
      <c r="CK91" s="511"/>
      <c r="CL91" s="511"/>
      <c r="CM91" s="511"/>
      <c r="CN91" s="511"/>
      <c r="CO91" s="511"/>
      <c r="EH91" s="511"/>
    </row>
    <row r="92" spans="1:138" s="560" customFormat="1" ht="9.9499999999999993" customHeight="1">
      <c r="A92" s="514"/>
      <c r="B92" s="715"/>
      <c r="C92" s="781"/>
      <c r="D92" s="675"/>
      <c r="E92" s="630"/>
      <c r="F92" s="674"/>
      <c r="G92" s="1036"/>
      <c r="H92" s="674"/>
      <c r="I92" s="674"/>
      <c r="J92" s="674"/>
      <c r="K92" s="674"/>
      <c r="L92" s="674"/>
      <c r="M92" s="1043"/>
      <c r="N92" s="1039"/>
      <c r="O92" s="640"/>
      <c r="P92" s="373"/>
      <c r="Q92" s="373"/>
      <c r="R92" s="373"/>
      <c r="S92" s="373"/>
      <c r="T92" s="373"/>
      <c r="U92" s="373"/>
      <c r="V92" s="373"/>
      <c r="W92" s="373"/>
      <c r="X92" s="373"/>
      <c r="Y92" s="373"/>
      <c r="Z92" s="373"/>
      <c r="AA92" s="373"/>
      <c r="AB92" s="373"/>
      <c r="AC92" s="373"/>
      <c r="AD92" s="373"/>
      <c r="AE92" s="373"/>
      <c r="AF92" s="373"/>
      <c r="AG92" s="284"/>
      <c r="AH92" s="373"/>
      <c r="AI92" s="373"/>
      <c r="AJ92" s="373"/>
      <c r="AK92" s="373"/>
      <c r="AL92" s="511"/>
      <c r="AM92" s="511"/>
      <c r="AN92" s="511"/>
      <c r="AO92" s="511"/>
      <c r="AP92" s="511"/>
      <c r="AQ92" s="511"/>
      <c r="AR92" s="511"/>
      <c r="AS92" s="511"/>
      <c r="AT92" s="511"/>
      <c r="AU92" s="511"/>
      <c r="AV92" s="511"/>
      <c r="AW92" s="511"/>
      <c r="AX92" s="511"/>
      <c r="AY92" s="511"/>
      <c r="AZ92" s="511"/>
      <c r="BA92" s="511"/>
      <c r="BB92" s="511"/>
      <c r="BC92" s="511"/>
      <c r="BD92" s="511"/>
      <c r="BE92" s="511"/>
      <c r="BF92" s="101"/>
      <c r="BG92" s="101"/>
      <c r="BH92" s="101"/>
      <c r="BI92" s="511"/>
      <c r="BJ92" s="511"/>
      <c r="BK92" s="511"/>
      <c r="BL92" s="511"/>
      <c r="BM92" s="511"/>
      <c r="BN92" s="511"/>
      <c r="BO92" s="511"/>
      <c r="BP92" s="511"/>
      <c r="BQ92" s="511"/>
      <c r="BR92" s="511"/>
      <c r="BS92" s="511"/>
      <c r="BT92" s="511"/>
      <c r="BU92" s="511"/>
      <c r="BV92" s="511"/>
      <c r="BW92" s="511"/>
      <c r="BX92" s="511"/>
      <c r="BY92" s="511"/>
      <c r="BZ92" s="511"/>
      <c r="CA92" s="511"/>
      <c r="CB92" s="511"/>
      <c r="CC92" s="511"/>
      <c r="CD92" s="511"/>
      <c r="CE92" s="511"/>
      <c r="CF92" s="511"/>
      <c r="CG92" s="511"/>
      <c r="CH92" s="511"/>
      <c r="CI92" s="511"/>
      <c r="CJ92" s="511"/>
      <c r="CK92" s="511"/>
      <c r="CL92" s="511"/>
      <c r="CM92" s="511"/>
      <c r="CN92" s="511"/>
      <c r="CO92" s="511"/>
      <c r="EH92" s="511"/>
    </row>
    <row r="93" spans="1:138" s="560" customFormat="1" ht="30" customHeight="1">
      <c r="A93" s="782"/>
      <c r="B93" s="757" t="s">
        <v>165</v>
      </c>
      <c r="C93" s="783" t="str">
        <f>IF($D$2="E",Dialogues!B56,IF($D$2="F",Dialogues!C56,IF($D$2="P",Dialogues!D56,Dialogues!A56)))</f>
        <v>Self (VAWA)</v>
      </c>
      <c r="D93" s="759" t="s">
        <v>2980</v>
      </c>
      <c r="E93" s="1036"/>
      <c r="F93" s="771"/>
      <c r="G93" s="1036"/>
      <c r="H93" s="637"/>
      <c r="I93" s="637"/>
      <c r="J93" s="637"/>
      <c r="K93" s="637"/>
      <c r="L93" s="640"/>
      <c r="M93" s="1043" t="s">
        <v>3297</v>
      </c>
      <c r="N93" s="1039"/>
      <c r="O93" s="640"/>
      <c r="P93" s="373"/>
      <c r="Q93" s="373"/>
      <c r="R93" s="373"/>
      <c r="S93" s="373"/>
      <c r="T93" s="373"/>
      <c r="U93" s="373"/>
      <c r="V93" s="373"/>
      <c r="W93" s="373"/>
      <c r="X93" s="373"/>
      <c r="Y93" s="373"/>
      <c r="Z93" s="373"/>
      <c r="AA93" s="373"/>
      <c r="AB93" s="373"/>
      <c r="AC93" s="373"/>
      <c r="AD93" s="373"/>
      <c r="AE93" s="373"/>
      <c r="AF93" s="284"/>
      <c r="AG93" s="373"/>
      <c r="AH93" s="373"/>
      <c r="AI93" s="373"/>
      <c r="AJ93" s="373"/>
      <c r="AK93" s="511"/>
      <c r="AL93" s="511"/>
      <c r="AM93" s="511"/>
      <c r="AN93" s="511"/>
      <c r="AO93" s="511"/>
      <c r="AP93" s="511"/>
      <c r="AQ93" s="511"/>
      <c r="AR93" s="511"/>
      <c r="AS93" s="511"/>
      <c r="AT93" s="511"/>
      <c r="AU93" s="511"/>
      <c r="AV93" s="511"/>
      <c r="AW93" s="511"/>
      <c r="AX93" s="511"/>
      <c r="AY93" s="511"/>
      <c r="AZ93" s="511"/>
      <c r="BA93" s="511"/>
      <c r="BB93" s="511"/>
      <c r="BC93" s="511"/>
      <c r="BD93" s="511"/>
      <c r="BE93" s="101"/>
      <c r="BF93" s="34"/>
      <c r="BG93" s="34"/>
      <c r="BH93" s="34"/>
      <c r="BI93" s="511"/>
      <c r="BJ93" s="511"/>
      <c r="BK93" s="511"/>
      <c r="BL93" s="511"/>
      <c r="BM93" s="511"/>
      <c r="BN93" s="511"/>
      <c r="BO93" s="511"/>
      <c r="BP93" s="511"/>
      <c r="BQ93" s="511"/>
      <c r="BR93" s="511"/>
      <c r="BS93" s="511"/>
      <c r="BT93" s="511"/>
      <c r="BU93" s="511"/>
      <c r="BV93" s="511"/>
      <c r="BW93" s="511"/>
      <c r="BX93" s="511"/>
      <c r="BY93" s="511"/>
      <c r="BZ93" s="511"/>
      <c r="CA93" s="511"/>
      <c r="CB93" s="511"/>
      <c r="CC93" s="511"/>
      <c r="CD93" s="511"/>
      <c r="CE93" s="511"/>
      <c r="CF93" s="511"/>
      <c r="CG93" s="511"/>
      <c r="CH93" s="511"/>
      <c r="CI93" s="511"/>
      <c r="CJ93" s="511"/>
      <c r="CK93" s="511"/>
      <c r="CL93" s="511"/>
      <c r="CM93" s="511"/>
      <c r="CN93" s="511"/>
      <c r="EG93" s="511"/>
    </row>
    <row r="94" spans="1:138" s="560" customFormat="1" ht="9.9499999999999993" customHeight="1">
      <c r="A94" s="514"/>
      <c r="B94" s="715"/>
      <c r="C94" s="781"/>
      <c r="D94" s="675"/>
      <c r="E94" s="1038"/>
      <c r="F94" s="674"/>
      <c r="G94" s="1036"/>
      <c r="H94" s="674"/>
      <c r="I94" s="674"/>
      <c r="J94" s="674"/>
      <c r="K94" s="674"/>
      <c r="L94" s="674"/>
      <c r="M94" s="1043"/>
      <c r="N94" s="1039"/>
      <c r="O94" s="640"/>
      <c r="P94" s="373"/>
      <c r="Q94" s="373"/>
      <c r="R94" s="373"/>
      <c r="S94" s="373"/>
      <c r="T94" s="373"/>
      <c r="U94" s="373"/>
      <c r="V94" s="373"/>
      <c r="W94" s="373"/>
      <c r="X94" s="373"/>
      <c r="Y94" s="373"/>
      <c r="Z94" s="373"/>
      <c r="AA94" s="373"/>
      <c r="AB94" s="373"/>
      <c r="AC94" s="373"/>
      <c r="AD94" s="373"/>
      <c r="AE94" s="373"/>
      <c r="AF94" s="373"/>
      <c r="AG94" s="284"/>
      <c r="AH94" s="373"/>
      <c r="AI94" s="373"/>
      <c r="AJ94" s="373"/>
      <c r="AK94" s="373"/>
      <c r="AL94" s="511"/>
      <c r="AM94" s="511"/>
      <c r="AN94" s="631"/>
      <c r="AO94" s="511"/>
      <c r="AP94" s="511"/>
      <c r="AQ94" s="511"/>
      <c r="AR94" s="511"/>
      <c r="AS94" s="511"/>
      <c r="AT94" s="511"/>
      <c r="AU94" s="511"/>
      <c r="AV94" s="511"/>
      <c r="AW94" s="511"/>
      <c r="AX94" s="511"/>
      <c r="AY94" s="511"/>
      <c r="AZ94" s="511"/>
      <c r="BA94" s="511"/>
      <c r="BB94" s="511"/>
      <c r="BC94" s="511"/>
      <c r="BD94" s="511"/>
      <c r="BE94" s="511"/>
      <c r="BF94" s="34"/>
      <c r="BG94" s="34"/>
      <c r="BH94" s="34"/>
      <c r="BI94" s="511"/>
      <c r="BJ94" s="511"/>
      <c r="BK94" s="511"/>
      <c r="BL94" s="511"/>
      <c r="BM94" s="511"/>
      <c r="BN94" s="511"/>
      <c r="BO94" s="511"/>
      <c r="BP94" s="511"/>
      <c r="BQ94" s="511"/>
      <c r="BR94" s="511"/>
      <c r="BS94" s="511"/>
      <c r="BT94" s="511"/>
      <c r="BU94" s="511"/>
      <c r="BV94" s="511"/>
      <c r="BW94" s="511"/>
      <c r="BX94" s="511"/>
      <c r="BY94" s="511"/>
      <c r="BZ94" s="511"/>
      <c r="CA94" s="511"/>
      <c r="CB94" s="511"/>
      <c r="CC94" s="511"/>
      <c r="CD94" s="511"/>
      <c r="CE94" s="511"/>
      <c r="CF94" s="511"/>
      <c r="CG94" s="511"/>
      <c r="CH94" s="511"/>
      <c r="CI94" s="511"/>
      <c r="CJ94" s="511"/>
      <c r="CK94" s="511"/>
      <c r="CL94" s="511"/>
      <c r="CM94" s="511"/>
      <c r="CN94" s="511"/>
      <c r="CO94" s="511"/>
      <c r="EH94" s="511"/>
    </row>
    <row r="95" spans="1:138" s="560" customFormat="1" ht="30" customHeight="1">
      <c r="A95" s="782"/>
      <c r="B95" s="757" t="s">
        <v>165</v>
      </c>
      <c r="C95" s="783" t="str">
        <f>IF($D$2="E",Dialogues!B63,IF($D$2="F",Dialogues!C63,IF($D$2="P",Dialogues!D63,Dialogues!A63)))</f>
        <v>U, T, and S Visas</v>
      </c>
      <c r="D95" s="759" t="str">
        <f>IF($D$2="E",Dialogues!B58,IF($D$2="F",Dialogues!C58,IF($D$2="P",Dialogues!D58,Dialogues!A58)))</f>
        <v>U-Visa</v>
      </c>
      <c r="E95" s="1036"/>
      <c r="F95" s="758" t="str">
        <f>IF($D$2="E",Dialogues!B57,IF($D$2="F",Dialogues!C57,IF($D$2="P",Dialogues!D57,Dialogues!A57)))</f>
        <v>T-Visa</v>
      </c>
      <c r="G95" s="1036"/>
      <c r="H95" s="758" t="str">
        <f>IF($D$2="E",Dialogues!B64,IF($D$2="F",Dialogues!C64,IF($D$2="P",Dialogues!D64,Dialogues!A64)))</f>
        <v>S-Visa</v>
      </c>
      <c r="I95" s="772"/>
      <c r="J95" s="637"/>
      <c r="K95" s="637"/>
      <c r="L95" s="637"/>
      <c r="M95" s="1043" t="s">
        <v>443</v>
      </c>
      <c r="N95" s="1039"/>
      <c r="O95" s="640"/>
      <c r="P95" s="373"/>
      <c r="Q95" s="373"/>
      <c r="R95" s="373"/>
      <c r="S95" s="373"/>
      <c r="T95" s="373"/>
      <c r="U95" s="373"/>
      <c r="V95" s="373"/>
      <c r="W95" s="373"/>
      <c r="X95" s="373"/>
      <c r="Y95" s="373"/>
      <c r="Z95" s="373"/>
      <c r="AA95" s="373"/>
      <c r="AB95" s="373"/>
      <c r="AC95" s="373"/>
      <c r="AD95" s="373"/>
      <c r="AE95" s="373"/>
      <c r="AF95" s="373"/>
      <c r="AG95" s="284"/>
      <c r="AH95" s="373"/>
      <c r="AI95" s="373"/>
      <c r="AJ95" s="373"/>
      <c r="AK95" s="373"/>
      <c r="AL95" s="511"/>
      <c r="AM95" s="511"/>
      <c r="AN95" s="511"/>
      <c r="AO95" s="511"/>
      <c r="AP95" s="511"/>
      <c r="AQ95" s="511"/>
      <c r="AR95" s="511"/>
      <c r="AS95" s="511"/>
      <c r="AT95" s="511"/>
      <c r="AU95" s="511"/>
      <c r="AV95" s="511"/>
      <c r="AW95" s="511"/>
      <c r="AX95" s="511"/>
      <c r="AY95" s="511"/>
      <c r="AZ95" s="511"/>
      <c r="BA95" s="511"/>
      <c r="BB95" s="511"/>
      <c r="BC95" s="511"/>
      <c r="BD95" s="511"/>
      <c r="BE95" s="511"/>
      <c r="BF95" s="34"/>
      <c r="BG95" s="34"/>
      <c r="BH95" s="34"/>
      <c r="BI95" s="511"/>
      <c r="BJ95" s="511"/>
      <c r="BK95" s="511"/>
      <c r="BL95" s="511"/>
      <c r="BM95" s="511"/>
      <c r="BN95" s="511"/>
      <c r="BO95" s="511"/>
      <c r="BP95" s="511"/>
      <c r="BQ95" s="511"/>
      <c r="BR95" s="511"/>
      <c r="BS95" s="511"/>
      <c r="BT95" s="511"/>
      <c r="BU95" s="511"/>
      <c r="BV95" s="511"/>
      <c r="BW95" s="511"/>
      <c r="BX95" s="511"/>
      <c r="BY95" s="511"/>
      <c r="BZ95" s="511"/>
      <c r="CA95" s="511"/>
      <c r="CB95" s="511"/>
      <c r="CC95" s="511"/>
      <c r="CD95" s="511"/>
      <c r="CE95" s="511"/>
      <c r="CF95" s="511"/>
      <c r="CG95" s="511"/>
      <c r="CH95" s="511"/>
      <c r="CI95" s="511"/>
      <c r="CJ95" s="511"/>
      <c r="CK95" s="511"/>
      <c r="CL95" s="511"/>
      <c r="CM95" s="511"/>
      <c r="CN95" s="511"/>
      <c r="CO95" s="511"/>
      <c r="EH95" s="511"/>
    </row>
    <row r="96" spans="1:138" s="560" customFormat="1" ht="9.9499999999999993" customHeight="1">
      <c r="A96" s="514"/>
      <c r="B96" s="715"/>
      <c r="C96" s="781"/>
      <c r="D96" s="675"/>
      <c r="E96" s="630"/>
      <c r="F96" s="675"/>
      <c r="G96" s="1036"/>
      <c r="H96" s="749"/>
      <c r="I96" s="674"/>
      <c r="J96" s="674"/>
      <c r="K96" s="674"/>
      <c r="L96" s="674"/>
      <c r="M96" s="1043"/>
      <c r="N96" s="1039"/>
      <c r="O96" s="640"/>
      <c r="P96" s="373"/>
      <c r="Q96" s="373"/>
      <c r="R96" s="373"/>
      <c r="S96" s="373"/>
      <c r="T96" s="373"/>
      <c r="U96" s="373"/>
      <c r="V96" s="373"/>
      <c r="W96" s="373"/>
      <c r="X96" s="373"/>
      <c r="Y96" s="373"/>
      <c r="Z96" s="373"/>
      <c r="AA96" s="373"/>
      <c r="AB96" s="373"/>
      <c r="AC96" s="373"/>
      <c r="AD96" s="373"/>
      <c r="AE96" s="373"/>
      <c r="AF96" s="373"/>
      <c r="AG96" s="284"/>
      <c r="AH96" s="373"/>
      <c r="AI96" s="373"/>
      <c r="AJ96" s="373"/>
      <c r="AK96" s="373"/>
      <c r="AL96" s="511"/>
      <c r="AM96" s="511"/>
      <c r="AN96" s="511"/>
      <c r="AO96" s="511"/>
      <c r="AP96" s="511"/>
      <c r="AQ96" s="511"/>
      <c r="AR96" s="511"/>
      <c r="AS96" s="511"/>
      <c r="AT96" s="511"/>
      <c r="AU96" s="511"/>
      <c r="AV96" s="511"/>
      <c r="AW96" s="511"/>
      <c r="AX96" s="511"/>
      <c r="AY96" s="511"/>
      <c r="AZ96" s="511"/>
      <c r="BA96" s="511"/>
      <c r="BB96" s="511"/>
      <c r="BC96" s="511"/>
      <c r="BD96" s="511"/>
      <c r="BE96" s="511"/>
      <c r="BF96" s="34"/>
      <c r="BG96" s="34"/>
      <c r="BH96" s="34"/>
      <c r="BI96" s="511"/>
      <c r="BJ96" s="511"/>
      <c r="BK96" s="511"/>
      <c r="BL96" s="511"/>
      <c r="BM96" s="511"/>
      <c r="BN96" s="511"/>
      <c r="BO96" s="511"/>
      <c r="BP96" s="511"/>
      <c r="BQ96" s="511"/>
      <c r="BR96" s="511"/>
      <c r="BS96" s="511"/>
      <c r="BT96" s="511"/>
      <c r="BU96" s="511"/>
      <c r="BV96" s="511"/>
      <c r="BW96" s="511"/>
      <c r="BX96" s="511"/>
      <c r="BY96" s="511"/>
      <c r="BZ96" s="511"/>
      <c r="CA96" s="511"/>
      <c r="CB96" s="511"/>
      <c r="CC96" s="511"/>
      <c r="CD96" s="511"/>
      <c r="CE96" s="511"/>
      <c r="CF96" s="511"/>
      <c r="CG96" s="511"/>
      <c r="CH96" s="511"/>
      <c r="CI96" s="511"/>
      <c r="CJ96" s="511"/>
      <c r="CK96" s="511"/>
      <c r="CL96" s="511"/>
      <c r="CM96" s="511"/>
      <c r="CN96" s="511"/>
      <c r="CO96" s="511"/>
      <c r="EH96" s="511"/>
    </row>
    <row r="97" spans="1:138" s="560" customFormat="1" ht="30" customHeight="1">
      <c r="A97" s="782"/>
      <c r="B97" s="757" t="s">
        <v>165</v>
      </c>
      <c r="C97" s="783" t="s">
        <v>2978</v>
      </c>
      <c r="D97" s="1222" t="str">
        <f>IF($D$2="E",Dialogues!B60,IF($D$2="F",Dialogues!C60,IF($D$2="P",Dialogues!D60,Dialogues!A60)))</f>
        <v>Refugee/Asylee Adjustment - 209 ( c )</v>
      </c>
      <c r="E97" s="1195"/>
      <c r="F97" s="1196"/>
      <c r="G97" s="1036"/>
      <c r="H97" s="774" t="str">
        <f>IF($D$2="E",Dialogues!B61,IF($D$2="F",Dialogues!C61,IF($D$2="P",Dialogues!D61,Dialogues!A61)))</f>
        <v>Waiver necessary?</v>
      </c>
      <c r="I97" s="772"/>
      <c r="J97" s="756"/>
      <c r="K97" s="756"/>
      <c r="L97" s="756"/>
      <c r="M97" s="1043" t="s">
        <v>2574</v>
      </c>
      <c r="N97" s="1039"/>
      <c r="O97" s="640"/>
      <c r="P97" s="373"/>
      <c r="Q97" s="373"/>
      <c r="R97" s="373"/>
      <c r="S97" s="373"/>
      <c r="T97" s="373"/>
      <c r="U97" s="373"/>
      <c r="V97" s="373"/>
      <c r="W97" s="373"/>
      <c r="X97" s="373"/>
      <c r="Y97" s="373"/>
      <c r="Z97" s="373"/>
      <c r="AA97" s="373"/>
      <c r="AB97" s="373"/>
      <c r="AC97" s="373"/>
      <c r="AD97" s="373"/>
      <c r="AE97" s="373"/>
      <c r="AF97" s="284"/>
      <c r="AG97" s="373"/>
      <c r="AH97" s="373"/>
      <c r="AI97" s="373"/>
      <c r="AJ97" s="373"/>
      <c r="AK97" s="511"/>
      <c r="AL97" s="511"/>
      <c r="AM97" s="511"/>
      <c r="AN97" s="511"/>
      <c r="AO97" s="511"/>
      <c r="AP97" s="511"/>
      <c r="AQ97" s="511"/>
      <c r="AR97" s="511"/>
      <c r="AS97" s="511"/>
      <c r="AT97" s="511"/>
      <c r="AU97" s="511"/>
      <c r="AV97" s="511"/>
      <c r="AW97" s="511"/>
      <c r="AX97" s="511"/>
      <c r="AY97" s="511"/>
      <c r="AZ97" s="511"/>
      <c r="BA97" s="511"/>
      <c r="BB97" s="511"/>
      <c r="BC97" s="511"/>
      <c r="BD97" s="511"/>
      <c r="BE97" s="101"/>
      <c r="BF97" s="34"/>
      <c r="BG97" s="34"/>
      <c r="BH97" s="34"/>
      <c r="BI97" s="511"/>
      <c r="BJ97" s="511"/>
      <c r="BK97" s="511"/>
      <c r="BL97" s="511"/>
      <c r="BM97" s="511"/>
      <c r="BN97" s="511"/>
      <c r="BO97" s="511"/>
      <c r="BP97" s="511"/>
      <c r="BQ97" s="511"/>
      <c r="BR97" s="511"/>
      <c r="BS97" s="511"/>
      <c r="BT97" s="511"/>
      <c r="BU97" s="511"/>
      <c r="BV97" s="511"/>
      <c r="BW97" s="511"/>
      <c r="BX97" s="511"/>
      <c r="BY97" s="511"/>
      <c r="BZ97" s="511"/>
      <c r="CA97" s="511"/>
      <c r="CB97" s="511"/>
      <c r="CC97" s="511"/>
      <c r="CD97" s="511"/>
      <c r="CE97" s="511"/>
      <c r="CF97" s="511"/>
      <c r="CG97" s="511"/>
      <c r="CH97" s="511"/>
      <c r="CI97" s="511"/>
      <c r="CJ97" s="511"/>
      <c r="CK97" s="511"/>
      <c r="CL97" s="511"/>
      <c r="CM97" s="511"/>
      <c r="CN97" s="511"/>
      <c r="EG97" s="511"/>
    </row>
    <row r="98" spans="1:138" s="560" customFormat="1" ht="9.9499999999999993" customHeight="1">
      <c r="A98" s="514"/>
      <c r="B98" s="715"/>
      <c r="C98" s="781"/>
      <c r="D98" s="755"/>
      <c r="E98" s="755"/>
      <c r="F98" s="678"/>
      <c r="G98" s="1037"/>
      <c r="H98" s="674"/>
      <c r="I98" s="674"/>
      <c r="J98" s="674"/>
      <c r="K98" s="674"/>
      <c r="L98" s="674"/>
      <c r="M98" s="1043"/>
      <c r="N98" s="1039"/>
      <c r="O98" s="640"/>
      <c r="P98" s="373"/>
      <c r="Q98" s="373"/>
      <c r="R98" s="373"/>
      <c r="S98" s="373"/>
      <c r="T98" s="373"/>
      <c r="U98" s="373"/>
      <c r="V98" s="373"/>
      <c r="W98" s="373"/>
      <c r="X98" s="373"/>
      <c r="Y98" s="373"/>
      <c r="Z98" s="373"/>
      <c r="AA98" s="373"/>
      <c r="AB98" s="373"/>
      <c r="AC98" s="373"/>
      <c r="AD98" s="373"/>
      <c r="AE98" s="373"/>
      <c r="AF98" s="373"/>
      <c r="AG98" s="284"/>
      <c r="AH98" s="373"/>
      <c r="AI98" s="373"/>
      <c r="AJ98" s="373"/>
      <c r="AK98" s="373"/>
      <c r="AL98" s="511"/>
      <c r="AM98" s="511"/>
      <c r="AN98" s="511"/>
      <c r="AO98" s="511"/>
      <c r="AP98" s="511"/>
      <c r="AQ98" s="511"/>
      <c r="AR98" s="511"/>
      <c r="AS98" s="511"/>
      <c r="AT98" s="511"/>
      <c r="AU98" s="511"/>
      <c r="AV98" s="511"/>
      <c r="AW98" s="511"/>
      <c r="AX98" s="511"/>
      <c r="AY98" s="511"/>
      <c r="AZ98" s="511"/>
      <c r="BA98" s="511"/>
      <c r="BB98" s="511"/>
      <c r="BC98" s="511"/>
      <c r="BD98" s="511"/>
      <c r="BE98" s="511"/>
      <c r="BF98" s="34"/>
      <c r="BG98" s="34"/>
      <c r="BH98" s="34"/>
      <c r="BI98" s="511"/>
      <c r="BJ98" s="511"/>
      <c r="BK98" s="511"/>
      <c r="BL98" s="511"/>
      <c r="BM98" s="511"/>
      <c r="BN98" s="511"/>
      <c r="BO98" s="511"/>
      <c r="BP98" s="511"/>
      <c r="BQ98" s="511"/>
      <c r="BR98" s="511"/>
      <c r="BS98" s="511"/>
      <c r="BT98" s="511"/>
      <c r="BU98" s="511"/>
      <c r="BV98" s="511"/>
      <c r="BW98" s="511"/>
      <c r="BX98" s="511"/>
      <c r="BY98" s="511"/>
      <c r="BZ98" s="511"/>
      <c r="CA98" s="511"/>
      <c r="CB98" s="511"/>
      <c r="CC98" s="511"/>
      <c r="CD98" s="511"/>
      <c r="CE98" s="511"/>
      <c r="CF98" s="511"/>
      <c r="CG98" s="511"/>
      <c r="CH98" s="511"/>
      <c r="CI98" s="511"/>
      <c r="CJ98" s="511"/>
      <c r="CK98" s="511"/>
      <c r="CL98" s="511"/>
      <c r="CM98" s="511"/>
      <c r="CN98" s="511"/>
      <c r="CO98" s="511"/>
      <c r="EH98" s="511"/>
    </row>
    <row r="99" spans="1:138" s="560" customFormat="1" ht="30" customHeight="1">
      <c r="A99" s="782"/>
      <c r="B99" s="757" t="s">
        <v>165</v>
      </c>
      <c r="C99" s="781" t="str">
        <f>IF($D$2="E",Dialogues!B65,IF($D$2="F",Dialogues!C65,IF($D$2="P",Dialogues!D65,Dialogues!A65)))</f>
        <v>Voluntary Departure</v>
      </c>
      <c r="D99" s="1296" t="str">
        <f>IF($D$2="E",Dialogues!B66,IF($D$2="F",Dialogues!C66,IF($D$2="P",Dialogues!D66,Dialogues!A66)))</f>
        <v>Pre-hearing (no GMC requirement)</v>
      </c>
      <c r="E99" s="1196"/>
      <c r="F99" s="772"/>
      <c r="G99" s="1296" t="str">
        <f>IF($D$2="E",Dialogues!B67,IF($D$2="F",Dialogues!C67,IF($D$2="P",Dialogues!D67,Dialogues!A67)))</f>
        <v>At conclusion (&gt; 1 Year before NTA served, 5 years GMC)</v>
      </c>
      <c r="H99" s="1195"/>
      <c r="I99" s="1195"/>
      <c r="J99" s="1195"/>
      <c r="K99" s="1195"/>
      <c r="L99" s="1196"/>
      <c r="M99" s="1044" t="s">
        <v>3298</v>
      </c>
      <c r="N99" s="1039"/>
      <c r="O99" s="640"/>
      <c r="P99" s="373"/>
      <c r="Q99" s="373"/>
      <c r="R99" s="373"/>
      <c r="S99" s="373"/>
      <c r="T99" s="373"/>
      <c r="U99" s="373"/>
      <c r="V99" s="373"/>
      <c r="W99" s="373"/>
      <c r="X99" s="373"/>
      <c r="Y99" s="373"/>
      <c r="Z99" s="373"/>
      <c r="AA99" s="373"/>
      <c r="AB99" s="373"/>
      <c r="AC99" s="373"/>
      <c r="AD99" s="373"/>
      <c r="AE99" s="373"/>
      <c r="AF99" s="373"/>
      <c r="AG99" s="284"/>
      <c r="AH99" s="373"/>
      <c r="AI99" s="373"/>
      <c r="AJ99" s="373"/>
      <c r="AK99" s="373"/>
      <c r="AL99" s="511"/>
      <c r="AM99" s="511"/>
      <c r="AN99" s="511"/>
      <c r="AO99" s="511"/>
      <c r="AP99" s="511"/>
      <c r="AQ99" s="511"/>
      <c r="AR99" s="511"/>
      <c r="AS99" s="511"/>
      <c r="AT99" s="511"/>
      <c r="AU99" s="511"/>
      <c r="AV99" s="511"/>
      <c r="AW99" s="511"/>
      <c r="AX99" s="511"/>
      <c r="AY99" s="511"/>
      <c r="AZ99" s="511"/>
      <c r="BA99" s="511"/>
      <c r="BB99" s="511"/>
      <c r="BC99" s="511"/>
      <c r="BD99" s="511"/>
      <c r="BE99" s="511"/>
      <c r="BF99" s="34"/>
      <c r="BG99" s="34"/>
      <c r="BH99" s="34"/>
      <c r="BI99" s="511"/>
      <c r="BJ99" s="511"/>
      <c r="BK99" s="511"/>
      <c r="BL99" s="511"/>
      <c r="BM99" s="511"/>
      <c r="BN99" s="511"/>
      <c r="BO99" s="511"/>
      <c r="BP99" s="511"/>
      <c r="BQ99" s="511"/>
      <c r="BR99" s="511"/>
      <c r="BS99" s="511"/>
      <c r="BT99" s="511"/>
      <c r="BU99" s="511"/>
      <c r="BV99" s="511"/>
      <c r="BW99" s="511"/>
      <c r="BX99" s="511"/>
      <c r="BY99" s="511"/>
      <c r="BZ99" s="511"/>
      <c r="CA99" s="511"/>
      <c r="CB99" s="511"/>
      <c r="CC99" s="511"/>
      <c r="CD99" s="511"/>
      <c r="CE99" s="511"/>
      <c r="CF99" s="511"/>
      <c r="CG99" s="511"/>
      <c r="CH99" s="511"/>
      <c r="CI99" s="511"/>
      <c r="CJ99" s="511"/>
      <c r="CK99" s="511"/>
      <c r="CL99" s="511"/>
      <c r="CM99" s="511"/>
      <c r="CN99" s="511"/>
      <c r="CO99" s="511"/>
      <c r="EH99" s="511"/>
    </row>
    <row r="100" spans="1:138" s="560" customFormat="1" ht="5.0999999999999996" customHeight="1">
      <c r="A100" s="514"/>
      <c r="B100" s="715"/>
      <c r="C100" s="781"/>
      <c r="D100" s="749"/>
      <c r="E100" s="749"/>
      <c r="F100" s="637"/>
      <c r="G100" s="753"/>
      <c r="H100" s="753"/>
      <c r="I100" s="753"/>
      <c r="J100" s="753"/>
      <c r="K100" s="753"/>
      <c r="L100" s="753"/>
      <c r="M100" s="1043"/>
      <c r="N100" s="1039"/>
      <c r="O100" s="640"/>
      <c r="P100" s="373"/>
      <c r="Q100" s="373"/>
      <c r="R100" s="373"/>
      <c r="S100" s="373"/>
      <c r="T100" s="373"/>
      <c r="U100" s="373"/>
      <c r="V100" s="373"/>
      <c r="W100" s="373"/>
      <c r="X100" s="373"/>
      <c r="Y100" s="373"/>
      <c r="Z100" s="373"/>
      <c r="AA100" s="373"/>
      <c r="AB100" s="373"/>
      <c r="AC100" s="373"/>
      <c r="AD100" s="373"/>
      <c r="AE100" s="373"/>
      <c r="AF100" s="373"/>
      <c r="AG100" s="284"/>
      <c r="AH100" s="373"/>
      <c r="AI100" s="373"/>
      <c r="AJ100" s="373"/>
      <c r="AK100" s="373"/>
      <c r="AL100" s="511"/>
      <c r="AM100" s="511"/>
      <c r="AN100" s="511"/>
      <c r="AO100" s="511"/>
      <c r="AP100" s="511"/>
      <c r="AQ100" s="511"/>
      <c r="AR100" s="511"/>
      <c r="AS100" s="511"/>
      <c r="AT100" s="511"/>
      <c r="AU100" s="511"/>
      <c r="AV100" s="511"/>
      <c r="AW100" s="511"/>
      <c r="AX100" s="511"/>
      <c r="AY100" s="511"/>
      <c r="AZ100" s="511"/>
      <c r="BA100" s="511"/>
      <c r="BB100" s="511"/>
      <c r="BC100" s="511"/>
      <c r="BD100" s="511"/>
      <c r="BE100" s="511"/>
      <c r="BF100" s="34"/>
      <c r="BG100" s="34"/>
      <c r="BH100" s="34"/>
      <c r="BI100" s="511"/>
      <c r="BJ100" s="511"/>
      <c r="BK100" s="511"/>
      <c r="BL100" s="511"/>
      <c r="BM100" s="511"/>
      <c r="BN100" s="511"/>
      <c r="BO100" s="511"/>
      <c r="BP100" s="511"/>
      <c r="BQ100" s="511"/>
      <c r="BR100" s="511"/>
      <c r="BS100" s="511"/>
      <c r="BT100" s="511"/>
      <c r="BU100" s="511"/>
      <c r="BV100" s="511"/>
      <c r="BW100" s="511"/>
      <c r="BX100" s="511"/>
      <c r="BY100" s="511"/>
      <c r="BZ100" s="511"/>
      <c r="CA100" s="511"/>
      <c r="CB100" s="511"/>
      <c r="CC100" s="511"/>
      <c r="CD100" s="511"/>
      <c r="CE100" s="511"/>
      <c r="CF100" s="511"/>
      <c r="CG100" s="511"/>
      <c r="CH100" s="511"/>
      <c r="CI100" s="511"/>
      <c r="CJ100" s="511"/>
      <c r="CK100" s="511"/>
      <c r="CL100" s="511"/>
      <c r="CM100" s="511"/>
      <c r="CN100" s="511"/>
      <c r="CO100" s="511"/>
      <c r="EH100" s="511"/>
    </row>
    <row r="101" spans="1:138" s="560" customFormat="1" ht="30" customHeight="1">
      <c r="A101" s="782"/>
      <c r="B101" s="757" t="s">
        <v>165</v>
      </c>
      <c r="C101" s="781" t="s">
        <v>444</v>
      </c>
      <c r="D101" s="1296" t="str">
        <f>IF($D$2="E",Dialogues!B68,IF($D$2="F",Dialogues!C68,IF($D$2="P",Dialogues!D68,Dialogues!A68)))</f>
        <v>Temporary Protected Status: El Salvador ('01); Haiti ('11); Honduras ('99); Nicaragua ('99); Somalia ('01); Sudan ('04); Liberia ('02)</v>
      </c>
      <c r="E101" s="1195"/>
      <c r="F101" s="1195"/>
      <c r="G101" s="1195"/>
      <c r="H101" s="1195"/>
      <c r="I101" s="1195"/>
      <c r="J101" s="1195"/>
      <c r="K101" s="1195"/>
      <c r="L101" s="1196"/>
      <c r="M101" s="1043" t="s">
        <v>3093</v>
      </c>
      <c r="N101" s="1039"/>
      <c r="O101" s="640"/>
      <c r="P101" s="373"/>
      <c r="Q101" s="373"/>
      <c r="R101" s="373"/>
      <c r="S101" s="373"/>
      <c r="T101" s="373"/>
      <c r="U101" s="373"/>
      <c r="V101" s="373"/>
      <c r="W101" s="373"/>
      <c r="X101" s="373"/>
      <c r="Y101" s="373"/>
      <c r="Z101" s="373"/>
      <c r="AA101" s="373"/>
      <c r="AB101" s="373"/>
      <c r="AC101" s="373"/>
      <c r="AD101" s="373"/>
      <c r="AE101" s="373"/>
      <c r="AF101" s="373"/>
      <c r="AG101" s="284"/>
      <c r="AH101" s="373"/>
      <c r="AI101" s="373"/>
      <c r="AJ101" s="373"/>
      <c r="AK101" s="373"/>
      <c r="AL101" s="511"/>
      <c r="AM101" s="511"/>
      <c r="AN101" s="511"/>
      <c r="AO101" s="511"/>
      <c r="AP101" s="511"/>
      <c r="AQ101" s="511"/>
      <c r="AR101" s="511"/>
      <c r="AS101" s="511"/>
      <c r="AT101" s="511"/>
      <c r="AU101" s="511"/>
      <c r="AV101" s="511"/>
      <c r="AW101" s="511"/>
      <c r="AX101" s="511"/>
      <c r="AY101" s="511"/>
      <c r="AZ101" s="511"/>
      <c r="BA101" s="511"/>
      <c r="BB101" s="511"/>
      <c r="BC101" s="511"/>
      <c r="BD101" s="511"/>
      <c r="BE101" s="511"/>
      <c r="BI101" s="511"/>
      <c r="BJ101" s="511"/>
      <c r="BK101" s="511"/>
      <c r="BL101" s="511"/>
      <c r="BM101" s="511"/>
      <c r="BN101" s="511"/>
      <c r="BO101" s="511"/>
      <c r="BP101" s="511"/>
      <c r="BQ101" s="511"/>
      <c r="BR101" s="511"/>
      <c r="BS101" s="511"/>
      <c r="BT101" s="511"/>
      <c r="BU101" s="511"/>
      <c r="BV101" s="511"/>
      <c r="BW101" s="511"/>
      <c r="BX101" s="511"/>
      <c r="BY101" s="511"/>
      <c r="BZ101" s="511"/>
      <c r="CA101" s="511"/>
      <c r="CB101" s="511"/>
      <c r="CC101" s="511"/>
      <c r="CD101" s="511"/>
      <c r="CE101" s="511"/>
      <c r="CF101" s="511"/>
      <c r="CG101" s="511"/>
      <c r="CH101" s="511"/>
      <c r="CI101" s="511"/>
      <c r="CJ101" s="511"/>
      <c r="CK101" s="511"/>
      <c r="CL101" s="511"/>
      <c r="CM101" s="511"/>
      <c r="CN101" s="511"/>
      <c r="CO101" s="511"/>
      <c r="EH101" s="511"/>
    </row>
    <row r="102" spans="1:138" s="560" customFormat="1" ht="5.0999999999999996" customHeight="1">
      <c r="A102" s="514"/>
      <c r="B102" s="715"/>
      <c r="C102" s="781"/>
      <c r="D102" s="755"/>
      <c r="E102" s="755"/>
      <c r="F102" s="753"/>
      <c r="G102" s="753"/>
      <c r="H102" s="753"/>
      <c r="I102" s="753"/>
      <c r="J102" s="753"/>
      <c r="K102" s="753"/>
      <c r="L102" s="753"/>
      <c r="M102" s="1043"/>
      <c r="N102" s="1039"/>
      <c r="O102" s="640"/>
      <c r="P102" s="373"/>
      <c r="Q102" s="373"/>
      <c r="R102" s="373"/>
      <c r="S102" s="373"/>
      <c r="T102" s="373"/>
      <c r="U102" s="373"/>
      <c r="V102" s="373"/>
      <c r="W102" s="373"/>
      <c r="X102" s="373"/>
      <c r="Y102" s="373"/>
      <c r="Z102" s="373"/>
      <c r="AA102" s="373"/>
      <c r="AB102" s="373"/>
      <c r="AC102" s="373"/>
      <c r="AD102" s="373"/>
      <c r="AE102" s="373"/>
      <c r="AF102" s="373"/>
      <c r="AG102" s="284"/>
      <c r="AH102" s="373"/>
      <c r="AI102" s="373"/>
      <c r="AJ102" s="373"/>
      <c r="AK102" s="373"/>
      <c r="AL102" s="511"/>
      <c r="AM102" s="511"/>
      <c r="AN102" s="511"/>
      <c r="AO102" s="511"/>
      <c r="AP102" s="511"/>
      <c r="AQ102" s="511"/>
      <c r="AR102" s="511"/>
      <c r="AS102" s="511"/>
      <c r="AT102" s="511"/>
      <c r="AU102" s="511"/>
      <c r="AV102" s="511"/>
      <c r="AW102" s="511"/>
      <c r="AX102" s="511"/>
      <c r="AY102" s="511"/>
      <c r="AZ102" s="511"/>
      <c r="BA102" s="511"/>
      <c r="BB102" s="511"/>
      <c r="BC102" s="511"/>
      <c r="BD102" s="511"/>
      <c r="BE102" s="511"/>
      <c r="BI102" s="511"/>
      <c r="BJ102" s="511"/>
      <c r="BK102" s="511"/>
      <c r="BL102" s="511"/>
      <c r="BM102" s="511"/>
      <c r="BN102" s="511"/>
      <c r="BO102" s="511"/>
      <c r="BP102" s="511"/>
      <c r="BQ102" s="511"/>
      <c r="BR102" s="511"/>
      <c r="BS102" s="511"/>
      <c r="BT102" s="511"/>
      <c r="BU102" s="511"/>
      <c r="BV102" s="511"/>
      <c r="BW102" s="511"/>
      <c r="BX102" s="511"/>
      <c r="BY102" s="511"/>
      <c r="BZ102" s="511"/>
      <c r="CA102" s="511"/>
      <c r="CB102" s="511"/>
      <c r="CC102" s="511"/>
      <c r="CD102" s="511"/>
      <c r="CE102" s="511"/>
      <c r="CF102" s="511"/>
      <c r="CG102" s="511"/>
      <c r="CH102" s="511"/>
      <c r="CI102" s="511"/>
      <c r="CJ102" s="511"/>
      <c r="CK102" s="511"/>
      <c r="CL102" s="511"/>
      <c r="CM102" s="511"/>
      <c r="CN102" s="511"/>
      <c r="CO102" s="511"/>
      <c r="EH102" s="511"/>
    </row>
    <row r="103" spans="1:138" s="560" customFormat="1" ht="30" customHeight="1">
      <c r="A103" s="782"/>
      <c r="B103" s="757" t="s">
        <v>165</v>
      </c>
      <c r="C103" s="781" t="s">
        <v>445</v>
      </c>
      <c r="D103" s="1219" t="s">
        <v>2977</v>
      </c>
      <c r="E103" s="1220"/>
      <c r="F103" s="1220"/>
      <c r="G103" s="1220"/>
      <c r="H103" s="1220"/>
      <c r="I103" s="1220"/>
      <c r="J103" s="1220"/>
      <c r="K103" s="1220"/>
      <c r="L103" s="1221"/>
      <c r="M103" s="1043" t="s">
        <v>3226</v>
      </c>
      <c r="N103" s="1039"/>
      <c r="O103" s="640"/>
      <c r="P103" s="373"/>
      <c r="Q103" s="373"/>
      <c r="R103" s="373"/>
      <c r="S103" s="373"/>
      <c r="T103" s="373"/>
      <c r="U103" s="373"/>
      <c r="V103" s="373"/>
      <c r="W103" s="373"/>
      <c r="X103" s="373"/>
      <c r="Y103" s="373"/>
      <c r="Z103" s="373"/>
      <c r="AA103" s="373"/>
      <c r="AB103" s="373"/>
      <c r="AC103" s="373"/>
      <c r="AD103" s="373"/>
      <c r="AE103" s="373"/>
      <c r="AF103" s="373"/>
      <c r="AG103" s="284"/>
      <c r="AH103" s="373"/>
      <c r="AI103" s="373"/>
      <c r="AJ103" s="373"/>
      <c r="AK103" s="373"/>
      <c r="AL103" s="511"/>
      <c r="AM103" s="511"/>
      <c r="AN103" s="511"/>
      <c r="AO103" s="511"/>
      <c r="AP103" s="511"/>
      <c r="AQ103" s="511"/>
      <c r="AR103" s="511"/>
      <c r="AS103" s="511"/>
      <c r="AT103" s="511"/>
      <c r="AU103" s="511"/>
      <c r="AV103" s="511"/>
      <c r="AW103" s="511"/>
      <c r="AX103" s="511"/>
      <c r="AY103" s="511"/>
      <c r="AZ103" s="511"/>
      <c r="BA103" s="511"/>
      <c r="BB103" s="511"/>
      <c r="BC103" s="511"/>
      <c r="BD103" s="511"/>
      <c r="BE103" s="511"/>
      <c r="BI103" s="511"/>
      <c r="BJ103" s="511"/>
      <c r="BK103" s="511"/>
      <c r="BL103" s="511"/>
      <c r="BM103" s="511"/>
      <c r="BN103" s="511"/>
      <c r="BO103" s="511"/>
      <c r="BP103" s="511"/>
      <c r="BQ103" s="511"/>
      <c r="BR103" s="511"/>
      <c r="BS103" s="511"/>
      <c r="BT103" s="511"/>
      <c r="BU103" s="511"/>
      <c r="BV103" s="511"/>
      <c r="BW103" s="511"/>
      <c r="BX103" s="511"/>
      <c r="BY103" s="511"/>
      <c r="BZ103" s="511"/>
      <c r="CA103" s="511"/>
      <c r="CB103" s="511"/>
      <c r="CC103" s="511"/>
      <c r="CD103" s="511"/>
      <c r="CE103" s="511"/>
      <c r="CF103" s="511"/>
      <c r="CG103" s="511"/>
      <c r="CH103" s="511"/>
      <c r="CI103" s="511"/>
      <c r="CJ103" s="511"/>
      <c r="CK103" s="511"/>
      <c r="CL103" s="511"/>
      <c r="CM103" s="511"/>
      <c r="CN103" s="511"/>
      <c r="CO103" s="511"/>
      <c r="EH103" s="511"/>
    </row>
    <row r="104" spans="1:138" s="560" customFormat="1" ht="5.0999999999999996" customHeight="1">
      <c r="A104" s="514"/>
      <c r="B104" s="715"/>
      <c r="C104" s="781"/>
      <c r="D104" s="630"/>
      <c r="E104" s="630"/>
      <c r="F104" s="637"/>
      <c r="G104" s="637"/>
      <c r="H104" s="637"/>
      <c r="I104" s="637"/>
      <c r="J104" s="637"/>
      <c r="K104" s="637"/>
      <c r="L104" s="637"/>
      <c r="M104" s="1043"/>
      <c r="N104" s="1039"/>
      <c r="O104" s="640"/>
      <c r="P104" s="373"/>
      <c r="Q104" s="373"/>
      <c r="R104" s="373"/>
      <c r="S104" s="373"/>
      <c r="T104" s="373"/>
      <c r="U104" s="373"/>
      <c r="V104" s="373"/>
      <c r="W104" s="373"/>
      <c r="X104" s="373"/>
      <c r="Y104" s="373"/>
      <c r="Z104" s="373"/>
      <c r="AA104" s="373"/>
      <c r="AB104" s="373"/>
      <c r="AC104" s="373"/>
      <c r="AD104" s="373"/>
      <c r="AE104" s="373"/>
      <c r="AF104" s="373"/>
      <c r="AG104" s="284"/>
      <c r="AH104" s="373"/>
      <c r="AI104" s="373"/>
      <c r="AJ104" s="373"/>
      <c r="AK104" s="373"/>
      <c r="AL104" s="511"/>
      <c r="AM104" s="511"/>
      <c r="AN104" s="511"/>
      <c r="AO104" s="511"/>
      <c r="AP104" s="511"/>
      <c r="AQ104" s="511"/>
      <c r="AR104" s="511"/>
      <c r="AS104" s="511"/>
      <c r="AT104" s="511"/>
      <c r="AU104" s="511"/>
      <c r="AV104" s="511"/>
      <c r="AW104" s="511"/>
      <c r="AX104" s="511"/>
      <c r="AY104" s="511"/>
      <c r="AZ104" s="511"/>
      <c r="BA104" s="511"/>
      <c r="BB104" s="511"/>
      <c r="BC104" s="511"/>
      <c r="BD104" s="511"/>
      <c r="BE104" s="511"/>
      <c r="BF104" s="34"/>
      <c r="BG104" s="34"/>
      <c r="BH104" s="34"/>
      <c r="BI104" s="511"/>
      <c r="BJ104" s="511"/>
      <c r="BK104" s="511"/>
      <c r="BL104" s="511"/>
      <c r="BM104" s="511"/>
      <c r="BN104" s="511"/>
      <c r="BO104" s="511"/>
      <c r="BP104" s="511"/>
      <c r="BQ104" s="511"/>
      <c r="BR104" s="511"/>
      <c r="BS104" s="511"/>
      <c r="BT104" s="511"/>
      <c r="BU104" s="511"/>
      <c r="BV104" s="511"/>
      <c r="BW104" s="511"/>
      <c r="BX104" s="511"/>
      <c r="BY104" s="511"/>
      <c r="BZ104" s="511"/>
      <c r="CA104" s="511"/>
      <c r="CB104" s="511"/>
      <c r="CC104" s="511"/>
      <c r="CD104" s="511"/>
      <c r="CE104" s="511"/>
      <c r="CF104" s="511"/>
      <c r="CG104" s="511"/>
      <c r="CH104" s="511"/>
      <c r="CI104" s="511"/>
      <c r="CJ104" s="511"/>
      <c r="CK104" s="511"/>
      <c r="CL104" s="511"/>
      <c r="CM104" s="511"/>
      <c r="CN104" s="511"/>
      <c r="CO104" s="511"/>
      <c r="EH104" s="511"/>
    </row>
    <row r="105" spans="1:138" s="560" customFormat="1" ht="30" customHeight="1">
      <c r="A105" s="782"/>
      <c r="B105" s="757" t="s">
        <v>165</v>
      </c>
      <c r="C105" s="692" t="s">
        <v>2995</v>
      </c>
      <c r="D105" s="901" t="s">
        <v>3193</v>
      </c>
      <c r="E105" s="1036"/>
      <c r="F105" s="753"/>
      <c r="G105" s="753"/>
      <c r="H105" s="753"/>
      <c r="I105" s="753"/>
      <c r="J105" s="753"/>
      <c r="K105" s="753"/>
      <c r="L105" s="753"/>
      <c r="M105" s="1043" t="s">
        <v>3219</v>
      </c>
      <c r="N105" s="1039"/>
      <c r="O105" s="640"/>
      <c r="P105" s="373"/>
      <c r="Q105" s="373"/>
      <c r="R105" s="373"/>
      <c r="S105" s="373"/>
      <c r="T105" s="373"/>
      <c r="U105" s="373"/>
      <c r="V105" s="373"/>
      <c r="W105" s="373"/>
      <c r="X105" s="373"/>
      <c r="Y105" s="373"/>
      <c r="Z105" s="373"/>
      <c r="AA105" s="373"/>
      <c r="AB105" s="373"/>
      <c r="AC105" s="373"/>
      <c r="AD105" s="373"/>
      <c r="AE105" s="373"/>
      <c r="AF105" s="373"/>
      <c r="AG105" s="284"/>
      <c r="AH105" s="373"/>
      <c r="AI105" s="373"/>
      <c r="AJ105" s="373"/>
      <c r="AK105" s="373"/>
      <c r="AL105" s="511"/>
      <c r="AM105" s="511"/>
      <c r="AN105" s="511"/>
      <c r="AO105" s="511"/>
      <c r="AP105" s="511"/>
      <c r="AQ105" s="511"/>
      <c r="AR105" s="511"/>
      <c r="AS105" s="511"/>
      <c r="AT105" s="511"/>
      <c r="AU105" s="511"/>
      <c r="AV105" s="511"/>
      <c r="AW105" s="511"/>
      <c r="AX105" s="511"/>
      <c r="AY105" s="511"/>
      <c r="AZ105" s="511"/>
      <c r="BA105" s="511"/>
      <c r="BB105" s="511"/>
      <c r="BC105" s="511"/>
      <c r="BD105" s="511"/>
      <c r="BE105" s="511"/>
      <c r="BI105" s="511"/>
      <c r="BJ105" s="511"/>
      <c r="BK105" s="511"/>
      <c r="BL105" s="511"/>
      <c r="BM105" s="511"/>
      <c r="BN105" s="511"/>
      <c r="BO105" s="511"/>
      <c r="BP105" s="511"/>
      <c r="BQ105" s="511"/>
      <c r="BR105" s="511"/>
      <c r="BS105" s="511"/>
      <c r="BT105" s="511"/>
      <c r="BU105" s="511"/>
      <c r="BV105" s="511"/>
      <c r="BW105" s="511"/>
      <c r="BX105" s="511"/>
      <c r="BY105" s="511"/>
      <c r="BZ105" s="511"/>
      <c r="CA105" s="511"/>
      <c r="CB105" s="511"/>
      <c r="CC105" s="511"/>
      <c r="CD105" s="511"/>
      <c r="CE105" s="511"/>
      <c r="CF105" s="511"/>
      <c r="CG105" s="511"/>
      <c r="CH105" s="511"/>
      <c r="CI105" s="511"/>
      <c r="CJ105" s="511"/>
      <c r="CK105" s="511"/>
      <c r="CL105" s="511"/>
      <c r="CM105" s="511"/>
      <c r="CN105" s="511"/>
      <c r="CO105" s="511"/>
      <c r="EH105" s="511"/>
    </row>
    <row r="106" spans="1:138" s="560" customFormat="1" ht="5.0999999999999996" customHeight="1">
      <c r="A106" s="514"/>
      <c r="B106" s="715"/>
      <c r="C106" s="781"/>
      <c r="D106" s="630"/>
      <c r="E106" s="1038"/>
      <c r="F106" s="753"/>
      <c r="G106" s="753"/>
      <c r="H106" s="753"/>
      <c r="I106" s="753"/>
      <c r="J106" s="753"/>
      <c r="K106" s="753"/>
      <c r="L106" s="753"/>
      <c r="M106" s="1043"/>
      <c r="N106" s="1039"/>
      <c r="O106" s="640"/>
      <c r="P106" s="373"/>
      <c r="Q106" s="373"/>
      <c r="R106" s="373"/>
      <c r="S106" s="373"/>
      <c r="T106" s="373"/>
      <c r="U106" s="373"/>
      <c r="V106" s="373"/>
      <c r="W106" s="373"/>
      <c r="X106" s="373"/>
      <c r="Y106" s="373"/>
      <c r="Z106" s="373"/>
      <c r="AA106" s="373"/>
      <c r="AB106" s="373"/>
      <c r="AC106" s="373"/>
      <c r="AD106" s="373"/>
      <c r="AE106" s="373"/>
      <c r="AF106" s="373"/>
      <c r="AG106" s="284"/>
      <c r="AH106" s="373"/>
      <c r="AI106" s="373"/>
      <c r="AJ106" s="373"/>
      <c r="AK106" s="373"/>
      <c r="AL106" s="511"/>
      <c r="AM106" s="511"/>
      <c r="AN106" s="511"/>
      <c r="AO106" s="511"/>
      <c r="AP106" s="511"/>
      <c r="AQ106" s="511"/>
      <c r="AR106" s="511"/>
      <c r="AS106" s="511"/>
      <c r="AT106" s="511"/>
      <c r="AU106" s="511"/>
      <c r="AV106" s="511"/>
      <c r="AW106" s="511"/>
      <c r="AX106" s="511"/>
      <c r="AY106" s="511"/>
      <c r="AZ106" s="511"/>
      <c r="BA106" s="511"/>
      <c r="BB106" s="511"/>
      <c r="BC106" s="511"/>
      <c r="BD106" s="511"/>
      <c r="BE106" s="511"/>
      <c r="BI106" s="511"/>
      <c r="BJ106" s="511"/>
      <c r="BK106" s="511"/>
      <c r="BL106" s="511"/>
      <c r="BM106" s="511"/>
      <c r="BN106" s="511"/>
      <c r="BO106" s="511"/>
      <c r="BP106" s="511"/>
      <c r="BQ106" s="511"/>
      <c r="BR106" s="511"/>
      <c r="BS106" s="511"/>
      <c r="BT106" s="511"/>
      <c r="BU106" s="511"/>
      <c r="BV106" s="511"/>
      <c r="BW106" s="511"/>
      <c r="BX106" s="511"/>
      <c r="BY106" s="511"/>
      <c r="BZ106" s="511"/>
      <c r="CA106" s="511"/>
      <c r="CB106" s="511"/>
      <c r="CC106" s="511"/>
      <c r="CD106" s="511"/>
      <c r="CE106" s="511"/>
      <c r="CF106" s="511"/>
      <c r="CG106" s="511"/>
      <c r="CH106" s="511"/>
      <c r="CI106" s="511"/>
      <c r="CJ106" s="511"/>
      <c r="CK106" s="511"/>
      <c r="CL106" s="511"/>
      <c r="CM106" s="511"/>
      <c r="CN106" s="511"/>
      <c r="CO106" s="511"/>
      <c r="EH106" s="511"/>
    </row>
    <row r="107" spans="1:138" s="560" customFormat="1" ht="30" customHeight="1">
      <c r="A107" s="782"/>
      <c r="B107" s="757" t="s">
        <v>165</v>
      </c>
      <c r="C107" s="781" t="s">
        <v>2698</v>
      </c>
      <c r="D107" s="835" t="s">
        <v>3095</v>
      </c>
      <c r="E107" s="1036"/>
      <c r="F107" s="1301" t="s">
        <v>3094</v>
      </c>
      <c r="G107" s="1302"/>
      <c r="H107" s="1302"/>
      <c r="I107" s="1302"/>
      <c r="J107" s="1302"/>
      <c r="K107" s="1302"/>
      <c r="L107" s="1303"/>
      <c r="M107" s="1043" t="s">
        <v>3219</v>
      </c>
      <c r="N107" s="1039"/>
      <c r="O107" s="640"/>
      <c r="P107" s="373"/>
      <c r="Q107" s="373"/>
      <c r="R107" s="373"/>
      <c r="S107" s="373"/>
      <c r="T107" s="373"/>
      <c r="U107" s="373"/>
      <c r="V107" s="373"/>
      <c r="W107" s="373"/>
      <c r="X107" s="373"/>
      <c r="Y107" s="373"/>
      <c r="Z107" s="373"/>
      <c r="AA107" s="373"/>
      <c r="AB107" s="373"/>
      <c r="AC107" s="373"/>
      <c r="AD107" s="373"/>
      <c r="AE107" s="373"/>
      <c r="AF107" s="373"/>
      <c r="AG107" s="284"/>
      <c r="AH107" s="373"/>
      <c r="AI107" s="373"/>
      <c r="AJ107" s="373"/>
      <c r="AK107" s="373"/>
      <c r="AL107" s="511"/>
      <c r="AM107" s="511"/>
      <c r="AN107" s="511"/>
      <c r="AO107" s="511"/>
      <c r="AP107" s="511"/>
      <c r="AQ107" s="511"/>
      <c r="AR107" s="511"/>
      <c r="AS107" s="511"/>
      <c r="AT107" s="511"/>
      <c r="AU107" s="511"/>
      <c r="AV107" s="511"/>
      <c r="AW107" s="511"/>
      <c r="AX107" s="511"/>
      <c r="AY107" s="511"/>
      <c r="AZ107" s="511"/>
      <c r="BA107" s="511"/>
      <c r="BB107" s="511"/>
      <c r="BC107" s="511"/>
      <c r="BD107" s="511"/>
      <c r="BE107" s="511"/>
      <c r="BI107" s="511"/>
      <c r="BJ107" s="511"/>
      <c r="BK107" s="511"/>
      <c r="BL107" s="511"/>
      <c r="BM107" s="511"/>
      <c r="BN107" s="511"/>
      <c r="BO107" s="511"/>
      <c r="BP107" s="511"/>
      <c r="BQ107" s="511"/>
      <c r="BR107" s="511"/>
      <c r="BS107" s="511"/>
      <c r="BT107" s="511"/>
      <c r="BU107" s="511"/>
      <c r="BV107" s="511"/>
      <c r="BW107" s="511"/>
      <c r="BX107" s="511"/>
      <c r="BY107" s="511"/>
      <c r="BZ107" s="511"/>
      <c r="CA107" s="511"/>
      <c r="CB107" s="511"/>
      <c r="CC107" s="511"/>
      <c r="CD107" s="511"/>
      <c r="CE107" s="511"/>
      <c r="CF107" s="511"/>
      <c r="CG107" s="511"/>
      <c r="CH107" s="511"/>
      <c r="CI107" s="511"/>
      <c r="CJ107" s="511"/>
      <c r="CK107" s="511"/>
      <c r="CL107" s="511"/>
      <c r="CM107" s="511"/>
      <c r="CN107" s="511"/>
      <c r="CO107" s="511"/>
      <c r="EH107" s="511"/>
    </row>
    <row r="108" spans="1:138" s="560" customFormat="1" ht="5.0999999999999996" customHeight="1">
      <c r="A108" s="514"/>
      <c r="B108" s="715"/>
      <c r="C108" s="781"/>
      <c r="D108" s="630"/>
      <c r="E108" s="1038"/>
      <c r="F108" s="753"/>
      <c r="G108" s="753"/>
      <c r="H108" s="753"/>
      <c r="I108" s="753"/>
      <c r="J108" s="753"/>
      <c r="K108" s="753"/>
      <c r="L108" s="753"/>
      <c r="M108" s="754"/>
      <c r="N108" s="1039"/>
      <c r="O108" s="640"/>
      <c r="P108" s="373"/>
      <c r="Q108" s="373"/>
      <c r="R108" s="373"/>
      <c r="S108" s="373"/>
      <c r="T108" s="373"/>
      <c r="U108" s="373"/>
      <c r="V108" s="373"/>
      <c r="W108" s="373"/>
      <c r="X108" s="373"/>
      <c r="Y108" s="373"/>
      <c r="Z108" s="373"/>
      <c r="AA108" s="373"/>
      <c r="AB108" s="373"/>
      <c r="AC108" s="373"/>
      <c r="AD108" s="373"/>
      <c r="AE108" s="373"/>
      <c r="AF108" s="373"/>
      <c r="AG108" s="284"/>
      <c r="AH108" s="373"/>
      <c r="AI108" s="373"/>
      <c r="AJ108" s="373"/>
      <c r="AK108" s="373"/>
      <c r="AL108" s="511"/>
      <c r="AM108" s="511"/>
      <c r="AN108" s="511"/>
      <c r="AO108" s="511"/>
      <c r="AP108" s="511"/>
      <c r="AQ108" s="511"/>
      <c r="AR108" s="511"/>
      <c r="AS108" s="511"/>
      <c r="AT108" s="511"/>
      <c r="AU108" s="511"/>
      <c r="AV108" s="511"/>
      <c r="AW108" s="511"/>
      <c r="AX108" s="511"/>
      <c r="AY108" s="511"/>
      <c r="AZ108" s="511"/>
      <c r="BA108" s="511"/>
      <c r="BB108" s="511"/>
      <c r="BC108" s="511"/>
      <c r="BD108" s="511"/>
      <c r="BE108" s="511"/>
      <c r="BI108" s="511"/>
      <c r="BJ108" s="511"/>
      <c r="BK108" s="511"/>
      <c r="BL108" s="511"/>
      <c r="BM108" s="511"/>
      <c r="BN108" s="511"/>
      <c r="BO108" s="511"/>
      <c r="BP108" s="511"/>
      <c r="BQ108" s="511"/>
      <c r="BR108" s="511"/>
      <c r="BS108" s="511"/>
      <c r="BT108" s="511"/>
      <c r="BU108" s="511"/>
      <c r="BV108" s="511"/>
      <c r="BW108" s="511"/>
      <c r="BX108" s="511"/>
      <c r="BY108" s="511"/>
      <c r="BZ108" s="511"/>
      <c r="CA108" s="511"/>
      <c r="CB108" s="511"/>
      <c r="CC108" s="511"/>
      <c r="CD108" s="511"/>
      <c r="CE108" s="511"/>
      <c r="CF108" s="511"/>
      <c r="CG108" s="511"/>
      <c r="CH108" s="511"/>
      <c r="CI108" s="511"/>
      <c r="CJ108" s="511"/>
      <c r="CK108" s="511"/>
      <c r="CL108" s="511"/>
      <c r="CM108" s="511"/>
      <c r="CN108" s="511"/>
      <c r="CO108" s="511"/>
      <c r="EH108" s="511"/>
    </row>
    <row r="109" spans="1:138" s="560" customFormat="1" ht="30" customHeight="1">
      <c r="A109" s="782"/>
      <c r="B109" s="757" t="s">
        <v>165</v>
      </c>
      <c r="C109" s="781" t="s">
        <v>3292</v>
      </c>
      <c r="D109" s="630"/>
      <c r="E109" s="630"/>
      <c r="F109" s="753"/>
      <c r="G109" s="753"/>
      <c r="H109" s="753"/>
      <c r="I109" s="753"/>
      <c r="J109" s="753"/>
      <c r="K109" s="753"/>
      <c r="L109" s="753"/>
      <c r="M109" s="809" t="s">
        <v>605</v>
      </c>
      <c r="N109" s="1039"/>
      <c r="O109" s="640"/>
      <c r="P109" s="373"/>
      <c r="Q109" s="373"/>
      <c r="R109" s="373"/>
      <c r="S109" s="373"/>
      <c r="T109" s="373"/>
      <c r="U109" s="373"/>
      <c r="V109" s="373"/>
      <c r="W109" s="373"/>
      <c r="X109" s="373"/>
      <c r="Y109" s="373"/>
      <c r="Z109" s="373"/>
      <c r="AA109" s="373"/>
      <c r="AB109" s="373"/>
      <c r="AC109" s="373"/>
      <c r="AD109" s="373"/>
      <c r="AE109" s="373"/>
      <c r="AF109" s="373"/>
      <c r="AG109" s="284"/>
      <c r="AH109" s="373"/>
      <c r="AI109" s="373"/>
      <c r="AJ109" s="373"/>
      <c r="AK109" s="373"/>
      <c r="AL109" s="511"/>
      <c r="AM109" s="511"/>
      <c r="AN109" s="511"/>
      <c r="AO109" s="511"/>
      <c r="AP109" s="511"/>
      <c r="AQ109" s="511"/>
      <c r="AR109" s="511"/>
      <c r="AS109" s="511"/>
      <c r="AT109" s="511"/>
      <c r="AU109" s="511"/>
      <c r="AV109" s="511"/>
      <c r="AW109" s="511"/>
      <c r="AX109" s="511"/>
      <c r="AY109" s="511"/>
      <c r="AZ109" s="511"/>
      <c r="BA109" s="511"/>
      <c r="BB109" s="511"/>
      <c r="BC109" s="511"/>
      <c r="BD109" s="511"/>
      <c r="BE109" s="511"/>
      <c r="BI109" s="511"/>
      <c r="BJ109" s="511"/>
      <c r="BK109" s="511"/>
      <c r="BL109" s="511"/>
      <c r="BM109" s="511"/>
      <c r="BN109" s="511"/>
      <c r="BO109" s="511"/>
      <c r="BP109" s="511"/>
      <c r="BQ109" s="511"/>
      <c r="BR109" s="511"/>
      <c r="BS109" s="511"/>
      <c r="BT109" s="511"/>
      <c r="BU109" s="511"/>
      <c r="BV109" s="511"/>
      <c r="BW109" s="511"/>
      <c r="BX109" s="511"/>
      <c r="BY109" s="511"/>
      <c r="BZ109" s="511"/>
      <c r="CA109" s="511"/>
      <c r="CB109" s="511"/>
      <c r="CC109" s="511"/>
      <c r="CD109" s="511"/>
      <c r="CE109" s="511"/>
      <c r="CF109" s="511"/>
      <c r="CG109" s="511"/>
      <c r="CH109" s="511"/>
      <c r="CI109" s="511"/>
      <c r="CJ109" s="511"/>
      <c r="CK109" s="511"/>
      <c r="CL109" s="511"/>
      <c r="CM109" s="511"/>
      <c r="CN109" s="511"/>
      <c r="CO109" s="511"/>
      <c r="EH109" s="511"/>
    </row>
    <row r="110" spans="1:138" s="560" customFormat="1" ht="30" customHeight="1">
      <c r="A110" s="514"/>
      <c r="B110" s="1035">
        <f>COUNTIF(B73:B109,"Yes")</f>
        <v>0</v>
      </c>
      <c r="C110" s="838" t="s">
        <v>2644</v>
      </c>
      <c r="D110" s="838"/>
      <c r="E110" s="839"/>
      <c r="F110" s="838"/>
      <c r="G110" s="777"/>
      <c r="H110" s="777"/>
      <c r="I110" s="777"/>
      <c r="J110" s="777"/>
      <c r="K110" s="777"/>
      <c r="L110" s="777"/>
      <c r="M110" s="778"/>
      <c r="N110" s="682"/>
      <c r="O110" s="640"/>
      <c r="P110" s="373"/>
      <c r="Q110" s="373"/>
      <c r="R110" s="373"/>
      <c r="S110" s="373"/>
      <c r="T110" s="373"/>
      <c r="U110" s="373"/>
      <c r="V110" s="373"/>
      <c r="W110" s="373"/>
      <c r="X110" s="373"/>
      <c r="Y110" s="373"/>
      <c r="Z110" s="373"/>
      <c r="AA110" s="373"/>
      <c r="AB110" s="373"/>
      <c r="AC110" s="373"/>
      <c r="AD110" s="373"/>
      <c r="AE110" s="373"/>
      <c r="AF110" s="373"/>
      <c r="AG110" s="284"/>
      <c r="AH110" s="373"/>
      <c r="AI110" s="373"/>
      <c r="AJ110" s="373"/>
      <c r="AK110" s="373"/>
      <c r="AL110" s="511"/>
      <c r="AM110" s="511"/>
      <c r="AN110" s="511"/>
      <c r="AO110" s="511"/>
      <c r="AP110" s="511"/>
      <c r="AQ110" s="511"/>
      <c r="AR110" s="511"/>
      <c r="AS110" s="511"/>
      <c r="AT110" s="511"/>
      <c r="AU110" s="511"/>
      <c r="AV110" s="511"/>
      <c r="AW110" s="511"/>
      <c r="AX110" s="511"/>
      <c r="AY110" s="511"/>
      <c r="AZ110" s="511"/>
      <c r="BA110" s="511"/>
      <c r="BB110" s="511"/>
      <c r="BC110" s="511"/>
      <c r="BD110" s="511"/>
      <c r="BE110" s="511"/>
      <c r="BI110" s="511"/>
      <c r="BJ110" s="511"/>
      <c r="BK110" s="511"/>
      <c r="BL110" s="511"/>
      <c r="BM110" s="511"/>
      <c r="BN110" s="511"/>
      <c r="BO110" s="511"/>
      <c r="BP110" s="511"/>
      <c r="BQ110" s="511"/>
      <c r="BR110" s="511"/>
      <c r="BS110" s="511"/>
      <c r="BT110" s="511"/>
      <c r="BU110" s="511"/>
      <c r="BV110" s="511"/>
      <c r="BW110" s="511"/>
      <c r="BX110" s="511"/>
      <c r="BY110" s="511"/>
      <c r="BZ110" s="511"/>
      <c r="CA110" s="511"/>
      <c r="CB110" s="511"/>
      <c r="CC110" s="511"/>
      <c r="CD110" s="511"/>
      <c r="CE110" s="511"/>
      <c r="CF110" s="511"/>
      <c r="CG110" s="511"/>
      <c r="CH110" s="511"/>
      <c r="CI110" s="511"/>
      <c r="CJ110" s="511"/>
      <c r="CK110" s="511"/>
      <c r="CL110" s="511"/>
      <c r="CM110" s="511"/>
      <c r="CN110" s="511"/>
      <c r="CO110" s="511"/>
      <c r="EH110" s="511"/>
    </row>
    <row r="111" spans="1:138" s="560" customFormat="1" ht="30" customHeight="1">
      <c r="A111" s="782"/>
      <c r="B111" s="1046">
        <f>COUNTIF(B73:B107,"Yes")</f>
        <v>0</v>
      </c>
      <c r="C111" s="710"/>
      <c r="D111" s="658"/>
      <c r="E111" s="658"/>
      <c r="F111" s="784"/>
      <c r="G111" s="660"/>
      <c r="H111" s="933"/>
      <c r="I111" s="933"/>
      <c r="J111" s="933"/>
      <c r="K111" s="933"/>
      <c r="L111" s="933"/>
      <c r="M111" s="934"/>
      <c r="N111" s="935"/>
      <c r="O111" s="640"/>
      <c r="P111" s="373"/>
      <c r="Q111" s="373"/>
      <c r="R111" s="373"/>
      <c r="S111" s="373"/>
      <c r="T111" s="373"/>
      <c r="U111" s="373"/>
      <c r="V111" s="373"/>
      <c r="W111" s="373"/>
      <c r="X111" s="373"/>
      <c r="Y111" s="373"/>
      <c r="Z111" s="373"/>
      <c r="AA111" s="373"/>
      <c r="AB111" s="373"/>
      <c r="AC111" s="373"/>
      <c r="AD111" s="373"/>
      <c r="AE111" s="373"/>
      <c r="AF111" s="373"/>
      <c r="AG111" s="284"/>
      <c r="AH111" s="373"/>
      <c r="AI111" s="373"/>
      <c r="AJ111" s="373"/>
      <c r="AK111" s="373"/>
      <c r="AL111" s="511"/>
      <c r="AM111" s="511"/>
      <c r="AN111" s="511"/>
      <c r="AO111" s="511"/>
      <c r="AP111" s="511"/>
      <c r="AQ111" s="511"/>
      <c r="AR111" s="511"/>
      <c r="AS111" s="511"/>
      <c r="AT111" s="511"/>
      <c r="AU111" s="511"/>
      <c r="AV111" s="511"/>
      <c r="AW111" s="511"/>
      <c r="AX111" s="511"/>
      <c r="AY111" s="511"/>
      <c r="AZ111" s="511"/>
      <c r="BA111" s="511"/>
      <c r="BB111" s="511"/>
      <c r="BC111" s="511"/>
      <c r="BD111" s="511"/>
      <c r="BE111" s="511"/>
      <c r="BI111" s="511"/>
      <c r="BJ111" s="511"/>
      <c r="BK111" s="511"/>
      <c r="BL111" s="511"/>
      <c r="BM111" s="511"/>
      <c r="BN111" s="511"/>
      <c r="BO111" s="511"/>
      <c r="BP111" s="511"/>
      <c r="BQ111" s="511"/>
      <c r="BR111" s="511"/>
      <c r="BS111" s="511"/>
      <c r="BT111" s="511"/>
      <c r="BU111" s="511"/>
      <c r="BV111" s="511"/>
      <c r="BW111" s="511"/>
      <c r="BX111" s="511"/>
      <c r="BY111" s="511"/>
      <c r="BZ111" s="511"/>
      <c r="CA111" s="511"/>
      <c r="CB111" s="511"/>
      <c r="CC111" s="511"/>
      <c r="CD111" s="511"/>
      <c r="CE111" s="511"/>
      <c r="CF111" s="511"/>
      <c r="CG111" s="511"/>
      <c r="CH111" s="511"/>
      <c r="CI111" s="511"/>
      <c r="CJ111" s="511"/>
      <c r="CK111" s="511"/>
      <c r="CL111" s="511"/>
      <c r="CM111" s="511"/>
      <c r="CN111" s="511"/>
      <c r="CO111" s="511"/>
      <c r="EH111" s="511"/>
    </row>
    <row r="112" spans="1:138" s="560" customFormat="1" ht="30" customHeight="1">
      <c r="A112" s="782"/>
      <c r="B112" s="779"/>
      <c r="C112" s="844" t="s">
        <v>2984</v>
      </c>
      <c r="D112" s="731" t="s">
        <v>165</v>
      </c>
      <c r="E112" s="630"/>
      <c r="F112" s="777"/>
      <c r="G112" s="777"/>
      <c r="H112" s="777"/>
      <c r="I112" s="777"/>
      <c r="J112" s="777"/>
      <c r="K112" s="777"/>
      <c r="L112" s="777"/>
      <c r="M112" s="778"/>
      <c r="N112" s="682"/>
      <c r="O112" s="640"/>
      <c r="P112" s="373"/>
      <c r="Q112" s="373"/>
      <c r="R112" s="373"/>
      <c r="S112" s="373"/>
      <c r="T112" s="373"/>
      <c r="U112" s="373"/>
      <c r="V112" s="373"/>
      <c r="W112" s="373"/>
      <c r="X112" s="373"/>
      <c r="Y112" s="373"/>
      <c r="Z112" s="373"/>
      <c r="AA112" s="373"/>
      <c r="AB112" s="373"/>
      <c r="AC112" s="373"/>
      <c r="AD112" s="373"/>
      <c r="AE112" s="373"/>
      <c r="AF112" s="373"/>
      <c r="AG112" s="284"/>
      <c r="AH112" s="373"/>
      <c r="AI112" s="373"/>
      <c r="AJ112" s="373"/>
      <c r="AK112" s="373"/>
      <c r="AL112" s="511"/>
      <c r="AM112" s="511"/>
      <c r="AN112" s="511"/>
      <c r="AO112" s="511"/>
      <c r="AP112" s="511"/>
      <c r="AQ112" s="511"/>
      <c r="AR112" s="511"/>
      <c r="AS112" s="511"/>
      <c r="AT112" s="511"/>
      <c r="AU112" s="511"/>
      <c r="AV112" s="511"/>
      <c r="AW112" s="511"/>
      <c r="AX112" s="511"/>
      <c r="AY112" s="511"/>
      <c r="AZ112" s="511"/>
      <c r="BA112" s="511"/>
      <c r="BB112" s="511"/>
      <c r="BC112" s="511"/>
      <c r="BD112" s="511"/>
      <c r="BE112" s="511"/>
      <c r="BI112" s="511"/>
      <c r="BJ112" s="511"/>
      <c r="BK112" s="511"/>
      <c r="BL112" s="511"/>
      <c r="BM112" s="511"/>
      <c r="BN112" s="511"/>
      <c r="BO112" s="511"/>
      <c r="BP112" s="511"/>
      <c r="BQ112" s="511"/>
      <c r="BR112" s="511"/>
      <c r="BS112" s="511"/>
      <c r="BT112" s="511"/>
      <c r="BU112" s="511"/>
      <c r="BV112" s="511"/>
      <c r="BW112" s="511"/>
      <c r="BX112" s="511"/>
      <c r="BY112" s="511"/>
      <c r="BZ112" s="511"/>
      <c r="CA112" s="511"/>
      <c r="CB112" s="511"/>
      <c r="CC112" s="511"/>
      <c r="CD112" s="511"/>
      <c r="CE112" s="511"/>
      <c r="CF112" s="511"/>
      <c r="CG112" s="511"/>
      <c r="CH112" s="511"/>
      <c r="CI112" s="511"/>
      <c r="CJ112" s="511"/>
      <c r="CK112" s="511"/>
      <c r="CL112" s="511"/>
      <c r="CM112" s="511"/>
      <c r="CN112" s="511"/>
      <c r="CO112" s="511"/>
      <c r="EH112" s="511"/>
    </row>
    <row r="113" spans="1:138" s="560" customFormat="1" ht="30" customHeight="1">
      <c r="A113" s="782"/>
      <c r="B113" s="779"/>
      <c r="C113" s="692" t="s">
        <v>3090</v>
      </c>
      <c r="D113" s="815"/>
      <c r="E113" s="814"/>
      <c r="F113" s="814"/>
      <c r="G113" s="777"/>
      <c r="H113" s="777"/>
      <c r="I113" s="777"/>
      <c r="J113" s="777"/>
      <c r="K113" s="777"/>
      <c r="L113" s="777"/>
      <c r="M113" s="778"/>
      <c r="N113" s="682"/>
      <c r="O113" s="640"/>
      <c r="P113" s="373"/>
      <c r="Q113" s="373"/>
      <c r="R113" s="373"/>
      <c r="S113" s="373"/>
      <c r="T113" s="373"/>
      <c r="U113" s="373"/>
      <c r="V113" s="373"/>
      <c r="W113" s="373"/>
      <c r="X113" s="373"/>
      <c r="Y113" s="373"/>
      <c r="Z113" s="373"/>
      <c r="AA113" s="373"/>
      <c r="AB113" s="373"/>
      <c r="AC113" s="373"/>
      <c r="AD113" s="373"/>
      <c r="AE113" s="373"/>
      <c r="AF113" s="373"/>
      <c r="AG113" s="284"/>
      <c r="AH113" s="373"/>
      <c r="AI113" s="373"/>
      <c r="AJ113" s="373"/>
      <c r="AK113" s="373"/>
      <c r="AL113" s="511"/>
      <c r="AM113" s="511"/>
      <c r="AN113" s="511"/>
      <c r="AO113" s="511"/>
      <c r="AP113" s="511"/>
      <c r="AQ113" s="511"/>
      <c r="AR113" s="511"/>
      <c r="AS113" s="511"/>
      <c r="AT113" s="511"/>
      <c r="AU113" s="511"/>
      <c r="AV113" s="511"/>
      <c r="AW113" s="511"/>
      <c r="AX113" s="511"/>
      <c r="AY113" s="511"/>
      <c r="AZ113" s="511"/>
      <c r="BA113" s="511"/>
      <c r="BB113" s="511"/>
      <c r="BC113" s="511"/>
      <c r="BD113" s="511"/>
      <c r="BE113" s="511"/>
      <c r="BI113" s="511"/>
      <c r="BJ113" s="511"/>
      <c r="BK113" s="511"/>
      <c r="BL113" s="511"/>
      <c r="BM113" s="511"/>
      <c r="BN113" s="511"/>
      <c r="BO113" s="511"/>
      <c r="BP113" s="511"/>
      <c r="BQ113" s="511"/>
      <c r="BR113" s="511"/>
      <c r="BS113" s="511"/>
      <c r="BT113" s="511"/>
      <c r="BU113" s="511"/>
      <c r="BV113" s="511"/>
      <c r="BW113" s="511"/>
      <c r="BX113" s="511"/>
      <c r="BY113" s="511"/>
      <c r="BZ113" s="511"/>
      <c r="CA113" s="511"/>
      <c r="CB113" s="511"/>
      <c r="CC113" s="511"/>
      <c r="CD113" s="511"/>
      <c r="CE113" s="511"/>
      <c r="CF113" s="511"/>
      <c r="CG113" s="511"/>
      <c r="CH113" s="511"/>
      <c r="CI113" s="511"/>
      <c r="CJ113" s="511"/>
      <c r="CK113" s="511"/>
      <c r="CL113" s="511"/>
      <c r="CM113" s="511"/>
      <c r="CN113" s="511"/>
      <c r="CO113" s="511"/>
      <c r="EH113" s="511"/>
    </row>
    <row r="114" spans="1:138" s="560" customFormat="1" ht="30" customHeight="1">
      <c r="A114" s="782"/>
      <c r="B114" s="779"/>
      <c r="C114" s="844" t="s">
        <v>2990</v>
      </c>
      <c r="D114" s="630"/>
      <c r="E114" s="630"/>
      <c r="F114" s="777"/>
      <c r="G114" s="777"/>
      <c r="H114" s="788" t="s">
        <v>3086</v>
      </c>
      <c r="I114" s="777"/>
      <c r="J114" s="777"/>
      <c r="K114" s="777"/>
      <c r="L114" s="777"/>
      <c r="M114" s="778"/>
      <c r="N114" s="682"/>
      <c r="O114" s="640"/>
      <c r="P114" s="373"/>
      <c r="Q114" s="373"/>
      <c r="R114" s="373"/>
      <c r="S114" s="373"/>
      <c r="T114" s="373"/>
      <c r="U114" s="373"/>
      <c r="V114" s="373"/>
      <c r="W114" s="373"/>
      <c r="X114" s="373"/>
      <c r="Y114" s="373"/>
      <c r="Z114" s="373"/>
      <c r="AA114" s="373"/>
      <c r="AB114" s="373"/>
      <c r="AC114" s="373"/>
      <c r="AD114" s="373"/>
      <c r="AE114" s="373"/>
      <c r="AF114" s="373"/>
      <c r="AG114" s="284"/>
      <c r="AH114" s="373"/>
      <c r="AI114" s="373"/>
      <c r="AJ114" s="373"/>
      <c r="AK114" s="373"/>
      <c r="AL114" s="511"/>
      <c r="AM114" s="511"/>
      <c r="AN114" s="511"/>
      <c r="AO114" s="511"/>
      <c r="AP114" s="511"/>
      <c r="AQ114" s="511"/>
      <c r="AR114" s="511"/>
      <c r="AS114" s="511"/>
      <c r="AT114" s="511"/>
      <c r="AU114" s="511"/>
      <c r="AV114" s="511"/>
      <c r="AW114" s="511"/>
      <c r="AX114" s="511"/>
      <c r="AY114" s="511"/>
      <c r="AZ114" s="511"/>
      <c r="BA114" s="511"/>
      <c r="BB114" s="511"/>
      <c r="BC114" s="511"/>
      <c r="BD114" s="511"/>
      <c r="BE114" s="511"/>
      <c r="BI114" s="511"/>
      <c r="BJ114" s="511"/>
      <c r="BK114" s="511"/>
      <c r="BL114" s="511"/>
      <c r="BM114" s="511"/>
      <c r="BN114" s="511"/>
      <c r="BO114" s="511"/>
      <c r="BP114" s="511"/>
      <c r="BQ114" s="511"/>
      <c r="BR114" s="511"/>
      <c r="BS114" s="511"/>
      <c r="BT114" s="511"/>
      <c r="BU114" s="511"/>
      <c r="BV114" s="511"/>
      <c r="BW114" s="511"/>
      <c r="BX114" s="511"/>
      <c r="BY114" s="511"/>
      <c r="BZ114" s="511"/>
      <c r="CA114" s="511"/>
      <c r="CB114" s="511"/>
      <c r="CC114" s="511"/>
      <c r="CD114" s="511"/>
      <c r="CE114" s="511"/>
      <c r="CF114" s="511"/>
      <c r="CG114" s="511"/>
      <c r="CH114" s="511"/>
      <c r="CI114" s="511"/>
      <c r="CJ114" s="511"/>
      <c r="CK114" s="511"/>
      <c r="CL114" s="511"/>
      <c r="CM114" s="511"/>
      <c r="CN114" s="511"/>
      <c r="CO114" s="511"/>
      <c r="EH114" s="511"/>
    </row>
    <row r="115" spans="1:138" s="560" customFormat="1" ht="30" customHeight="1">
      <c r="A115" s="782"/>
      <c r="B115" s="779"/>
      <c r="C115" s="844" t="s">
        <v>2985</v>
      </c>
      <c r="D115" s="630"/>
      <c r="E115" s="630"/>
      <c r="F115" s="777"/>
      <c r="G115" s="777"/>
      <c r="H115" s="777"/>
      <c r="I115" s="777"/>
      <c r="J115" s="777"/>
      <c r="K115" s="777"/>
      <c r="L115" s="777"/>
      <c r="M115" s="778"/>
      <c r="N115" s="682"/>
      <c r="O115" s="640"/>
      <c r="P115" s="373"/>
      <c r="Q115" s="373"/>
      <c r="R115" s="373"/>
      <c r="S115" s="373"/>
      <c r="T115" s="373"/>
      <c r="U115" s="373"/>
      <c r="V115" s="373"/>
      <c r="W115" s="373"/>
      <c r="X115" s="373"/>
      <c r="Y115" s="373"/>
      <c r="Z115" s="373"/>
      <c r="AA115" s="373"/>
      <c r="AB115" s="373"/>
      <c r="AC115" s="373"/>
      <c r="AD115" s="373"/>
      <c r="AE115" s="373"/>
      <c r="AF115" s="373"/>
      <c r="AG115" s="284"/>
      <c r="AH115" s="373"/>
      <c r="AI115" s="373"/>
      <c r="AJ115" s="373"/>
      <c r="AK115" s="373"/>
      <c r="AL115" s="511"/>
      <c r="AM115" s="511"/>
      <c r="AN115" s="511"/>
      <c r="AO115" s="511"/>
      <c r="AP115" s="511"/>
      <c r="AQ115" s="511"/>
      <c r="AR115" s="511"/>
      <c r="AS115" s="511"/>
      <c r="AT115" s="511"/>
      <c r="AU115" s="511"/>
      <c r="AV115" s="511"/>
      <c r="AW115" s="511"/>
      <c r="AX115" s="511"/>
      <c r="AY115" s="511"/>
      <c r="AZ115" s="511"/>
      <c r="BA115" s="511"/>
      <c r="BB115" s="511"/>
      <c r="BC115" s="511"/>
      <c r="BD115" s="511"/>
      <c r="BE115" s="511"/>
      <c r="BI115" s="511"/>
      <c r="BJ115" s="511"/>
      <c r="BK115" s="511"/>
      <c r="BL115" s="511"/>
      <c r="BM115" s="511"/>
      <c r="BN115" s="511"/>
      <c r="BO115" s="511"/>
      <c r="BP115" s="511"/>
      <c r="BQ115" s="511"/>
      <c r="BR115" s="511"/>
      <c r="BS115" s="511"/>
      <c r="BT115" s="511"/>
      <c r="BU115" s="511"/>
      <c r="BV115" s="511"/>
      <c r="BW115" s="511"/>
      <c r="BX115" s="511"/>
      <c r="BY115" s="511"/>
      <c r="BZ115" s="511"/>
      <c r="CA115" s="511"/>
      <c r="CB115" s="511"/>
      <c r="CC115" s="511"/>
      <c r="CD115" s="511"/>
      <c r="CE115" s="511"/>
      <c r="CF115" s="511"/>
      <c r="CG115" s="511"/>
      <c r="CH115" s="511"/>
      <c r="CI115" s="511"/>
      <c r="CJ115" s="511"/>
      <c r="CK115" s="511"/>
      <c r="CL115" s="511"/>
      <c r="CM115" s="511"/>
      <c r="CN115" s="511"/>
      <c r="CO115" s="511"/>
      <c r="EH115" s="511"/>
    </row>
    <row r="116" spans="1:138" s="560" customFormat="1" ht="30" customHeight="1">
      <c r="A116" s="782"/>
      <c r="B116" s="779"/>
      <c r="C116" s="1294" t="s">
        <v>2986</v>
      </c>
      <c r="D116" s="1295"/>
      <c r="E116" s="713" t="s">
        <v>28</v>
      </c>
      <c r="F116" s="713"/>
      <c r="G116" s="713"/>
      <c r="H116" s="713" t="s">
        <v>2987</v>
      </c>
      <c r="I116" s="713" t="s">
        <v>2988</v>
      </c>
      <c r="J116" s="713"/>
      <c r="K116" s="713"/>
      <c r="L116" s="713"/>
      <c r="M116" s="804"/>
      <c r="N116" s="682"/>
      <c r="O116" s="640"/>
      <c r="P116" s="373"/>
      <c r="Q116" s="373"/>
      <c r="R116" s="373"/>
      <c r="S116" s="373"/>
      <c r="T116" s="373"/>
      <c r="U116" s="373"/>
      <c r="V116" s="373"/>
      <c r="W116" s="373"/>
      <c r="X116" s="373"/>
      <c r="Y116" s="373"/>
      <c r="Z116" s="373"/>
      <c r="AA116" s="373"/>
      <c r="AB116" s="373"/>
      <c r="AC116" s="373"/>
      <c r="AD116" s="373"/>
      <c r="AE116" s="373"/>
      <c r="AF116" s="373"/>
      <c r="AG116" s="284"/>
      <c r="AH116" s="373"/>
      <c r="AI116" s="373"/>
      <c r="AJ116" s="373"/>
      <c r="AK116" s="373"/>
      <c r="AL116" s="511"/>
      <c r="AM116" s="511"/>
      <c r="AN116" s="511"/>
      <c r="AO116" s="511"/>
      <c r="AP116" s="511"/>
      <c r="AQ116" s="511"/>
      <c r="AR116" s="511"/>
      <c r="AS116" s="511"/>
      <c r="AT116" s="511"/>
      <c r="AU116" s="511"/>
      <c r="AV116" s="511"/>
      <c r="AW116" s="511"/>
      <c r="AX116" s="511"/>
      <c r="AY116" s="511"/>
      <c r="AZ116" s="511"/>
      <c r="BA116" s="511"/>
      <c r="BB116" s="511"/>
      <c r="BC116" s="511"/>
      <c r="BD116" s="511"/>
      <c r="BE116" s="511"/>
      <c r="BI116" s="511"/>
      <c r="BJ116" s="511"/>
      <c r="BK116" s="511"/>
      <c r="BL116" s="511"/>
      <c r="BM116" s="511"/>
      <c r="BN116" s="511"/>
      <c r="BO116" s="511"/>
      <c r="BP116" s="511"/>
      <c r="BQ116" s="511"/>
      <c r="BR116" s="511"/>
      <c r="BS116" s="511"/>
      <c r="BT116" s="511"/>
      <c r="BU116" s="511"/>
      <c r="BV116" s="511"/>
      <c r="BW116" s="511"/>
      <c r="BX116" s="511"/>
      <c r="BY116" s="511"/>
      <c r="BZ116" s="511"/>
      <c r="CA116" s="511"/>
      <c r="CB116" s="511"/>
      <c r="CC116" s="511"/>
      <c r="CD116" s="511"/>
      <c r="CE116" s="511"/>
      <c r="CF116" s="511"/>
      <c r="CG116" s="511"/>
      <c r="CH116" s="511"/>
      <c r="CI116" s="511"/>
      <c r="CJ116" s="511"/>
      <c r="CK116" s="511"/>
      <c r="CL116" s="511"/>
      <c r="CM116" s="511"/>
      <c r="CN116" s="511"/>
      <c r="CO116" s="511"/>
      <c r="EH116" s="511"/>
    </row>
    <row r="117" spans="1:138" s="560" customFormat="1" ht="30" customHeight="1">
      <c r="A117" s="782"/>
      <c r="B117" s="779"/>
      <c r="C117" s="1258"/>
      <c r="D117" s="1259"/>
      <c r="E117" s="1260"/>
      <c r="F117" s="1261"/>
      <c r="G117" s="1258"/>
      <c r="H117" s="1259"/>
      <c r="I117" s="1256"/>
      <c r="J117" s="1257"/>
      <c r="K117" s="1257"/>
      <c r="L117" s="1257"/>
      <c r="M117" s="1257"/>
      <c r="N117" s="682"/>
      <c r="O117" s="640"/>
      <c r="P117" s="373"/>
      <c r="Q117" s="373"/>
      <c r="R117" s="373"/>
      <c r="S117" s="373"/>
      <c r="T117" s="373"/>
      <c r="U117" s="373"/>
      <c r="V117" s="373"/>
      <c r="W117" s="373"/>
      <c r="X117" s="373"/>
      <c r="Y117" s="373"/>
      <c r="Z117" s="373"/>
      <c r="AA117" s="373"/>
      <c r="AB117" s="373"/>
      <c r="AC117" s="373"/>
      <c r="AD117" s="373"/>
      <c r="AE117" s="373"/>
      <c r="AF117" s="373"/>
      <c r="AG117" s="284"/>
      <c r="AH117" s="373"/>
      <c r="AI117" s="373"/>
      <c r="AJ117" s="373"/>
      <c r="AK117" s="373"/>
      <c r="AL117" s="511"/>
      <c r="AM117" s="511"/>
      <c r="AN117" s="511"/>
      <c r="AO117" s="511"/>
      <c r="AP117" s="511"/>
      <c r="AQ117" s="511"/>
      <c r="AR117" s="511"/>
      <c r="AS117" s="511"/>
      <c r="AT117" s="511"/>
      <c r="AU117" s="511"/>
      <c r="AV117" s="511"/>
      <c r="AW117" s="511"/>
      <c r="AX117" s="511"/>
      <c r="AY117" s="511"/>
      <c r="AZ117" s="511"/>
      <c r="BA117" s="511"/>
      <c r="BB117" s="511"/>
      <c r="BC117" s="511"/>
      <c r="BD117" s="511"/>
      <c r="BE117" s="511"/>
      <c r="BI117" s="511"/>
      <c r="BJ117" s="511"/>
      <c r="BK117" s="511"/>
      <c r="BL117" s="511"/>
      <c r="BM117" s="511"/>
      <c r="BN117" s="511"/>
      <c r="BO117" s="511"/>
      <c r="BP117" s="511"/>
      <c r="BQ117" s="511"/>
      <c r="BR117" s="511"/>
      <c r="BS117" s="511"/>
      <c r="BT117" s="511"/>
      <c r="BU117" s="511"/>
      <c r="BV117" s="511"/>
      <c r="BW117" s="511"/>
      <c r="BX117" s="511"/>
      <c r="BY117" s="511"/>
      <c r="BZ117" s="511"/>
      <c r="CA117" s="511"/>
      <c r="CB117" s="511"/>
      <c r="CC117" s="511"/>
      <c r="CD117" s="511"/>
      <c r="CE117" s="511"/>
      <c r="CF117" s="511"/>
      <c r="CG117" s="511"/>
      <c r="CH117" s="511"/>
      <c r="CI117" s="511"/>
      <c r="CJ117" s="511"/>
      <c r="CK117" s="511"/>
      <c r="CL117" s="511"/>
      <c r="CM117" s="511"/>
      <c r="CN117" s="511"/>
      <c r="CO117" s="511"/>
      <c r="EH117" s="511"/>
    </row>
    <row r="118" spans="1:138" s="560" customFormat="1" ht="30" customHeight="1">
      <c r="A118" s="782"/>
      <c r="B118" s="779"/>
      <c r="C118" s="1256"/>
      <c r="D118" s="1257"/>
      <c r="E118" s="1256"/>
      <c r="F118" s="1257"/>
      <c r="G118" s="1258"/>
      <c r="H118" s="1259"/>
      <c r="I118" s="1256"/>
      <c r="J118" s="1257"/>
      <c r="K118" s="1257"/>
      <c r="L118" s="1257"/>
      <c r="M118" s="1257"/>
      <c r="N118" s="682"/>
      <c r="O118" s="640"/>
      <c r="P118" s="373"/>
      <c r="Q118" s="373"/>
      <c r="R118" s="373"/>
      <c r="S118" s="373"/>
      <c r="T118" s="373"/>
      <c r="U118" s="373"/>
      <c r="V118" s="373"/>
      <c r="W118" s="373"/>
      <c r="X118" s="373"/>
      <c r="Y118" s="373"/>
      <c r="Z118" s="373"/>
      <c r="AA118" s="373"/>
      <c r="AB118" s="373"/>
      <c r="AC118" s="373"/>
      <c r="AD118" s="373"/>
      <c r="AE118" s="373"/>
      <c r="AF118" s="373"/>
      <c r="AG118" s="284"/>
      <c r="AH118" s="373"/>
      <c r="AI118" s="373"/>
      <c r="AJ118" s="373"/>
      <c r="AK118" s="373"/>
      <c r="AL118" s="511"/>
      <c r="AM118" s="511"/>
      <c r="AN118" s="511"/>
      <c r="AO118" s="511"/>
      <c r="AP118" s="511"/>
      <c r="AQ118" s="511"/>
      <c r="AR118" s="511"/>
      <c r="AS118" s="511"/>
      <c r="AT118" s="511"/>
      <c r="AU118" s="511"/>
      <c r="AV118" s="511"/>
      <c r="AW118" s="511"/>
      <c r="AX118" s="511"/>
      <c r="AY118" s="511"/>
      <c r="AZ118" s="511"/>
      <c r="BA118" s="511"/>
      <c r="BB118" s="511"/>
      <c r="BC118" s="511"/>
      <c r="BD118" s="511"/>
      <c r="BE118" s="511"/>
      <c r="BI118" s="511"/>
      <c r="BJ118" s="511"/>
      <c r="BK118" s="511"/>
      <c r="BL118" s="511"/>
      <c r="BM118" s="511"/>
      <c r="BN118" s="511"/>
      <c r="BO118" s="511"/>
      <c r="BP118" s="511"/>
      <c r="BQ118" s="511"/>
      <c r="BR118" s="511"/>
      <c r="BS118" s="511"/>
      <c r="BT118" s="511"/>
      <c r="BU118" s="511"/>
      <c r="BV118" s="511"/>
      <c r="BW118" s="511"/>
      <c r="BX118" s="511"/>
      <c r="BY118" s="511"/>
      <c r="BZ118" s="511"/>
      <c r="CA118" s="511"/>
      <c r="CB118" s="511"/>
      <c r="CC118" s="511"/>
      <c r="CD118" s="511"/>
      <c r="CE118" s="511"/>
      <c r="CF118" s="511"/>
      <c r="CG118" s="511"/>
      <c r="CH118" s="511"/>
      <c r="CI118" s="511"/>
      <c r="CJ118" s="511"/>
      <c r="CK118" s="511"/>
      <c r="CL118" s="511"/>
      <c r="CM118" s="511"/>
      <c r="CN118" s="511"/>
      <c r="CO118" s="511"/>
      <c r="EH118" s="511"/>
    </row>
    <row r="119" spans="1:138" s="560" customFormat="1" ht="30" customHeight="1">
      <c r="A119" s="782"/>
      <c r="B119" s="779"/>
      <c r="C119" s="1256"/>
      <c r="D119" s="1257"/>
      <c r="E119" s="1256"/>
      <c r="F119" s="1257"/>
      <c r="G119" s="1258"/>
      <c r="H119" s="1259"/>
      <c r="I119" s="1256"/>
      <c r="J119" s="1257"/>
      <c r="K119" s="1257"/>
      <c r="L119" s="1257"/>
      <c r="M119" s="1257"/>
      <c r="N119" s="682"/>
      <c r="O119" s="640"/>
      <c r="P119" s="373"/>
      <c r="Q119" s="373"/>
      <c r="R119" s="373"/>
      <c r="S119" s="373"/>
      <c r="T119" s="373"/>
      <c r="U119" s="373"/>
      <c r="V119" s="373"/>
      <c r="W119" s="373"/>
      <c r="X119" s="373"/>
      <c r="Y119" s="373"/>
      <c r="Z119" s="373"/>
      <c r="AA119" s="373"/>
      <c r="AB119" s="373"/>
      <c r="AC119" s="373"/>
      <c r="AD119" s="373"/>
      <c r="AE119" s="373"/>
      <c r="AF119" s="373"/>
      <c r="AG119" s="284"/>
      <c r="AH119" s="373"/>
      <c r="AI119" s="373"/>
      <c r="AJ119" s="373"/>
      <c r="AK119" s="373"/>
      <c r="AL119" s="511"/>
      <c r="AM119" s="511"/>
      <c r="AN119" s="511"/>
      <c r="AO119" s="511"/>
      <c r="AP119" s="511"/>
      <c r="AQ119" s="511"/>
      <c r="AR119" s="511"/>
      <c r="AS119" s="511"/>
      <c r="AT119" s="511"/>
      <c r="AU119" s="511"/>
      <c r="AV119" s="511"/>
      <c r="AW119" s="511"/>
      <c r="AX119" s="511"/>
      <c r="AY119" s="511"/>
      <c r="AZ119" s="511"/>
      <c r="BA119" s="511"/>
      <c r="BB119" s="511"/>
      <c r="BC119" s="511"/>
      <c r="BD119" s="511"/>
      <c r="BE119" s="511"/>
      <c r="BI119" s="511"/>
      <c r="BJ119" s="511"/>
      <c r="BK119" s="511"/>
      <c r="BL119" s="511"/>
      <c r="BM119" s="511"/>
      <c r="BN119" s="511"/>
      <c r="BO119" s="511"/>
      <c r="BP119" s="511"/>
      <c r="BQ119" s="511"/>
      <c r="BR119" s="511"/>
      <c r="BS119" s="511"/>
      <c r="BT119" s="511"/>
      <c r="BU119" s="511"/>
      <c r="BV119" s="511"/>
      <c r="BW119" s="511"/>
      <c r="BX119" s="511"/>
      <c r="BY119" s="511"/>
      <c r="BZ119" s="511"/>
      <c r="CA119" s="511"/>
      <c r="CB119" s="511"/>
      <c r="CC119" s="511"/>
      <c r="CD119" s="511"/>
      <c r="CE119" s="511"/>
      <c r="CF119" s="511"/>
      <c r="CG119" s="511"/>
      <c r="CH119" s="511"/>
      <c r="CI119" s="511"/>
      <c r="CJ119" s="511"/>
      <c r="CK119" s="511"/>
      <c r="CL119" s="511"/>
      <c r="CM119" s="511"/>
      <c r="CN119" s="511"/>
      <c r="CO119" s="511"/>
      <c r="EH119" s="511"/>
    </row>
    <row r="120" spans="1:138" s="560" customFormat="1" ht="30" customHeight="1">
      <c r="A120" s="782"/>
      <c r="B120" s="779"/>
      <c r="C120" s="788" t="s">
        <v>3104</v>
      </c>
      <c r="D120" s="630"/>
      <c r="E120" s="630"/>
      <c r="F120" s="777"/>
      <c r="G120" s="777"/>
      <c r="H120" s="777"/>
      <c r="I120" s="777"/>
      <c r="J120" s="777"/>
      <c r="K120" s="777"/>
      <c r="L120" s="777"/>
      <c r="M120" s="778"/>
      <c r="N120" s="682"/>
      <c r="O120" s="640"/>
      <c r="P120" s="373"/>
      <c r="Q120" s="373"/>
      <c r="R120" s="373"/>
      <c r="S120" s="373"/>
      <c r="T120" s="373"/>
      <c r="U120" s="373"/>
      <c r="V120" s="373"/>
      <c r="W120" s="373"/>
      <c r="X120" s="373"/>
      <c r="Y120" s="373"/>
      <c r="Z120" s="373"/>
      <c r="AA120" s="373"/>
      <c r="AB120" s="373"/>
      <c r="AC120" s="373"/>
      <c r="AD120" s="373"/>
      <c r="AE120" s="373"/>
      <c r="AF120" s="373"/>
      <c r="AG120" s="284"/>
      <c r="AH120" s="373"/>
      <c r="AI120" s="373"/>
      <c r="AJ120" s="373"/>
      <c r="AK120" s="373"/>
      <c r="AL120" s="511"/>
      <c r="AM120" s="511"/>
      <c r="AN120" s="511"/>
      <c r="AO120" s="511"/>
      <c r="AP120" s="511"/>
      <c r="AQ120" s="511"/>
      <c r="AR120" s="511"/>
      <c r="AS120" s="511"/>
      <c r="AT120" s="511"/>
      <c r="AU120" s="511"/>
      <c r="AV120" s="511"/>
      <c r="AW120" s="511"/>
      <c r="AX120" s="511"/>
      <c r="AY120" s="511"/>
      <c r="AZ120" s="511"/>
      <c r="BA120" s="511"/>
      <c r="BB120" s="511"/>
      <c r="BC120" s="511"/>
      <c r="BD120" s="511"/>
      <c r="BE120" s="511"/>
      <c r="BI120" s="511"/>
      <c r="BJ120" s="511"/>
      <c r="BK120" s="511"/>
      <c r="BL120" s="511"/>
      <c r="BM120" s="511"/>
      <c r="BN120" s="511"/>
      <c r="BO120" s="511"/>
      <c r="BP120" s="511"/>
      <c r="BQ120" s="511"/>
      <c r="BR120" s="511"/>
      <c r="BS120" s="511"/>
      <c r="BT120" s="511"/>
      <c r="BU120" s="511"/>
      <c r="BV120" s="511"/>
      <c r="BW120" s="511"/>
      <c r="BX120" s="511"/>
      <c r="BY120" s="511"/>
      <c r="BZ120" s="511"/>
      <c r="CA120" s="511"/>
      <c r="CB120" s="511"/>
      <c r="CC120" s="511"/>
      <c r="CD120" s="511"/>
      <c r="CE120" s="511"/>
      <c r="CF120" s="511"/>
      <c r="CG120" s="511"/>
      <c r="CH120" s="511"/>
      <c r="CI120" s="511"/>
      <c r="CJ120" s="511"/>
      <c r="CK120" s="511"/>
      <c r="CL120" s="511"/>
      <c r="CM120" s="511"/>
      <c r="CN120" s="511"/>
      <c r="CO120" s="511"/>
      <c r="EH120" s="511"/>
    </row>
    <row r="121" spans="1:138" s="560" customFormat="1" ht="60" customHeight="1">
      <c r="A121" s="782"/>
      <c r="B121" s="779"/>
      <c r="C121" s="1208"/>
      <c r="D121" s="1209"/>
      <c r="E121" s="1209"/>
      <c r="F121" s="1209"/>
      <c r="G121" s="1209"/>
      <c r="H121" s="1209"/>
      <c r="I121" s="1209"/>
      <c r="J121" s="1209"/>
      <c r="K121" s="1209"/>
      <c r="L121" s="1209"/>
      <c r="M121" s="1210"/>
      <c r="N121" s="682"/>
      <c r="O121" s="640"/>
      <c r="P121" s="373"/>
      <c r="Q121" s="373"/>
      <c r="R121" s="373"/>
      <c r="S121" s="373"/>
      <c r="T121" s="373"/>
      <c r="U121" s="373"/>
      <c r="V121" s="373"/>
      <c r="W121" s="373"/>
      <c r="X121" s="373"/>
      <c r="Y121" s="373"/>
      <c r="Z121" s="373"/>
      <c r="AA121" s="373"/>
      <c r="AB121" s="373"/>
      <c r="AC121" s="373"/>
      <c r="AD121" s="373"/>
      <c r="AE121" s="373"/>
      <c r="AF121" s="373"/>
      <c r="AG121" s="284"/>
      <c r="AH121" s="373"/>
      <c r="AI121" s="373"/>
      <c r="AJ121" s="373"/>
      <c r="AK121" s="373"/>
      <c r="AL121" s="511"/>
      <c r="AM121" s="511"/>
      <c r="AN121" s="511"/>
      <c r="AO121" s="511"/>
      <c r="AP121" s="511"/>
      <c r="AQ121" s="511"/>
      <c r="AR121" s="511"/>
      <c r="AS121" s="511"/>
      <c r="AT121" s="511"/>
      <c r="AU121" s="511"/>
      <c r="AV121" s="511"/>
      <c r="AW121" s="511"/>
      <c r="AX121" s="511"/>
      <c r="AY121" s="511"/>
      <c r="AZ121" s="511"/>
      <c r="BA121" s="511"/>
      <c r="BB121" s="511"/>
      <c r="BC121" s="511"/>
      <c r="BD121" s="511"/>
      <c r="BE121" s="511"/>
      <c r="BI121" s="511"/>
      <c r="BJ121" s="511"/>
      <c r="BK121" s="511"/>
      <c r="BL121" s="511"/>
      <c r="BM121" s="511"/>
      <c r="BN121" s="511"/>
      <c r="BO121" s="511"/>
      <c r="BP121" s="511"/>
      <c r="BQ121" s="511"/>
      <c r="BR121" s="511"/>
      <c r="BS121" s="511"/>
      <c r="BT121" s="511"/>
      <c r="BU121" s="511"/>
      <c r="BV121" s="511"/>
      <c r="BW121" s="511"/>
      <c r="BX121" s="511"/>
      <c r="BY121" s="511"/>
      <c r="BZ121" s="511"/>
      <c r="CA121" s="511"/>
      <c r="CB121" s="511"/>
      <c r="CC121" s="511"/>
      <c r="CD121" s="511"/>
      <c r="CE121" s="511"/>
      <c r="CF121" s="511"/>
      <c r="CG121" s="511"/>
      <c r="CH121" s="511"/>
      <c r="CI121" s="511"/>
      <c r="CJ121" s="511"/>
      <c r="CK121" s="511"/>
      <c r="CL121" s="511"/>
      <c r="CM121" s="511"/>
      <c r="CN121" s="511"/>
      <c r="CO121" s="511"/>
      <c r="EH121" s="511"/>
    </row>
    <row r="122" spans="1:138" s="560" customFormat="1" ht="30" customHeight="1">
      <c r="A122" s="782"/>
      <c r="B122" s="657"/>
      <c r="C122" s="816" t="s">
        <v>3086</v>
      </c>
      <c r="D122" s="658"/>
      <c r="E122" s="658"/>
      <c r="F122" s="784"/>
      <c r="G122" s="660"/>
      <c r="H122" s="933"/>
      <c r="I122" s="933"/>
      <c r="J122" s="933"/>
      <c r="K122" s="933"/>
      <c r="L122" s="933"/>
      <c r="M122" s="934"/>
      <c r="N122" s="935"/>
      <c r="O122" s="662">
        <v>0</v>
      </c>
      <c r="P122" s="373"/>
      <c r="Q122" s="373"/>
      <c r="R122" s="373"/>
      <c r="S122" s="373"/>
      <c r="T122" s="373"/>
      <c r="U122" s="373"/>
      <c r="V122" s="373"/>
      <c r="W122" s="373"/>
      <c r="X122" s="373"/>
      <c r="Y122" s="373"/>
      <c r="Z122" s="373"/>
      <c r="AA122" s="373"/>
      <c r="AB122" s="373"/>
      <c r="AC122" s="373"/>
      <c r="AD122" s="373"/>
      <c r="AE122" s="373"/>
      <c r="AF122" s="373"/>
      <c r="AG122" s="284"/>
      <c r="AH122" s="373"/>
      <c r="AI122" s="373"/>
      <c r="AJ122" s="373"/>
      <c r="AK122" s="373"/>
      <c r="AL122" s="511"/>
      <c r="AM122" s="511"/>
      <c r="AN122" s="511"/>
      <c r="AO122" s="511"/>
      <c r="AP122" s="511"/>
      <c r="AQ122" s="511"/>
      <c r="AR122" s="511"/>
      <c r="AS122" s="511"/>
      <c r="AT122" s="511"/>
      <c r="AU122" s="511"/>
      <c r="AV122" s="511"/>
      <c r="AW122" s="511"/>
      <c r="AX122" s="511"/>
      <c r="AY122" s="511"/>
      <c r="AZ122" s="511"/>
      <c r="BA122" s="511"/>
      <c r="BB122" s="511"/>
      <c r="BC122" s="511"/>
      <c r="BD122" s="511"/>
      <c r="BE122" s="511"/>
      <c r="BI122" s="511"/>
      <c r="BJ122" s="511"/>
      <c r="BK122" s="511"/>
      <c r="BL122" s="511"/>
      <c r="BM122" s="511"/>
      <c r="BN122" s="511"/>
      <c r="BO122" s="511"/>
      <c r="BP122" s="511"/>
      <c r="BQ122" s="511"/>
      <c r="BR122" s="511"/>
      <c r="BS122" s="511"/>
      <c r="BT122" s="511"/>
      <c r="BU122" s="511"/>
      <c r="BV122" s="511"/>
      <c r="BW122" s="511"/>
      <c r="BX122" s="511"/>
      <c r="BY122" s="511"/>
      <c r="BZ122" s="511"/>
      <c r="CA122" s="511"/>
      <c r="CB122" s="511"/>
      <c r="CC122" s="511"/>
      <c r="CD122" s="511"/>
      <c r="CE122" s="511"/>
      <c r="CF122" s="511"/>
      <c r="CG122" s="511"/>
      <c r="CH122" s="511"/>
      <c r="CI122" s="511"/>
      <c r="CJ122" s="511"/>
      <c r="CK122" s="511"/>
      <c r="CL122" s="511"/>
      <c r="CM122" s="511"/>
      <c r="CN122" s="511"/>
      <c r="CO122" s="511"/>
      <c r="EH122" s="511"/>
    </row>
    <row r="123" spans="1:138" s="560" customFormat="1" ht="30" customHeight="1">
      <c r="A123" s="782"/>
      <c r="B123" s="779"/>
      <c r="C123" s="1197"/>
      <c r="D123" s="1198"/>
      <c r="E123" s="1198"/>
      <c r="F123" s="1198"/>
      <c r="G123" s="1198"/>
      <c r="H123" s="1198"/>
      <c r="I123" s="1198"/>
      <c r="J123" s="1198"/>
      <c r="K123" s="1198"/>
      <c r="L123" s="1198"/>
      <c r="M123" s="1199"/>
      <c r="N123" s="682"/>
      <c r="O123" s="640"/>
      <c r="P123" s="373"/>
      <c r="Q123" s="373"/>
      <c r="R123" s="373"/>
      <c r="S123" s="373"/>
      <c r="T123" s="373"/>
      <c r="U123" s="373"/>
      <c r="V123" s="373"/>
      <c r="W123" s="373"/>
      <c r="X123" s="373"/>
      <c r="Y123" s="373"/>
      <c r="Z123" s="373"/>
      <c r="AA123" s="373"/>
      <c r="AB123" s="373"/>
      <c r="AC123" s="373"/>
      <c r="AD123" s="373"/>
      <c r="AE123" s="373"/>
      <c r="AF123" s="373"/>
      <c r="AG123" s="284"/>
      <c r="AH123" s="373"/>
      <c r="AI123" s="373"/>
      <c r="AJ123" s="373"/>
      <c r="AK123" s="373"/>
      <c r="AL123" s="511"/>
      <c r="AM123" s="511"/>
      <c r="AN123" s="511"/>
      <c r="AO123" s="511"/>
      <c r="AP123" s="511"/>
      <c r="AQ123" s="511"/>
      <c r="AR123" s="511"/>
      <c r="AS123" s="511"/>
      <c r="AT123" s="511"/>
      <c r="AU123" s="511"/>
      <c r="AV123" s="511"/>
      <c r="AW123" s="511"/>
      <c r="AX123" s="511"/>
      <c r="AY123" s="511"/>
      <c r="AZ123" s="511"/>
      <c r="BA123" s="511"/>
      <c r="BB123" s="511"/>
      <c r="BC123" s="511"/>
      <c r="BD123" s="511"/>
      <c r="BE123" s="511"/>
      <c r="BI123" s="511"/>
      <c r="BJ123" s="511"/>
      <c r="BK123" s="511"/>
      <c r="BL123" s="511"/>
      <c r="BM123" s="511"/>
      <c r="BN123" s="511"/>
      <c r="BO123" s="511"/>
      <c r="BP123" s="511"/>
      <c r="BQ123" s="511"/>
      <c r="BR123" s="511"/>
      <c r="BS123" s="511"/>
      <c r="BT123" s="511"/>
      <c r="BU123" s="511"/>
      <c r="BV123" s="511"/>
      <c r="BW123" s="511"/>
      <c r="BX123" s="511"/>
      <c r="BY123" s="511"/>
      <c r="BZ123" s="511"/>
      <c r="CA123" s="511"/>
      <c r="CB123" s="511"/>
      <c r="CC123" s="511"/>
      <c r="CD123" s="511"/>
      <c r="CE123" s="511"/>
      <c r="CF123" s="511"/>
      <c r="CG123" s="511"/>
      <c r="CH123" s="511"/>
      <c r="CI123" s="511"/>
      <c r="CJ123" s="511"/>
      <c r="CK123" s="511"/>
      <c r="CL123" s="511"/>
      <c r="CM123" s="511"/>
      <c r="CN123" s="511"/>
      <c r="CO123" s="511"/>
      <c r="EH123" s="511"/>
    </row>
    <row r="124" spans="1:138" s="560" customFormat="1" ht="30" customHeight="1">
      <c r="A124" s="782"/>
      <c r="B124" s="779"/>
      <c r="C124" s="1200"/>
      <c r="D124" s="1201"/>
      <c r="E124" s="1201"/>
      <c r="F124" s="1201"/>
      <c r="G124" s="1201"/>
      <c r="H124" s="1201"/>
      <c r="I124" s="1201"/>
      <c r="J124" s="1201"/>
      <c r="K124" s="1201"/>
      <c r="L124" s="1201"/>
      <c r="M124" s="1202"/>
      <c r="N124" s="682"/>
      <c r="O124" s="640"/>
      <c r="P124" s="373"/>
      <c r="Q124" s="373"/>
      <c r="R124" s="373"/>
      <c r="S124" s="373"/>
      <c r="T124" s="373"/>
      <c r="U124" s="373"/>
      <c r="V124" s="373"/>
      <c r="W124" s="373"/>
      <c r="X124" s="373"/>
      <c r="Y124" s="373"/>
      <c r="Z124" s="373"/>
      <c r="AA124" s="373"/>
      <c r="AB124" s="373"/>
      <c r="AC124" s="373"/>
      <c r="AD124" s="373"/>
      <c r="AE124" s="373"/>
      <c r="AF124" s="373"/>
      <c r="AG124" s="284"/>
      <c r="AH124" s="373"/>
      <c r="AI124" s="373"/>
      <c r="AJ124" s="373"/>
      <c r="AK124" s="373"/>
      <c r="AL124" s="511"/>
      <c r="AM124" s="511"/>
      <c r="AN124" s="511"/>
      <c r="AO124" s="511"/>
      <c r="AP124" s="511"/>
      <c r="AQ124" s="511"/>
      <c r="AR124" s="511"/>
      <c r="AS124" s="511"/>
      <c r="AT124" s="511"/>
      <c r="AU124" s="511"/>
      <c r="AV124" s="511"/>
      <c r="AW124" s="511"/>
      <c r="AX124" s="511"/>
      <c r="AY124" s="511"/>
      <c r="AZ124" s="511"/>
      <c r="BA124" s="511"/>
      <c r="BB124" s="511"/>
      <c r="BC124" s="511"/>
      <c r="BD124" s="511"/>
      <c r="BE124" s="511"/>
      <c r="BI124" s="511"/>
      <c r="BJ124" s="511"/>
      <c r="BK124" s="511"/>
      <c r="BL124" s="511"/>
      <c r="BM124" s="511"/>
      <c r="BN124" s="511"/>
      <c r="BO124" s="511"/>
      <c r="BP124" s="511"/>
      <c r="BQ124" s="511"/>
      <c r="BR124" s="511"/>
      <c r="BS124" s="511"/>
      <c r="BT124" s="511"/>
      <c r="BU124" s="511"/>
      <c r="BV124" s="511"/>
      <c r="BW124" s="511"/>
      <c r="BX124" s="511"/>
      <c r="BY124" s="511"/>
      <c r="BZ124" s="511"/>
      <c r="CA124" s="511"/>
      <c r="CB124" s="511"/>
      <c r="CC124" s="511"/>
      <c r="CD124" s="511"/>
      <c r="CE124" s="511"/>
      <c r="CF124" s="511"/>
      <c r="CG124" s="511"/>
      <c r="CH124" s="511"/>
      <c r="CI124" s="511"/>
      <c r="CJ124" s="511"/>
      <c r="CK124" s="511"/>
      <c r="CL124" s="511"/>
      <c r="CM124" s="511"/>
      <c r="CN124" s="511"/>
      <c r="CO124" s="511"/>
      <c r="EH124" s="511"/>
    </row>
    <row r="125" spans="1:138" s="560" customFormat="1" ht="30" customHeight="1">
      <c r="A125" s="782"/>
      <c r="B125" s="779"/>
      <c r="C125" s="1200"/>
      <c r="D125" s="1201"/>
      <c r="E125" s="1201"/>
      <c r="F125" s="1201"/>
      <c r="G125" s="1201"/>
      <c r="H125" s="1201"/>
      <c r="I125" s="1201"/>
      <c r="J125" s="1201"/>
      <c r="K125" s="1201"/>
      <c r="L125" s="1201"/>
      <c r="M125" s="1202"/>
      <c r="N125" s="682"/>
      <c r="O125" s="640"/>
      <c r="P125" s="373"/>
      <c r="Q125" s="373"/>
      <c r="R125" s="373"/>
      <c r="S125" s="373"/>
      <c r="T125" s="373"/>
      <c r="U125" s="373"/>
      <c r="V125" s="373"/>
      <c r="W125" s="373"/>
      <c r="X125" s="373"/>
      <c r="Y125" s="373"/>
      <c r="Z125" s="373"/>
      <c r="AA125" s="373"/>
      <c r="AB125" s="373"/>
      <c r="AC125" s="373"/>
      <c r="AD125" s="373"/>
      <c r="AE125" s="373"/>
      <c r="AF125" s="373"/>
      <c r="AG125" s="284"/>
      <c r="AH125" s="373"/>
      <c r="AI125" s="373"/>
      <c r="AJ125" s="373"/>
      <c r="AK125" s="373"/>
      <c r="AL125" s="511"/>
      <c r="AM125" s="511"/>
      <c r="AN125" s="511"/>
      <c r="AO125" s="511"/>
      <c r="AP125" s="511"/>
      <c r="AQ125" s="511"/>
      <c r="AR125" s="511"/>
      <c r="AS125" s="511"/>
      <c r="AT125" s="511"/>
      <c r="AU125" s="511"/>
      <c r="AV125" s="511"/>
      <c r="AW125" s="511"/>
      <c r="AX125" s="511"/>
      <c r="AY125" s="511"/>
      <c r="AZ125" s="511"/>
      <c r="BA125" s="511"/>
      <c r="BB125" s="511"/>
      <c r="BC125" s="511"/>
      <c r="BD125" s="511"/>
      <c r="BE125" s="511"/>
      <c r="BI125" s="511"/>
      <c r="BJ125" s="511"/>
      <c r="BK125" s="511"/>
      <c r="BL125" s="511"/>
      <c r="BM125" s="511"/>
      <c r="BN125" s="511"/>
      <c r="BO125" s="511"/>
      <c r="BP125" s="511"/>
      <c r="BQ125" s="511"/>
      <c r="BR125" s="511"/>
      <c r="BS125" s="511"/>
      <c r="BT125" s="511"/>
      <c r="BU125" s="511"/>
      <c r="BV125" s="511"/>
      <c r="BW125" s="511"/>
      <c r="BX125" s="511"/>
      <c r="BY125" s="511"/>
      <c r="BZ125" s="511"/>
      <c r="CA125" s="511"/>
      <c r="CB125" s="511"/>
      <c r="CC125" s="511"/>
      <c r="CD125" s="511"/>
      <c r="CE125" s="511"/>
      <c r="CF125" s="511"/>
      <c r="CG125" s="511"/>
      <c r="CH125" s="511"/>
      <c r="CI125" s="511"/>
      <c r="CJ125" s="511"/>
      <c r="CK125" s="511"/>
      <c r="CL125" s="511"/>
      <c r="CM125" s="511"/>
      <c r="CN125" s="511"/>
      <c r="CO125" s="511"/>
      <c r="EH125" s="511"/>
    </row>
    <row r="126" spans="1:138" s="560" customFormat="1" ht="30" customHeight="1">
      <c r="A126" s="782"/>
      <c r="B126" s="779"/>
      <c r="C126" s="1200"/>
      <c r="D126" s="1201"/>
      <c r="E126" s="1201"/>
      <c r="F126" s="1201"/>
      <c r="G126" s="1201"/>
      <c r="H126" s="1201"/>
      <c r="I126" s="1201"/>
      <c r="J126" s="1201"/>
      <c r="K126" s="1201"/>
      <c r="L126" s="1201"/>
      <c r="M126" s="1202"/>
      <c r="N126" s="682"/>
      <c r="O126" s="640"/>
      <c r="P126" s="373"/>
      <c r="Q126" s="373"/>
      <c r="R126" s="373"/>
      <c r="S126" s="373"/>
      <c r="T126" s="373"/>
      <c r="U126" s="373"/>
      <c r="V126" s="373"/>
      <c r="W126" s="373"/>
      <c r="X126" s="373"/>
      <c r="Y126" s="373"/>
      <c r="Z126" s="373"/>
      <c r="AA126" s="373"/>
      <c r="AB126" s="373"/>
      <c r="AC126" s="373"/>
      <c r="AD126" s="373"/>
      <c r="AE126" s="373"/>
      <c r="AF126" s="373"/>
      <c r="AG126" s="284"/>
      <c r="AH126" s="373"/>
      <c r="AI126" s="373"/>
      <c r="AJ126" s="373"/>
      <c r="AK126" s="373"/>
      <c r="AL126" s="511"/>
      <c r="AM126" s="511"/>
      <c r="AN126" s="511"/>
      <c r="AO126" s="511"/>
      <c r="AP126" s="511"/>
      <c r="AQ126" s="511"/>
      <c r="AR126" s="511"/>
      <c r="AS126" s="511"/>
      <c r="AT126" s="511"/>
      <c r="AU126" s="511"/>
      <c r="AV126" s="511"/>
      <c r="AW126" s="511"/>
      <c r="AX126" s="511"/>
      <c r="AY126" s="511"/>
      <c r="AZ126" s="511"/>
      <c r="BA126" s="511"/>
      <c r="BB126" s="511"/>
      <c r="BC126" s="511"/>
      <c r="BD126" s="511"/>
      <c r="BE126" s="511"/>
      <c r="BI126" s="511"/>
      <c r="BJ126" s="511"/>
      <c r="BK126" s="511"/>
      <c r="BL126" s="511"/>
      <c r="BM126" s="511"/>
      <c r="BN126" s="511"/>
      <c r="BO126" s="511"/>
      <c r="BP126" s="511"/>
      <c r="BQ126" s="511"/>
      <c r="BR126" s="511"/>
      <c r="BS126" s="511"/>
      <c r="BT126" s="511"/>
      <c r="BU126" s="511"/>
      <c r="BV126" s="511"/>
      <c r="BW126" s="511"/>
      <c r="BX126" s="511"/>
      <c r="BY126" s="511"/>
      <c r="BZ126" s="511"/>
      <c r="CA126" s="511"/>
      <c r="CB126" s="511"/>
      <c r="CC126" s="511"/>
      <c r="CD126" s="511"/>
      <c r="CE126" s="511"/>
      <c r="CF126" s="511"/>
      <c r="CG126" s="511"/>
      <c r="CH126" s="511"/>
      <c r="CI126" s="511"/>
      <c r="CJ126" s="511"/>
      <c r="CK126" s="511"/>
      <c r="CL126" s="511"/>
      <c r="CM126" s="511"/>
      <c r="CN126" s="511"/>
      <c r="CO126" s="511"/>
      <c r="EH126" s="511"/>
    </row>
    <row r="127" spans="1:138" s="560" customFormat="1" ht="30" customHeight="1">
      <c r="A127" s="782"/>
      <c r="B127" s="779"/>
      <c r="C127" s="1200"/>
      <c r="D127" s="1201"/>
      <c r="E127" s="1201"/>
      <c r="F127" s="1201"/>
      <c r="G127" s="1201"/>
      <c r="H127" s="1201"/>
      <c r="I127" s="1201"/>
      <c r="J127" s="1201"/>
      <c r="K127" s="1201"/>
      <c r="L127" s="1201"/>
      <c r="M127" s="1202"/>
      <c r="N127" s="682"/>
      <c r="O127" s="640"/>
      <c r="P127" s="373"/>
      <c r="Q127" s="373"/>
      <c r="R127" s="373"/>
      <c r="S127" s="373"/>
      <c r="T127" s="373"/>
      <c r="U127" s="373"/>
      <c r="V127" s="373"/>
      <c r="W127" s="373"/>
      <c r="X127" s="373"/>
      <c r="Y127" s="373"/>
      <c r="Z127" s="373"/>
      <c r="AA127" s="373"/>
      <c r="AB127" s="373"/>
      <c r="AC127" s="373"/>
      <c r="AD127" s="373"/>
      <c r="AE127" s="373"/>
      <c r="AF127" s="373"/>
      <c r="AG127" s="284"/>
      <c r="AH127" s="373"/>
      <c r="AI127" s="373"/>
      <c r="AJ127" s="373"/>
      <c r="AK127" s="373"/>
      <c r="AL127" s="511"/>
      <c r="AM127" s="511"/>
      <c r="AN127" s="511"/>
      <c r="AO127" s="511"/>
      <c r="AP127" s="511"/>
      <c r="AQ127" s="511"/>
      <c r="AR127" s="511"/>
      <c r="AS127" s="511"/>
      <c r="AT127" s="511"/>
      <c r="AU127" s="511"/>
      <c r="AV127" s="511"/>
      <c r="AW127" s="511"/>
      <c r="AX127" s="511"/>
      <c r="AY127" s="511"/>
      <c r="AZ127" s="511"/>
      <c r="BA127" s="511"/>
      <c r="BB127" s="511"/>
      <c r="BC127" s="511"/>
      <c r="BD127" s="511"/>
      <c r="BE127" s="511"/>
      <c r="BI127" s="511"/>
      <c r="BJ127" s="511"/>
      <c r="BK127" s="511"/>
      <c r="BL127" s="511"/>
      <c r="BM127" s="511"/>
      <c r="BN127" s="511"/>
      <c r="BO127" s="511"/>
      <c r="BP127" s="511"/>
      <c r="BQ127" s="511"/>
      <c r="BR127" s="511"/>
      <c r="BS127" s="511"/>
      <c r="BT127" s="511"/>
      <c r="BU127" s="511"/>
      <c r="BV127" s="511"/>
      <c r="BW127" s="511"/>
      <c r="BX127" s="511"/>
      <c r="BY127" s="511"/>
      <c r="BZ127" s="511"/>
      <c r="CA127" s="511"/>
      <c r="CB127" s="511"/>
      <c r="CC127" s="511"/>
      <c r="CD127" s="511"/>
      <c r="CE127" s="511"/>
      <c r="CF127" s="511"/>
      <c r="CG127" s="511"/>
      <c r="CH127" s="511"/>
      <c r="CI127" s="511"/>
      <c r="CJ127" s="511"/>
      <c r="CK127" s="511"/>
      <c r="CL127" s="511"/>
      <c r="CM127" s="511"/>
      <c r="CN127" s="511"/>
      <c r="CO127" s="511"/>
      <c r="EH127" s="511"/>
    </row>
    <row r="128" spans="1:138" s="560" customFormat="1" ht="30" customHeight="1">
      <c r="A128" s="782"/>
      <c r="B128" s="779"/>
      <c r="C128" s="1203"/>
      <c r="D128" s="1204"/>
      <c r="E128" s="1204"/>
      <c r="F128" s="1204"/>
      <c r="G128" s="1204"/>
      <c r="H128" s="1204"/>
      <c r="I128" s="1204"/>
      <c r="J128" s="1204"/>
      <c r="K128" s="1204"/>
      <c r="L128" s="1204"/>
      <c r="M128" s="1205"/>
      <c r="N128" s="682"/>
      <c r="O128" s="640"/>
      <c r="P128" s="373"/>
      <c r="Q128" s="373"/>
      <c r="R128" s="373"/>
      <c r="S128" s="373"/>
      <c r="T128" s="373"/>
      <c r="U128" s="373"/>
      <c r="V128" s="373"/>
      <c r="W128" s="373"/>
      <c r="X128" s="373"/>
      <c r="Y128" s="373"/>
      <c r="Z128" s="373"/>
      <c r="AA128" s="373"/>
      <c r="AB128" s="373"/>
      <c r="AC128" s="373"/>
      <c r="AD128" s="373"/>
      <c r="AE128" s="373"/>
      <c r="AF128" s="373"/>
      <c r="AG128" s="284"/>
      <c r="AH128" s="373"/>
      <c r="AI128" s="373"/>
      <c r="AJ128" s="373"/>
      <c r="AK128" s="373"/>
      <c r="AL128" s="511"/>
      <c r="AM128" s="511"/>
      <c r="AN128" s="511"/>
      <c r="AO128" s="511"/>
      <c r="AP128" s="511"/>
      <c r="AQ128" s="511"/>
      <c r="AR128" s="511"/>
      <c r="AS128" s="511"/>
      <c r="AT128" s="511"/>
      <c r="AU128" s="511"/>
      <c r="AV128" s="511"/>
      <c r="AW128" s="511"/>
      <c r="AX128" s="511"/>
      <c r="AY128" s="511"/>
      <c r="AZ128" s="511"/>
      <c r="BA128" s="511"/>
      <c r="BB128" s="511"/>
      <c r="BC128" s="511"/>
      <c r="BD128" s="511"/>
      <c r="BE128" s="511"/>
      <c r="BI128" s="511"/>
      <c r="BJ128" s="511"/>
      <c r="BK128" s="511"/>
      <c r="BL128" s="511"/>
      <c r="BM128" s="511"/>
      <c r="BN128" s="511"/>
      <c r="BO128" s="511"/>
      <c r="BP128" s="511"/>
      <c r="BQ128" s="511"/>
      <c r="BR128" s="511"/>
      <c r="BS128" s="511"/>
      <c r="BT128" s="511"/>
      <c r="BU128" s="511"/>
      <c r="BV128" s="511"/>
      <c r="BW128" s="511"/>
      <c r="BX128" s="511"/>
      <c r="BY128" s="511"/>
      <c r="BZ128" s="511"/>
      <c r="CA128" s="511"/>
      <c r="CB128" s="511"/>
      <c r="CC128" s="511"/>
      <c r="CD128" s="511"/>
      <c r="CE128" s="511"/>
      <c r="CF128" s="511"/>
      <c r="CG128" s="511"/>
      <c r="CH128" s="511"/>
      <c r="CI128" s="511"/>
      <c r="CJ128" s="511"/>
      <c r="CK128" s="511"/>
      <c r="CL128" s="511"/>
      <c r="CM128" s="511"/>
      <c r="CN128" s="511"/>
      <c r="CO128" s="511"/>
      <c r="EH128" s="511"/>
    </row>
    <row r="129" spans="1:138" s="560" customFormat="1" ht="30" customHeight="1">
      <c r="A129" s="782"/>
      <c r="B129" s="779"/>
      <c r="C129" s="773"/>
      <c r="D129" s="630"/>
      <c r="E129" s="630"/>
      <c r="F129" s="777"/>
      <c r="G129" s="777"/>
      <c r="H129" s="777"/>
      <c r="I129" s="777"/>
      <c r="J129" s="777"/>
      <c r="K129" s="777"/>
      <c r="L129" s="777"/>
      <c r="M129" s="778"/>
      <c r="N129" s="682"/>
      <c r="O129" s="640"/>
      <c r="P129" s="373"/>
      <c r="Q129" s="373"/>
      <c r="R129" s="373"/>
      <c r="S129" s="373"/>
      <c r="T129" s="373"/>
      <c r="U129" s="373"/>
      <c r="V129" s="373"/>
      <c r="W129" s="373"/>
      <c r="X129" s="373"/>
      <c r="Y129" s="373"/>
      <c r="Z129" s="373"/>
      <c r="AA129" s="373"/>
      <c r="AB129" s="373"/>
      <c r="AC129" s="373"/>
      <c r="AD129" s="373"/>
      <c r="AE129" s="373"/>
      <c r="AF129" s="373"/>
      <c r="AG129" s="284"/>
      <c r="AH129" s="373"/>
      <c r="AI129" s="373"/>
      <c r="AJ129" s="373"/>
      <c r="AK129" s="373"/>
      <c r="AL129" s="511"/>
      <c r="AM129" s="511"/>
      <c r="AN129" s="511"/>
      <c r="AO129" s="511"/>
      <c r="AP129" s="511"/>
      <c r="AQ129" s="511"/>
      <c r="AR129" s="511"/>
      <c r="AS129" s="511"/>
      <c r="AT129" s="511"/>
      <c r="AU129" s="511"/>
      <c r="AV129" s="511"/>
      <c r="AW129" s="511"/>
      <c r="AX129" s="511"/>
      <c r="AY129" s="511"/>
      <c r="AZ129" s="511"/>
      <c r="BA129" s="511"/>
      <c r="BB129" s="511"/>
      <c r="BC129" s="511"/>
      <c r="BD129" s="511"/>
      <c r="BE129" s="511"/>
      <c r="BI129" s="511"/>
      <c r="BJ129" s="511"/>
      <c r="BK129" s="511"/>
      <c r="BL129" s="511"/>
      <c r="BM129" s="511"/>
      <c r="BN129" s="511"/>
      <c r="BO129" s="511"/>
      <c r="BP129" s="511"/>
      <c r="BQ129" s="511"/>
      <c r="BR129" s="511"/>
      <c r="BS129" s="511"/>
      <c r="BT129" s="511"/>
      <c r="BU129" s="511"/>
      <c r="BV129" s="511"/>
      <c r="BW129" s="511"/>
      <c r="BX129" s="511"/>
      <c r="BY129" s="511"/>
      <c r="BZ129" s="511"/>
      <c r="CA129" s="511"/>
      <c r="CB129" s="511"/>
      <c r="CC129" s="511"/>
      <c r="CD129" s="511"/>
      <c r="CE129" s="511"/>
      <c r="CF129" s="511"/>
      <c r="CG129" s="511"/>
      <c r="CH129" s="511"/>
      <c r="CI129" s="511"/>
      <c r="CJ129" s="511"/>
      <c r="CK129" s="511"/>
      <c r="CL129" s="511"/>
      <c r="CM129" s="511"/>
      <c r="CN129" s="511"/>
      <c r="CO129" s="511"/>
      <c r="EH129" s="511"/>
    </row>
    <row r="130" spans="1:138" s="560" customFormat="1" ht="30" customHeight="1">
      <c r="A130" s="517"/>
      <c r="B130" s="1211" t="s">
        <v>3087</v>
      </c>
      <c r="C130" s="788" t="s">
        <v>3208</v>
      </c>
      <c r="D130" s="630"/>
      <c r="E130" s="630"/>
      <c r="F130" s="777"/>
      <c r="G130" s="777"/>
      <c r="H130" s="969"/>
      <c r="I130" s="969"/>
      <c r="J130" s="969"/>
      <c r="K130" s="969"/>
      <c r="L130" s="969"/>
      <c r="M130" s="970"/>
      <c r="N130" s="971"/>
      <c r="O130" s="640"/>
      <c r="P130" s="373"/>
      <c r="Q130" s="373"/>
      <c r="R130" s="373"/>
      <c r="S130" s="373"/>
      <c r="T130" s="373"/>
      <c r="U130" s="373"/>
      <c r="V130" s="373"/>
      <c r="W130" s="373"/>
      <c r="X130" s="373"/>
      <c r="Y130" s="373"/>
      <c r="Z130" s="373"/>
      <c r="AA130" s="373"/>
      <c r="AB130" s="373"/>
      <c r="AC130" s="373"/>
      <c r="AD130" s="373"/>
      <c r="AE130" s="373"/>
      <c r="AF130" s="373"/>
      <c r="AG130" s="284"/>
      <c r="AH130" s="373"/>
      <c r="AI130" s="373"/>
      <c r="AJ130" s="373"/>
      <c r="AK130" s="373"/>
      <c r="AL130" s="511"/>
      <c r="AM130" s="511"/>
      <c r="AN130" s="511"/>
      <c r="AO130" s="511"/>
      <c r="AP130" s="511"/>
      <c r="AQ130" s="511"/>
      <c r="AR130" s="511"/>
      <c r="AS130" s="511"/>
      <c r="AT130" s="511"/>
      <c r="AU130" s="511"/>
      <c r="AV130" s="511"/>
      <c r="AW130" s="511"/>
      <c r="AX130" s="511"/>
      <c r="AY130" s="511"/>
      <c r="AZ130" s="511"/>
      <c r="BA130" s="511"/>
      <c r="BB130" s="511"/>
      <c r="BC130" s="511"/>
      <c r="BD130" s="511"/>
      <c r="BE130" s="511"/>
      <c r="BI130" s="511"/>
      <c r="BJ130" s="511"/>
      <c r="BK130" s="511"/>
      <c r="BL130" s="511"/>
      <c r="BM130" s="511"/>
      <c r="BN130" s="511"/>
      <c r="BO130" s="511"/>
      <c r="BP130" s="511"/>
      <c r="BQ130" s="511"/>
      <c r="BR130" s="511"/>
      <c r="BS130" s="511"/>
      <c r="BT130" s="511"/>
      <c r="BU130" s="511"/>
      <c r="BV130" s="511"/>
      <c r="BW130" s="511"/>
      <c r="BX130" s="511"/>
      <c r="BY130" s="511"/>
      <c r="BZ130" s="511"/>
      <c r="CA130" s="511"/>
      <c r="CB130" s="511"/>
      <c r="CC130" s="511"/>
      <c r="CD130" s="511"/>
      <c r="CE130" s="511"/>
      <c r="CF130" s="511"/>
      <c r="CG130" s="511"/>
      <c r="CH130" s="511"/>
      <c r="CI130" s="511"/>
      <c r="CJ130" s="511"/>
      <c r="CK130" s="511"/>
      <c r="CL130" s="511"/>
      <c r="CM130" s="511"/>
      <c r="CN130" s="511"/>
      <c r="CO130" s="511"/>
      <c r="EH130" s="511"/>
    </row>
    <row r="131" spans="1:138" s="560" customFormat="1" ht="30" customHeight="1">
      <c r="A131" s="782"/>
      <c r="B131" s="1212"/>
      <c r="C131" s="1243" t="s">
        <v>3502</v>
      </c>
      <c r="D131" s="1244"/>
      <c r="E131" s="1244"/>
      <c r="F131" s="1244"/>
      <c r="G131" s="1244"/>
      <c r="H131" s="1244"/>
      <c r="I131" s="1244"/>
      <c r="J131" s="1244"/>
      <c r="K131" s="1244"/>
      <c r="L131" s="1244"/>
      <c r="M131" s="1245"/>
      <c r="N131" s="682"/>
      <c r="O131" s="640"/>
      <c r="P131" s="373"/>
      <c r="Q131" s="373"/>
      <c r="R131" s="373"/>
      <c r="S131" s="373"/>
      <c r="T131" s="373"/>
      <c r="U131" s="373"/>
      <c r="V131" s="373"/>
      <c r="W131" s="373"/>
      <c r="X131" s="373"/>
      <c r="Y131" s="373"/>
      <c r="Z131" s="373"/>
      <c r="AA131" s="373"/>
      <c r="AB131" s="373"/>
      <c r="AC131" s="373"/>
      <c r="AD131" s="373"/>
      <c r="AE131" s="373"/>
      <c r="AF131" s="373"/>
      <c r="AG131" s="284"/>
      <c r="AH131" s="373"/>
      <c r="AI131" s="373"/>
      <c r="AJ131" s="373"/>
      <c r="AK131" s="373"/>
      <c r="AL131" s="511"/>
      <c r="AM131" s="511"/>
      <c r="AN131" s="511"/>
      <c r="AO131" s="511"/>
      <c r="AP131" s="511"/>
      <c r="AQ131" s="511"/>
      <c r="AR131" s="511"/>
      <c r="AS131" s="511"/>
      <c r="AT131" s="511"/>
      <c r="AU131" s="511"/>
      <c r="AV131" s="511"/>
      <c r="AW131" s="511"/>
      <c r="AX131" s="511"/>
      <c r="AY131" s="511"/>
      <c r="AZ131" s="511"/>
      <c r="BA131" s="511"/>
      <c r="BB131" s="511"/>
      <c r="BC131" s="511"/>
      <c r="BD131" s="511"/>
      <c r="BE131" s="511"/>
      <c r="BI131" s="511"/>
      <c r="BJ131" s="511"/>
      <c r="BK131" s="511"/>
      <c r="BL131" s="511"/>
      <c r="BM131" s="511"/>
      <c r="BN131" s="511"/>
      <c r="BO131" s="511"/>
      <c r="BP131" s="511"/>
      <c r="BQ131" s="511"/>
      <c r="BR131" s="511"/>
      <c r="BS131" s="511"/>
      <c r="BT131" s="511"/>
      <c r="BU131" s="511"/>
      <c r="BV131" s="511"/>
      <c r="BW131" s="511"/>
      <c r="BX131" s="511"/>
      <c r="BY131" s="511"/>
      <c r="BZ131" s="511"/>
      <c r="CA131" s="511"/>
      <c r="CB131" s="511"/>
      <c r="CC131" s="511"/>
      <c r="CD131" s="511"/>
      <c r="CE131" s="511"/>
      <c r="CF131" s="511"/>
      <c r="CG131" s="511"/>
      <c r="CH131" s="511"/>
      <c r="CI131" s="511"/>
      <c r="CJ131" s="511"/>
      <c r="CK131" s="511"/>
      <c r="CL131" s="511"/>
      <c r="CM131" s="511"/>
      <c r="CN131" s="511"/>
      <c r="CO131" s="511"/>
      <c r="EH131" s="511"/>
    </row>
    <row r="132" spans="1:138" s="560" customFormat="1" ht="30" customHeight="1">
      <c r="A132" s="782"/>
      <c r="B132" s="779"/>
      <c r="C132" s="1246"/>
      <c r="D132" s="1247"/>
      <c r="E132" s="1247"/>
      <c r="F132" s="1247"/>
      <c r="G132" s="1247"/>
      <c r="H132" s="1247"/>
      <c r="I132" s="1247"/>
      <c r="J132" s="1247"/>
      <c r="K132" s="1247"/>
      <c r="L132" s="1247"/>
      <c r="M132" s="1248"/>
      <c r="N132" s="682"/>
      <c r="O132" s="640"/>
      <c r="P132" s="373"/>
      <c r="Q132" s="373"/>
      <c r="R132" s="373"/>
      <c r="S132" s="373"/>
      <c r="T132" s="373"/>
      <c r="U132" s="373"/>
      <c r="V132" s="373"/>
      <c r="W132" s="373"/>
      <c r="X132" s="373"/>
      <c r="Y132" s="373"/>
      <c r="Z132" s="373"/>
      <c r="AA132" s="373"/>
      <c r="AB132" s="373"/>
      <c r="AC132" s="373"/>
      <c r="AD132" s="373"/>
      <c r="AE132" s="373"/>
      <c r="AF132" s="373"/>
      <c r="AG132" s="284"/>
      <c r="AH132" s="373"/>
      <c r="AI132" s="373"/>
      <c r="AJ132" s="373"/>
      <c r="AK132" s="373"/>
      <c r="AL132" s="511"/>
      <c r="AM132" s="511"/>
      <c r="AN132" s="511"/>
      <c r="AO132" s="511"/>
      <c r="AP132" s="511"/>
      <c r="AQ132" s="511"/>
      <c r="AR132" s="511"/>
      <c r="AS132" s="511"/>
      <c r="AT132" s="511"/>
      <c r="AU132" s="511"/>
      <c r="AV132" s="511"/>
      <c r="AW132" s="511"/>
      <c r="AX132" s="511"/>
      <c r="AY132" s="511"/>
      <c r="AZ132" s="511"/>
      <c r="BA132" s="511"/>
      <c r="BB132" s="511"/>
      <c r="BC132" s="511"/>
      <c r="BD132" s="511"/>
      <c r="BE132" s="511"/>
      <c r="BI132" s="511"/>
      <c r="BJ132" s="511"/>
      <c r="BK132" s="511"/>
      <c r="BL132" s="511"/>
      <c r="BM132" s="511"/>
      <c r="BN132" s="511"/>
      <c r="BO132" s="511"/>
      <c r="BP132" s="511"/>
      <c r="BQ132" s="511"/>
      <c r="BR132" s="511"/>
      <c r="BS132" s="511"/>
      <c r="BT132" s="511"/>
      <c r="BU132" s="511"/>
      <c r="BV132" s="511"/>
      <c r="BW132" s="511"/>
      <c r="BX132" s="511"/>
      <c r="BY132" s="511"/>
      <c r="BZ132" s="511"/>
      <c r="CA132" s="511"/>
      <c r="CB132" s="511"/>
      <c r="CC132" s="511"/>
      <c r="CD132" s="511"/>
      <c r="CE132" s="511"/>
      <c r="CF132" s="511"/>
      <c r="CG132" s="511"/>
      <c r="CH132" s="511"/>
      <c r="CI132" s="511"/>
      <c r="CJ132" s="511"/>
      <c r="CK132" s="511"/>
      <c r="CL132" s="511"/>
      <c r="CM132" s="511"/>
      <c r="CN132" s="511"/>
      <c r="CO132" s="511"/>
      <c r="EH132" s="511"/>
    </row>
    <row r="133" spans="1:138" s="560" customFormat="1" ht="30" customHeight="1">
      <c r="A133" s="782"/>
      <c r="B133" s="779"/>
      <c r="C133" s="1246"/>
      <c r="D133" s="1247"/>
      <c r="E133" s="1247"/>
      <c r="F133" s="1247"/>
      <c r="G133" s="1247"/>
      <c r="H133" s="1247"/>
      <c r="I133" s="1247"/>
      <c r="J133" s="1247"/>
      <c r="K133" s="1247"/>
      <c r="L133" s="1247"/>
      <c r="M133" s="1248"/>
      <c r="N133" s="682"/>
      <c r="O133" s="640"/>
      <c r="P133" s="373"/>
      <c r="Q133" s="373"/>
      <c r="R133" s="373"/>
      <c r="S133" s="373"/>
      <c r="T133" s="373"/>
      <c r="U133" s="373"/>
      <c r="V133" s="373"/>
      <c r="W133" s="373"/>
      <c r="X133" s="373"/>
      <c r="Y133" s="373"/>
      <c r="Z133" s="373"/>
      <c r="AA133" s="373"/>
      <c r="AB133" s="373"/>
      <c r="AC133" s="373"/>
      <c r="AD133" s="373"/>
      <c r="AE133" s="373"/>
      <c r="AF133" s="373"/>
      <c r="AG133" s="284"/>
      <c r="AH133" s="373"/>
      <c r="AI133" s="373"/>
      <c r="AJ133" s="373"/>
      <c r="AK133" s="373"/>
      <c r="AL133" s="511"/>
      <c r="AM133" s="511"/>
      <c r="AN133" s="511"/>
      <c r="AO133" s="511"/>
      <c r="AP133" s="511"/>
      <c r="AQ133" s="511"/>
      <c r="AR133" s="511"/>
      <c r="AS133" s="511"/>
      <c r="AT133" s="511"/>
      <c r="AU133" s="511"/>
      <c r="AV133" s="511"/>
      <c r="AW133" s="511"/>
      <c r="AX133" s="511"/>
      <c r="AY133" s="511"/>
      <c r="AZ133" s="511"/>
      <c r="BA133" s="511"/>
      <c r="BB133" s="511"/>
      <c r="BC133" s="511"/>
      <c r="BD133" s="511"/>
      <c r="BE133" s="511"/>
      <c r="BI133" s="511"/>
      <c r="BJ133" s="511"/>
      <c r="BK133" s="511"/>
      <c r="BL133" s="511"/>
      <c r="BM133" s="511"/>
      <c r="BN133" s="511"/>
      <c r="BO133" s="511"/>
      <c r="BP133" s="511"/>
      <c r="BQ133" s="511"/>
      <c r="BR133" s="511"/>
      <c r="BS133" s="511"/>
      <c r="BT133" s="511"/>
      <c r="BU133" s="511"/>
      <c r="BV133" s="511"/>
      <c r="BW133" s="511"/>
      <c r="BX133" s="511"/>
      <c r="BY133" s="511"/>
      <c r="BZ133" s="511"/>
      <c r="CA133" s="511"/>
      <c r="CB133" s="511"/>
      <c r="CC133" s="511"/>
      <c r="CD133" s="511"/>
      <c r="CE133" s="511"/>
      <c r="CF133" s="511"/>
      <c r="CG133" s="511"/>
      <c r="CH133" s="511"/>
      <c r="CI133" s="511"/>
      <c r="CJ133" s="511"/>
      <c r="CK133" s="511"/>
      <c r="CL133" s="511"/>
      <c r="CM133" s="511"/>
      <c r="CN133" s="511"/>
      <c r="CO133" s="511"/>
      <c r="EH133" s="511"/>
    </row>
    <row r="134" spans="1:138" s="560" customFormat="1" ht="30" customHeight="1">
      <c r="A134" s="782"/>
      <c r="B134" s="779"/>
      <c r="C134" s="1246"/>
      <c r="D134" s="1247"/>
      <c r="E134" s="1247"/>
      <c r="F134" s="1247"/>
      <c r="G134" s="1247"/>
      <c r="H134" s="1247"/>
      <c r="I134" s="1247"/>
      <c r="J134" s="1247"/>
      <c r="K134" s="1247"/>
      <c r="L134" s="1247"/>
      <c r="M134" s="1248"/>
      <c r="N134" s="682"/>
      <c r="O134" s="640"/>
      <c r="P134" s="373"/>
      <c r="Q134" s="373"/>
      <c r="R134" s="373"/>
      <c r="S134" s="373"/>
      <c r="T134" s="373"/>
      <c r="U134" s="373"/>
      <c r="V134" s="373"/>
      <c r="W134" s="373"/>
      <c r="X134" s="373"/>
      <c r="Y134" s="373"/>
      <c r="Z134" s="373"/>
      <c r="AA134" s="373"/>
      <c r="AB134" s="373"/>
      <c r="AC134" s="373"/>
      <c r="AD134" s="373"/>
      <c r="AE134" s="373"/>
      <c r="AF134" s="373"/>
      <c r="AG134" s="284"/>
      <c r="AH134" s="373"/>
      <c r="AI134" s="373"/>
      <c r="AJ134" s="373"/>
      <c r="AK134" s="373"/>
      <c r="AL134" s="511"/>
      <c r="AM134" s="511"/>
      <c r="AN134" s="511"/>
      <c r="AO134" s="511"/>
      <c r="AP134" s="511"/>
      <c r="AQ134" s="511"/>
      <c r="AR134" s="511"/>
      <c r="AS134" s="511"/>
      <c r="AT134" s="511"/>
      <c r="AU134" s="511"/>
      <c r="AV134" s="511"/>
      <c r="AW134" s="511"/>
      <c r="AX134" s="511"/>
      <c r="AY134" s="511"/>
      <c r="AZ134" s="511"/>
      <c r="BA134" s="511"/>
      <c r="BB134" s="511"/>
      <c r="BC134" s="511"/>
      <c r="BD134" s="511"/>
      <c r="BE134" s="511"/>
      <c r="BI134" s="511"/>
      <c r="BJ134" s="511"/>
      <c r="BK134" s="511"/>
      <c r="BL134" s="511"/>
      <c r="BM134" s="511"/>
      <c r="BN134" s="511"/>
      <c r="BO134" s="511"/>
      <c r="BP134" s="511"/>
      <c r="BQ134" s="511"/>
      <c r="BR134" s="511"/>
      <c r="BS134" s="511"/>
      <c r="BT134" s="511"/>
      <c r="BU134" s="511"/>
      <c r="BV134" s="511"/>
      <c r="BW134" s="511"/>
      <c r="BX134" s="511"/>
      <c r="BY134" s="511"/>
      <c r="BZ134" s="511"/>
      <c r="CA134" s="511"/>
      <c r="CB134" s="511"/>
      <c r="CC134" s="511"/>
      <c r="CD134" s="511"/>
      <c r="CE134" s="511"/>
      <c r="CF134" s="511"/>
      <c r="CG134" s="511"/>
      <c r="CH134" s="511"/>
      <c r="CI134" s="511"/>
      <c r="CJ134" s="511"/>
      <c r="CK134" s="511"/>
      <c r="CL134" s="511"/>
      <c r="CM134" s="511"/>
      <c r="CN134" s="511"/>
      <c r="CO134" s="511"/>
      <c r="EH134" s="511"/>
    </row>
    <row r="135" spans="1:138" s="560" customFormat="1" ht="30" customHeight="1">
      <c r="A135" s="782"/>
      <c r="B135" s="779"/>
      <c r="C135" s="1246"/>
      <c r="D135" s="1247"/>
      <c r="E135" s="1247"/>
      <c r="F135" s="1247"/>
      <c r="G135" s="1247"/>
      <c r="H135" s="1247"/>
      <c r="I135" s="1247"/>
      <c r="J135" s="1247"/>
      <c r="K135" s="1247"/>
      <c r="L135" s="1247"/>
      <c r="M135" s="1248"/>
      <c r="N135" s="682"/>
      <c r="O135" s="640"/>
      <c r="P135" s="373"/>
      <c r="Q135" s="373"/>
      <c r="R135" s="373"/>
      <c r="S135" s="373"/>
      <c r="T135" s="373"/>
      <c r="U135" s="373"/>
      <c r="V135" s="373"/>
      <c r="W135" s="373"/>
      <c r="X135" s="373"/>
      <c r="Y135" s="373"/>
      <c r="Z135" s="373"/>
      <c r="AA135" s="373"/>
      <c r="AB135" s="373"/>
      <c r="AC135" s="373"/>
      <c r="AD135" s="373"/>
      <c r="AE135" s="373"/>
      <c r="AF135" s="373"/>
      <c r="AG135" s="284"/>
      <c r="AH135" s="373"/>
      <c r="AI135" s="373"/>
      <c r="AJ135" s="373"/>
      <c r="AK135" s="373"/>
      <c r="AL135" s="511"/>
      <c r="AM135" s="511"/>
      <c r="AN135" s="511"/>
      <c r="AO135" s="511"/>
      <c r="AP135" s="511"/>
      <c r="AQ135" s="511"/>
      <c r="AR135" s="511"/>
      <c r="AS135" s="511"/>
      <c r="AT135" s="511"/>
      <c r="AU135" s="511"/>
      <c r="AV135" s="511"/>
      <c r="AW135" s="511"/>
      <c r="AX135" s="511"/>
      <c r="AY135" s="511"/>
      <c r="AZ135" s="511"/>
      <c r="BA135" s="511"/>
      <c r="BB135" s="511"/>
      <c r="BC135" s="511"/>
      <c r="BD135" s="511"/>
      <c r="BE135" s="511"/>
      <c r="BI135" s="511"/>
      <c r="BJ135" s="511"/>
      <c r="BK135" s="511"/>
      <c r="BL135" s="511"/>
      <c r="BM135" s="511"/>
      <c r="BN135" s="511"/>
      <c r="BO135" s="511"/>
      <c r="BP135" s="511"/>
      <c r="BQ135" s="511"/>
      <c r="BR135" s="511"/>
      <c r="BS135" s="511"/>
      <c r="BT135" s="511"/>
      <c r="BU135" s="511"/>
      <c r="BV135" s="511"/>
      <c r="BW135" s="511"/>
      <c r="BX135" s="511"/>
      <c r="BY135" s="511"/>
      <c r="BZ135" s="511"/>
      <c r="CA135" s="511"/>
      <c r="CB135" s="511"/>
      <c r="CC135" s="511"/>
      <c r="CD135" s="511"/>
      <c r="CE135" s="511"/>
      <c r="CF135" s="511"/>
      <c r="CG135" s="511"/>
      <c r="CH135" s="511"/>
      <c r="CI135" s="511"/>
      <c r="CJ135" s="511"/>
      <c r="CK135" s="511"/>
      <c r="CL135" s="511"/>
      <c r="CM135" s="511"/>
      <c r="CN135" s="511"/>
      <c r="CO135" s="511"/>
      <c r="EH135" s="511"/>
    </row>
    <row r="136" spans="1:138" s="560" customFormat="1" ht="30" customHeight="1">
      <c r="A136" s="782"/>
      <c r="B136" s="779"/>
      <c r="C136" s="1246"/>
      <c r="D136" s="1247"/>
      <c r="E136" s="1247"/>
      <c r="F136" s="1247"/>
      <c r="G136" s="1247"/>
      <c r="H136" s="1247"/>
      <c r="I136" s="1247"/>
      <c r="J136" s="1247"/>
      <c r="K136" s="1247"/>
      <c r="L136" s="1247"/>
      <c r="M136" s="1248"/>
      <c r="N136" s="682"/>
      <c r="O136" s="640"/>
      <c r="P136" s="373"/>
      <c r="Q136" s="373"/>
      <c r="R136" s="373"/>
      <c r="S136" s="373"/>
      <c r="T136" s="373"/>
      <c r="U136" s="373"/>
      <c r="V136" s="373"/>
      <c r="W136" s="373"/>
      <c r="X136" s="373"/>
      <c r="Y136" s="373"/>
      <c r="Z136" s="373"/>
      <c r="AA136" s="373"/>
      <c r="AB136" s="373"/>
      <c r="AC136" s="373"/>
      <c r="AD136" s="373"/>
      <c r="AE136" s="373"/>
      <c r="AF136" s="373"/>
      <c r="AG136" s="284"/>
      <c r="AH136" s="373"/>
      <c r="AI136" s="373"/>
      <c r="AJ136" s="373"/>
      <c r="AK136" s="373"/>
      <c r="AL136" s="511"/>
      <c r="AM136" s="511"/>
      <c r="AN136" s="511"/>
      <c r="AO136" s="511"/>
      <c r="AP136" s="511"/>
      <c r="AQ136" s="511"/>
      <c r="AR136" s="511"/>
      <c r="AS136" s="511"/>
      <c r="AT136" s="511"/>
      <c r="AU136" s="511"/>
      <c r="AV136" s="511"/>
      <c r="AW136" s="511"/>
      <c r="AX136" s="511"/>
      <c r="AY136" s="511"/>
      <c r="AZ136" s="511"/>
      <c r="BA136" s="511"/>
      <c r="BB136" s="511"/>
      <c r="BC136" s="511"/>
      <c r="BD136" s="511"/>
      <c r="BE136" s="511"/>
      <c r="BI136" s="511"/>
      <c r="BJ136" s="511"/>
      <c r="BK136" s="511"/>
      <c r="BL136" s="511"/>
      <c r="BM136" s="511"/>
      <c r="BN136" s="511"/>
      <c r="BO136" s="511"/>
      <c r="BP136" s="511"/>
      <c r="BQ136" s="511"/>
      <c r="BR136" s="511"/>
      <c r="BS136" s="511"/>
      <c r="BT136" s="511"/>
      <c r="BU136" s="511"/>
      <c r="BV136" s="511"/>
      <c r="BW136" s="511"/>
      <c r="BX136" s="511"/>
      <c r="BY136" s="511"/>
      <c r="BZ136" s="511"/>
      <c r="CA136" s="511"/>
      <c r="CB136" s="511"/>
      <c r="CC136" s="511"/>
      <c r="CD136" s="511"/>
      <c r="CE136" s="511"/>
      <c r="CF136" s="511"/>
      <c r="CG136" s="511"/>
      <c r="CH136" s="511"/>
      <c r="CI136" s="511"/>
      <c r="CJ136" s="511"/>
      <c r="CK136" s="511"/>
      <c r="CL136" s="511"/>
      <c r="CM136" s="511"/>
      <c r="CN136" s="511"/>
      <c r="CO136" s="511"/>
      <c r="EH136" s="511"/>
    </row>
    <row r="137" spans="1:138" s="560" customFormat="1" ht="30" customHeight="1">
      <c r="A137" s="782"/>
      <c r="B137" s="779"/>
      <c r="C137" s="1249"/>
      <c r="D137" s="1250"/>
      <c r="E137" s="1250"/>
      <c r="F137" s="1250"/>
      <c r="G137" s="1250"/>
      <c r="H137" s="1250"/>
      <c r="I137" s="1250"/>
      <c r="J137" s="1250"/>
      <c r="K137" s="1250"/>
      <c r="L137" s="1250"/>
      <c r="M137" s="1251"/>
      <c r="N137" s="682"/>
      <c r="O137" s="640"/>
      <c r="P137" s="373"/>
      <c r="Q137" s="373"/>
      <c r="R137" s="373"/>
      <c r="S137" s="373"/>
      <c r="T137" s="373"/>
      <c r="U137" s="373"/>
      <c r="V137" s="373"/>
      <c r="W137" s="373"/>
      <c r="X137" s="373"/>
      <c r="Y137" s="373"/>
      <c r="Z137" s="373"/>
      <c r="AA137" s="373"/>
      <c r="AB137" s="373"/>
      <c r="AC137" s="373"/>
      <c r="AD137" s="373"/>
      <c r="AE137" s="373"/>
      <c r="AF137" s="373"/>
      <c r="AG137" s="284"/>
      <c r="AH137" s="373"/>
      <c r="AI137" s="373"/>
      <c r="AJ137" s="373"/>
      <c r="AK137" s="373"/>
      <c r="AL137" s="511"/>
      <c r="AM137" s="511"/>
      <c r="AN137" s="511"/>
      <c r="AO137" s="511"/>
      <c r="AP137" s="511"/>
      <c r="AQ137" s="511"/>
      <c r="AR137" s="511"/>
      <c r="AS137" s="511"/>
      <c r="AT137" s="511"/>
      <c r="AU137" s="511"/>
      <c r="AV137" s="511"/>
      <c r="AW137" s="511"/>
      <c r="AX137" s="511"/>
      <c r="AY137" s="511"/>
      <c r="AZ137" s="511"/>
      <c r="BA137" s="511"/>
      <c r="BB137" s="511"/>
      <c r="BC137" s="511"/>
      <c r="BD137" s="511"/>
      <c r="BE137" s="511"/>
      <c r="BI137" s="511"/>
      <c r="BJ137" s="511"/>
      <c r="BK137" s="511"/>
      <c r="BL137" s="511"/>
      <c r="BM137" s="511"/>
      <c r="BN137" s="511"/>
      <c r="BO137" s="511"/>
      <c r="BP137" s="511"/>
      <c r="BQ137" s="511"/>
      <c r="BR137" s="511"/>
      <c r="BS137" s="511"/>
      <c r="BT137" s="511"/>
      <c r="BU137" s="511"/>
      <c r="BV137" s="511"/>
      <c r="BW137" s="511"/>
      <c r="BX137" s="511"/>
      <c r="BY137" s="511"/>
      <c r="BZ137" s="511"/>
      <c r="CA137" s="511"/>
      <c r="CB137" s="511"/>
      <c r="CC137" s="511"/>
      <c r="CD137" s="511"/>
      <c r="CE137" s="511"/>
      <c r="CF137" s="511"/>
      <c r="CG137" s="511"/>
      <c r="CH137" s="511"/>
      <c r="CI137" s="511"/>
      <c r="CJ137" s="511"/>
      <c r="CK137" s="511"/>
      <c r="CL137" s="511"/>
      <c r="CM137" s="511"/>
      <c r="CN137" s="511"/>
      <c r="CO137" s="511"/>
      <c r="EH137" s="511"/>
    </row>
    <row r="138" spans="1:138" s="560" customFormat="1" ht="30" customHeight="1">
      <c r="A138" s="514"/>
      <c r="B138" s="779"/>
      <c r="C138" s="773"/>
      <c r="D138" s="630"/>
      <c r="E138" s="630"/>
      <c r="F138" s="777"/>
      <c r="G138" s="777"/>
      <c r="H138" s="777"/>
      <c r="I138" s="777"/>
      <c r="J138" s="777"/>
      <c r="K138" s="777"/>
      <c r="L138" s="777"/>
      <c r="M138" s="778"/>
      <c r="N138" s="682"/>
      <c r="O138" s="640"/>
      <c r="P138" s="373"/>
      <c r="Q138" s="373"/>
      <c r="R138" s="373"/>
      <c r="S138" s="373"/>
      <c r="T138" s="373"/>
      <c r="U138" s="373"/>
      <c r="V138" s="373"/>
      <c r="W138" s="373"/>
      <c r="X138" s="373"/>
      <c r="Y138" s="373"/>
      <c r="Z138" s="373"/>
      <c r="AA138" s="373"/>
      <c r="AB138" s="373"/>
      <c r="AC138" s="373"/>
      <c r="AD138" s="373"/>
      <c r="AE138" s="373"/>
      <c r="AF138" s="373"/>
      <c r="AG138" s="284"/>
      <c r="AH138" s="373"/>
      <c r="AI138" s="373"/>
      <c r="AJ138" s="373"/>
      <c r="AK138" s="373"/>
      <c r="AL138" s="511"/>
      <c r="AM138" s="511"/>
      <c r="AN138" s="511"/>
      <c r="AO138" s="511"/>
      <c r="AP138" s="511"/>
      <c r="AQ138" s="511"/>
      <c r="AR138" s="511"/>
      <c r="AS138" s="511"/>
      <c r="AT138" s="511"/>
      <c r="AU138" s="511"/>
      <c r="AV138" s="511"/>
      <c r="AW138" s="511"/>
      <c r="AX138" s="511"/>
      <c r="AY138" s="511"/>
      <c r="AZ138" s="511"/>
      <c r="BA138" s="511"/>
      <c r="BB138" s="511"/>
      <c r="BC138" s="511"/>
      <c r="BD138" s="511"/>
      <c r="BE138" s="511"/>
      <c r="BI138" s="511"/>
      <c r="BJ138" s="511"/>
      <c r="BK138" s="511"/>
      <c r="BL138" s="511"/>
      <c r="BM138" s="511"/>
      <c r="BN138" s="511"/>
      <c r="BO138" s="511"/>
      <c r="BP138" s="511"/>
      <c r="BQ138" s="511"/>
      <c r="BR138" s="511"/>
      <c r="BS138" s="511"/>
      <c r="BT138" s="511"/>
      <c r="BU138" s="511"/>
      <c r="BV138" s="511"/>
      <c r="BW138" s="511"/>
      <c r="BX138" s="511"/>
      <c r="BY138" s="511"/>
      <c r="BZ138" s="511"/>
      <c r="CA138" s="511"/>
      <c r="CB138" s="511"/>
      <c r="CC138" s="511"/>
      <c r="CD138" s="511"/>
      <c r="CE138" s="511"/>
      <c r="CF138" s="511"/>
      <c r="CG138" s="511"/>
      <c r="CH138" s="511"/>
      <c r="CI138" s="511"/>
      <c r="CJ138" s="511"/>
      <c r="CK138" s="511"/>
      <c r="CL138" s="511"/>
      <c r="CM138" s="511"/>
      <c r="CN138" s="511"/>
      <c r="CO138" s="511"/>
      <c r="EH138" s="511"/>
    </row>
    <row r="139" spans="1:138" s="560" customFormat="1" ht="30" customHeight="1">
      <c r="A139" s="514"/>
      <c r="B139" s="779"/>
      <c r="C139" s="846"/>
      <c r="D139" s="630"/>
      <c r="E139" s="630"/>
      <c r="F139" s="777"/>
      <c r="G139" s="777"/>
      <c r="H139" s="777"/>
      <c r="I139" s="777"/>
      <c r="J139" s="777"/>
      <c r="K139" s="777"/>
      <c r="L139" s="777"/>
      <c r="M139" s="778"/>
      <c r="N139" s="682"/>
      <c r="O139" s="640"/>
      <c r="P139" s="373"/>
      <c r="Q139" s="373"/>
      <c r="R139" s="373"/>
      <c r="S139" s="373"/>
      <c r="T139" s="373"/>
      <c r="U139" s="373"/>
      <c r="V139" s="373"/>
      <c r="W139" s="373"/>
      <c r="X139" s="373"/>
      <c r="Y139" s="373"/>
      <c r="Z139" s="373"/>
      <c r="AA139" s="373"/>
      <c r="AB139" s="373"/>
      <c r="AC139" s="373"/>
      <c r="AD139" s="373"/>
      <c r="AE139" s="373"/>
      <c r="AF139" s="373"/>
      <c r="AG139" s="284"/>
      <c r="AH139" s="373"/>
      <c r="AI139" s="373"/>
      <c r="AJ139" s="373"/>
      <c r="AK139" s="373"/>
      <c r="AL139" s="511"/>
      <c r="AM139" s="511"/>
      <c r="AN139" s="511"/>
      <c r="AO139" s="511"/>
      <c r="AP139" s="511"/>
      <c r="AQ139" s="511"/>
      <c r="AR139" s="511"/>
      <c r="AS139" s="511"/>
      <c r="AT139" s="511"/>
      <c r="AU139" s="511"/>
      <c r="AV139" s="511"/>
      <c r="AW139" s="511"/>
      <c r="AX139" s="511"/>
      <c r="AY139" s="511"/>
      <c r="AZ139" s="511"/>
      <c r="BA139" s="511"/>
      <c r="BB139" s="511"/>
      <c r="BC139" s="511"/>
      <c r="BD139" s="511"/>
      <c r="BE139" s="511"/>
      <c r="BI139" s="511"/>
      <c r="BJ139" s="511"/>
      <c r="BK139" s="511"/>
      <c r="BL139" s="511"/>
      <c r="BM139" s="511"/>
      <c r="BN139" s="511"/>
      <c r="BO139" s="511"/>
      <c r="BP139" s="511"/>
      <c r="BQ139" s="511"/>
      <c r="BR139" s="511"/>
      <c r="BS139" s="511"/>
      <c r="BT139" s="511"/>
      <c r="BU139" s="511"/>
      <c r="BV139" s="511"/>
      <c r="BW139" s="511"/>
      <c r="BX139" s="511"/>
      <c r="BY139" s="511"/>
      <c r="BZ139" s="511"/>
      <c r="CA139" s="511"/>
      <c r="CB139" s="511"/>
      <c r="CC139" s="511"/>
      <c r="CD139" s="511"/>
      <c r="CE139" s="511"/>
      <c r="CF139" s="511"/>
      <c r="CG139" s="511"/>
      <c r="CH139" s="511"/>
      <c r="CI139" s="511"/>
      <c r="CJ139" s="511"/>
      <c r="CK139" s="511"/>
      <c r="CL139" s="511"/>
      <c r="CM139" s="511"/>
      <c r="CN139" s="511"/>
      <c r="CO139" s="511"/>
      <c r="EH139" s="511"/>
    </row>
    <row r="140" spans="1:138" s="560" customFormat="1" ht="30" customHeight="1">
      <c r="A140" s="514"/>
      <c r="B140" s="779"/>
      <c r="C140" s="846"/>
      <c r="D140" s="630"/>
      <c r="E140" s="630"/>
      <c r="F140" s="777"/>
      <c r="G140" s="777"/>
      <c r="H140" s="777"/>
      <c r="I140" s="777"/>
      <c r="J140" s="777"/>
      <c r="K140" s="777"/>
      <c r="L140" s="777"/>
      <c r="M140" s="778"/>
      <c r="N140" s="682"/>
      <c r="O140" s="640"/>
      <c r="P140" s="373"/>
      <c r="Q140" s="373"/>
      <c r="R140" s="373"/>
      <c r="S140" s="373"/>
      <c r="T140" s="373"/>
      <c r="U140" s="373"/>
      <c r="V140" s="373"/>
      <c r="W140" s="373"/>
      <c r="X140" s="373"/>
      <c r="Y140" s="373"/>
      <c r="Z140" s="373"/>
      <c r="AA140" s="373"/>
      <c r="AB140" s="373"/>
      <c r="AC140" s="373"/>
      <c r="AD140" s="373"/>
      <c r="AE140" s="373"/>
      <c r="AF140" s="373"/>
      <c r="AG140" s="284"/>
      <c r="AH140" s="373"/>
      <c r="AI140" s="373"/>
      <c r="AJ140" s="373"/>
      <c r="AK140" s="373"/>
      <c r="AL140" s="511"/>
      <c r="AM140" s="511"/>
      <c r="AN140" s="511"/>
      <c r="AO140" s="511"/>
      <c r="AP140" s="511"/>
      <c r="AQ140" s="511"/>
      <c r="AR140" s="511"/>
      <c r="AS140" s="511"/>
      <c r="AT140" s="511"/>
      <c r="AU140" s="511"/>
      <c r="AV140" s="511"/>
      <c r="AW140" s="511"/>
      <c r="AX140" s="511"/>
      <c r="AY140" s="511"/>
      <c r="AZ140" s="511"/>
      <c r="BA140" s="511"/>
      <c r="BB140" s="511"/>
      <c r="BC140" s="511"/>
      <c r="BD140" s="511"/>
      <c r="BE140" s="511"/>
      <c r="BI140" s="511"/>
      <c r="BJ140" s="511"/>
      <c r="BK140" s="511"/>
      <c r="BL140" s="511"/>
      <c r="BM140" s="511"/>
      <c r="BN140" s="511"/>
      <c r="BO140" s="511"/>
      <c r="BP140" s="511"/>
      <c r="BQ140" s="511"/>
      <c r="BR140" s="511"/>
      <c r="BS140" s="511"/>
      <c r="BT140" s="511"/>
      <c r="BU140" s="511"/>
      <c r="BV140" s="511"/>
      <c r="BW140" s="511"/>
      <c r="BX140" s="511"/>
      <c r="BY140" s="511"/>
      <c r="BZ140" s="511"/>
      <c r="CA140" s="511"/>
      <c r="CB140" s="511"/>
      <c r="CC140" s="511"/>
      <c r="CD140" s="511"/>
      <c r="CE140" s="511"/>
      <c r="CF140" s="511"/>
      <c r="CG140" s="511"/>
      <c r="CH140" s="511"/>
      <c r="CI140" s="511"/>
      <c r="CJ140" s="511"/>
      <c r="CK140" s="511"/>
      <c r="CL140" s="511"/>
      <c r="CM140" s="511"/>
      <c r="CN140" s="511"/>
      <c r="CO140" s="511"/>
      <c r="EH140" s="511"/>
    </row>
    <row r="141" spans="1:138" s="560" customFormat="1" ht="30" customHeight="1">
      <c r="A141" s="514"/>
      <c r="B141" s="779"/>
      <c r="C141" s="846"/>
      <c r="D141" s="630"/>
      <c r="E141" s="630"/>
      <c r="F141" s="777"/>
      <c r="G141" s="777"/>
      <c r="H141" s="777"/>
      <c r="I141" s="777"/>
      <c r="J141" s="777"/>
      <c r="K141" s="777"/>
      <c r="L141" s="777"/>
      <c r="M141" s="778"/>
      <c r="N141" s="682"/>
      <c r="O141" s="640"/>
      <c r="P141" s="373"/>
      <c r="Q141" s="373"/>
      <c r="R141" s="373"/>
      <c r="S141" s="373"/>
      <c r="T141" s="373"/>
      <c r="U141" s="373"/>
      <c r="V141" s="373"/>
      <c r="W141" s="373"/>
      <c r="X141" s="373"/>
      <c r="Y141" s="373"/>
      <c r="Z141" s="373"/>
      <c r="AA141" s="373"/>
      <c r="AB141" s="373"/>
      <c r="AC141" s="373"/>
      <c r="AD141" s="373"/>
      <c r="AE141" s="373"/>
      <c r="AF141" s="373"/>
      <c r="AG141" s="284"/>
      <c r="AH141" s="373"/>
      <c r="AI141" s="373"/>
      <c r="AJ141" s="373"/>
      <c r="AK141" s="373"/>
      <c r="AL141" s="511"/>
      <c r="AM141" s="511"/>
      <c r="AN141" s="511"/>
      <c r="AO141" s="511"/>
      <c r="AP141" s="511"/>
      <c r="AQ141" s="511"/>
      <c r="AR141" s="511"/>
      <c r="AS141" s="511"/>
      <c r="AT141" s="511"/>
      <c r="AU141" s="511"/>
      <c r="AV141" s="511"/>
      <c r="AW141" s="511"/>
      <c r="AX141" s="511"/>
      <c r="AY141" s="511"/>
      <c r="AZ141" s="511"/>
      <c r="BA141" s="511"/>
      <c r="BB141" s="511"/>
      <c r="BC141" s="511"/>
      <c r="BD141" s="511"/>
      <c r="BE141" s="511"/>
      <c r="BI141" s="511"/>
      <c r="BJ141" s="511"/>
      <c r="BK141" s="511"/>
      <c r="BL141" s="511"/>
      <c r="BM141" s="511"/>
      <c r="BN141" s="511"/>
      <c r="BO141" s="511"/>
      <c r="BP141" s="511"/>
      <c r="BQ141" s="511"/>
      <c r="BR141" s="511"/>
      <c r="BS141" s="511"/>
      <c r="BT141" s="511"/>
      <c r="BU141" s="511"/>
      <c r="BV141" s="511"/>
      <c r="BW141" s="511"/>
      <c r="BX141" s="511"/>
      <c r="BY141" s="511"/>
      <c r="BZ141" s="511"/>
      <c r="CA141" s="511"/>
      <c r="CB141" s="511"/>
      <c r="CC141" s="511"/>
      <c r="CD141" s="511"/>
      <c r="CE141" s="511"/>
      <c r="CF141" s="511"/>
      <c r="CG141" s="511"/>
      <c r="CH141" s="511"/>
      <c r="CI141" s="511"/>
      <c r="CJ141" s="511"/>
      <c r="CK141" s="511"/>
      <c r="CL141" s="511"/>
      <c r="CM141" s="511"/>
      <c r="CN141" s="511"/>
      <c r="CO141" s="511"/>
      <c r="EH141" s="511"/>
    </row>
    <row r="142" spans="1:138" s="560" customFormat="1" ht="30" customHeight="1">
      <c r="A142" s="514"/>
      <c r="B142" s="779"/>
      <c r="C142" s="846"/>
      <c r="D142" s="630"/>
      <c r="E142" s="630"/>
      <c r="F142" s="777"/>
      <c r="G142" s="777"/>
      <c r="H142" s="777"/>
      <c r="I142" s="777"/>
      <c r="J142" s="777"/>
      <c r="K142" s="777"/>
      <c r="L142" s="777"/>
      <c r="M142" s="778"/>
      <c r="N142" s="682"/>
      <c r="O142" s="640"/>
      <c r="P142" s="373"/>
      <c r="Q142" s="373"/>
      <c r="R142" s="373"/>
      <c r="S142" s="373"/>
      <c r="T142" s="373"/>
      <c r="U142" s="373"/>
      <c r="V142" s="373"/>
      <c r="W142" s="373"/>
      <c r="X142" s="373"/>
      <c r="Y142" s="373"/>
      <c r="Z142" s="373"/>
      <c r="AA142" s="373"/>
      <c r="AB142" s="373"/>
      <c r="AC142" s="373"/>
      <c r="AD142" s="373"/>
      <c r="AE142" s="373"/>
      <c r="AF142" s="373"/>
      <c r="AG142" s="284"/>
      <c r="AH142" s="373"/>
      <c r="AI142" s="373"/>
      <c r="AJ142" s="373"/>
      <c r="AK142" s="373"/>
      <c r="AL142" s="511"/>
      <c r="AM142" s="511"/>
      <c r="AN142" s="511"/>
      <c r="AO142" s="511"/>
      <c r="AP142" s="511"/>
      <c r="AQ142" s="511"/>
      <c r="AR142" s="511"/>
      <c r="AS142" s="511"/>
      <c r="AT142" s="511"/>
      <c r="AU142" s="511"/>
      <c r="AV142" s="511"/>
      <c r="AW142" s="511"/>
      <c r="AX142" s="511"/>
      <c r="AY142" s="511"/>
      <c r="AZ142" s="511"/>
      <c r="BA142" s="511"/>
      <c r="BB142" s="511"/>
      <c r="BC142" s="511"/>
      <c r="BD142" s="511"/>
      <c r="BE142" s="511"/>
      <c r="BI142" s="511"/>
      <c r="BJ142" s="511"/>
      <c r="BK142" s="511"/>
      <c r="BL142" s="511"/>
      <c r="BM142" s="511"/>
      <c r="BN142" s="511"/>
      <c r="BO142" s="511"/>
      <c r="BP142" s="511"/>
      <c r="BQ142" s="511"/>
      <c r="BR142" s="511"/>
      <c r="BS142" s="511"/>
      <c r="BT142" s="511"/>
      <c r="BU142" s="511"/>
      <c r="BV142" s="511"/>
      <c r="BW142" s="511"/>
      <c r="BX142" s="511"/>
      <c r="BY142" s="511"/>
      <c r="BZ142" s="511"/>
      <c r="CA142" s="511"/>
      <c r="CB142" s="511"/>
      <c r="CC142" s="511"/>
      <c r="CD142" s="511"/>
      <c r="CE142" s="511"/>
      <c r="CF142" s="511"/>
      <c r="CG142" s="511"/>
      <c r="CH142" s="511"/>
      <c r="CI142" s="511"/>
      <c r="CJ142" s="511"/>
      <c r="CK142" s="511"/>
      <c r="CL142" s="511"/>
      <c r="CM142" s="511"/>
      <c r="CN142" s="511"/>
      <c r="CO142" s="511"/>
      <c r="EH142" s="511"/>
    </row>
    <row r="143" spans="1:138" s="560" customFormat="1" ht="30" customHeight="1">
      <c r="A143" s="514"/>
      <c r="B143" s="779"/>
      <c r="C143" s="846"/>
      <c r="D143" s="630"/>
      <c r="E143" s="630"/>
      <c r="F143" s="777"/>
      <c r="G143" s="777"/>
      <c r="H143" s="777"/>
      <c r="I143" s="777"/>
      <c r="J143" s="777"/>
      <c r="K143" s="777"/>
      <c r="L143" s="777"/>
      <c r="M143" s="778"/>
      <c r="N143" s="682"/>
      <c r="O143" s="640"/>
      <c r="P143" s="373"/>
      <c r="Q143" s="373"/>
      <c r="R143" s="373"/>
      <c r="S143" s="373"/>
      <c r="T143" s="373"/>
      <c r="U143" s="373"/>
      <c r="V143" s="373"/>
      <c r="W143" s="373"/>
      <c r="X143" s="373"/>
      <c r="Y143" s="373"/>
      <c r="Z143" s="373"/>
      <c r="AA143" s="373"/>
      <c r="AB143" s="373"/>
      <c r="AC143" s="373"/>
      <c r="AD143" s="373"/>
      <c r="AE143" s="373"/>
      <c r="AF143" s="373"/>
      <c r="AG143" s="284"/>
      <c r="AH143" s="373"/>
      <c r="AI143" s="373"/>
      <c r="AJ143" s="373"/>
      <c r="AK143" s="373"/>
      <c r="AL143" s="511"/>
      <c r="AM143" s="511"/>
      <c r="AN143" s="511"/>
      <c r="AO143" s="511"/>
      <c r="AP143" s="511"/>
      <c r="AQ143" s="511"/>
      <c r="AR143" s="511"/>
      <c r="AS143" s="511"/>
      <c r="AT143" s="511"/>
      <c r="AU143" s="511"/>
      <c r="AV143" s="511"/>
      <c r="AW143" s="511"/>
      <c r="AX143" s="511"/>
      <c r="AY143" s="511"/>
      <c r="AZ143" s="511"/>
      <c r="BA143" s="511"/>
      <c r="BB143" s="511"/>
      <c r="BC143" s="511"/>
      <c r="BD143" s="511"/>
      <c r="BE143" s="511"/>
      <c r="BI143" s="511"/>
      <c r="BJ143" s="511"/>
      <c r="BK143" s="511"/>
      <c r="BL143" s="511"/>
      <c r="BM143" s="511"/>
      <c r="BN143" s="511"/>
      <c r="BO143" s="511"/>
      <c r="BP143" s="511"/>
      <c r="BQ143" s="511"/>
      <c r="BR143" s="511"/>
      <c r="BS143" s="511"/>
      <c r="BT143" s="511"/>
      <c r="BU143" s="511"/>
      <c r="BV143" s="511"/>
      <c r="BW143" s="511"/>
      <c r="BX143" s="511"/>
      <c r="BY143" s="511"/>
      <c r="BZ143" s="511"/>
      <c r="CA143" s="511"/>
      <c r="CB143" s="511"/>
      <c r="CC143" s="511"/>
      <c r="CD143" s="511"/>
      <c r="CE143" s="511"/>
      <c r="CF143" s="511"/>
      <c r="CG143" s="511"/>
      <c r="CH143" s="511"/>
      <c r="CI143" s="511"/>
      <c r="CJ143" s="511"/>
      <c r="CK143" s="511"/>
      <c r="CL143" s="511"/>
      <c r="CM143" s="511"/>
      <c r="CN143" s="511"/>
      <c r="CO143" s="511"/>
      <c r="EH143" s="511"/>
    </row>
    <row r="144" spans="1:138" s="560" customFormat="1" ht="30" customHeight="1">
      <c r="A144" s="514"/>
      <c r="B144" s="779"/>
      <c r="C144" s="846"/>
      <c r="D144" s="630"/>
      <c r="E144" s="630"/>
      <c r="F144" s="777"/>
      <c r="G144" s="777"/>
      <c r="H144" s="777"/>
      <c r="I144" s="777"/>
      <c r="J144" s="777"/>
      <c r="K144" s="777"/>
      <c r="L144" s="777"/>
      <c r="M144" s="778"/>
      <c r="N144" s="682"/>
      <c r="O144" s="640"/>
      <c r="P144" s="373"/>
      <c r="Q144" s="373"/>
      <c r="R144" s="373"/>
      <c r="S144" s="373"/>
      <c r="T144" s="373"/>
      <c r="U144" s="373"/>
      <c r="V144" s="373"/>
      <c r="W144" s="373"/>
      <c r="X144" s="373"/>
      <c r="Y144" s="373"/>
      <c r="Z144" s="373"/>
      <c r="AA144" s="373"/>
      <c r="AB144" s="373"/>
      <c r="AC144" s="373"/>
      <c r="AD144" s="373"/>
      <c r="AE144" s="373"/>
      <c r="AF144" s="373"/>
      <c r="AG144" s="284"/>
      <c r="AH144" s="373"/>
      <c r="AI144" s="373"/>
      <c r="AJ144" s="373"/>
      <c r="AK144" s="373"/>
      <c r="AL144" s="511"/>
      <c r="AM144" s="511"/>
      <c r="AN144" s="511"/>
      <c r="AO144" s="511"/>
      <c r="AP144" s="511"/>
      <c r="AQ144" s="511"/>
      <c r="AR144" s="511"/>
      <c r="AS144" s="511"/>
      <c r="AT144" s="511"/>
      <c r="AU144" s="511"/>
      <c r="AV144" s="511"/>
      <c r="AW144" s="511"/>
      <c r="AX144" s="511"/>
      <c r="AY144" s="511"/>
      <c r="AZ144" s="511"/>
      <c r="BA144" s="511"/>
      <c r="BB144" s="511"/>
      <c r="BC144" s="511"/>
      <c r="BD144" s="511"/>
      <c r="BE144" s="511"/>
      <c r="BI144" s="511"/>
      <c r="BJ144" s="511"/>
      <c r="BK144" s="511"/>
      <c r="BL144" s="511"/>
      <c r="BM144" s="511"/>
      <c r="BN144" s="511"/>
      <c r="BO144" s="511"/>
      <c r="BP144" s="511"/>
      <c r="BQ144" s="511"/>
      <c r="BR144" s="511"/>
      <c r="BS144" s="511"/>
      <c r="BT144" s="511"/>
      <c r="BU144" s="511"/>
      <c r="BV144" s="511"/>
      <c r="BW144" s="511"/>
      <c r="BX144" s="511"/>
      <c r="BY144" s="511"/>
      <c r="BZ144" s="511"/>
      <c r="CA144" s="511"/>
      <c r="CB144" s="511"/>
      <c r="CC144" s="511"/>
      <c r="CD144" s="511"/>
      <c r="CE144" s="511"/>
      <c r="CF144" s="511"/>
      <c r="CG144" s="511"/>
      <c r="CH144" s="511"/>
      <c r="CI144" s="511"/>
      <c r="CJ144" s="511"/>
      <c r="CK144" s="511"/>
      <c r="CL144" s="511"/>
      <c r="CM144" s="511"/>
      <c r="CN144" s="511"/>
      <c r="CO144" s="511"/>
      <c r="EH144" s="511"/>
    </row>
    <row r="145" spans="1:138" s="560" customFormat="1" ht="30" customHeight="1">
      <c r="A145" s="514"/>
      <c r="B145" s="779"/>
      <c r="C145" s="846"/>
      <c r="D145" s="630"/>
      <c r="E145" s="630"/>
      <c r="F145" s="777"/>
      <c r="G145" s="777"/>
      <c r="H145" s="777"/>
      <c r="I145" s="777"/>
      <c r="J145" s="777"/>
      <c r="K145" s="777"/>
      <c r="L145" s="777"/>
      <c r="M145" s="778"/>
      <c r="N145" s="682"/>
      <c r="O145" s="640"/>
      <c r="P145" s="373"/>
      <c r="Q145" s="373"/>
      <c r="R145" s="373"/>
      <c r="S145" s="373"/>
      <c r="T145" s="373"/>
      <c r="U145" s="373"/>
      <c r="V145" s="373"/>
      <c r="W145" s="373"/>
      <c r="X145" s="373"/>
      <c r="Y145" s="373"/>
      <c r="Z145" s="373"/>
      <c r="AA145" s="373"/>
      <c r="AB145" s="373"/>
      <c r="AC145" s="373"/>
      <c r="AD145" s="373"/>
      <c r="AE145" s="373"/>
      <c r="AF145" s="373"/>
      <c r="AG145" s="284"/>
      <c r="AH145" s="373"/>
      <c r="AI145" s="373"/>
      <c r="AJ145" s="373"/>
      <c r="AK145" s="373"/>
      <c r="AL145" s="511"/>
      <c r="AM145" s="511"/>
      <c r="AN145" s="511"/>
      <c r="AO145" s="511"/>
      <c r="AP145" s="511"/>
      <c r="AQ145" s="511"/>
      <c r="AR145" s="511"/>
      <c r="AS145" s="511"/>
      <c r="AT145" s="511"/>
      <c r="AU145" s="511"/>
      <c r="AV145" s="511"/>
      <c r="AW145" s="511"/>
      <c r="AX145" s="511"/>
      <c r="AY145" s="511"/>
      <c r="AZ145" s="511"/>
      <c r="BA145" s="511"/>
      <c r="BB145" s="511"/>
      <c r="BC145" s="511"/>
      <c r="BD145" s="511"/>
      <c r="BE145" s="511"/>
      <c r="BI145" s="511"/>
      <c r="BJ145" s="511"/>
      <c r="BK145" s="511"/>
      <c r="BL145" s="511"/>
      <c r="BM145" s="511"/>
      <c r="BN145" s="511"/>
      <c r="BO145" s="511"/>
      <c r="BP145" s="511"/>
      <c r="BQ145" s="511"/>
      <c r="BR145" s="511"/>
      <c r="BS145" s="511"/>
      <c r="BT145" s="511"/>
      <c r="BU145" s="511"/>
      <c r="BV145" s="511"/>
      <c r="BW145" s="511"/>
      <c r="BX145" s="511"/>
      <c r="BY145" s="511"/>
      <c r="BZ145" s="511"/>
      <c r="CA145" s="511"/>
      <c r="CB145" s="511"/>
      <c r="CC145" s="511"/>
      <c r="CD145" s="511"/>
      <c r="CE145" s="511"/>
      <c r="CF145" s="511"/>
      <c r="CG145" s="511"/>
      <c r="CH145" s="511"/>
      <c r="CI145" s="511"/>
      <c r="CJ145" s="511"/>
      <c r="CK145" s="511"/>
      <c r="CL145" s="511"/>
      <c r="CM145" s="511"/>
      <c r="CN145" s="511"/>
      <c r="CO145" s="511"/>
      <c r="EH145" s="511"/>
    </row>
    <row r="146" spans="1:138" s="560" customFormat="1" ht="30" customHeight="1">
      <c r="A146" s="514"/>
      <c r="B146" s="779"/>
      <c r="C146" s="846"/>
      <c r="D146" s="630"/>
      <c r="E146" s="630"/>
      <c r="F146" s="777"/>
      <c r="G146" s="777"/>
      <c r="H146" s="777"/>
      <c r="I146" s="777"/>
      <c r="J146" s="777"/>
      <c r="K146" s="777"/>
      <c r="L146" s="777"/>
      <c r="M146" s="778"/>
      <c r="N146" s="682"/>
      <c r="O146" s="640"/>
      <c r="P146" s="373"/>
      <c r="Q146" s="373"/>
      <c r="R146" s="373"/>
      <c r="S146" s="373"/>
      <c r="T146" s="373"/>
      <c r="U146" s="373"/>
      <c r="V146" s="373"/>
      <c r="W146" s="373"/>
      <c r="X146" s="373"/>
      <c r="Y146" s="373"/>
      <c r="Z146" s="373"/>
      <c r="AA146" s="373"/>
      <c r="AB146" s="373"/>
      <c r="AC146" s="373"/>
      <c r="AD146" s="373"/>
      <c r="AE146" s="373"/>
      <c r="AF146" s="373"/>
      <c r="AG146" s="284"/>
      <c r="AH146" s="373"/>
      <c r="AI146" s="373"/>
      <c r="AJ146" s="373"/>
      <c r="AK146" s="373"/>
      <c r="AL146" s="511"/>
      <c r="AM146" s="511"/>
      <c r="AN146" s="511"/>
      <c r="AO146" s="511"/>
      <c r="AP146" s="511"/>
      <c r="AQ146" s="511"/>
      <c r="AR146" s="511"/>
      <c r="AS146" s="511"/>
      <c r="AT146" s="511"/>
      <c r="AU146" s="511"/>
      <c r="AV146" s="511"/>
      <c r="AW146" s="511"/>
      <c r="AX146" s="511"/>
      <c r="AY146" s="511"/>
      <c r="AZ146" s="511"/>
      <c r="BA146" s="511"/>
      <c r="BB146" s="511"/>
      <c r="BC146" s="511"/>
      <c r="BD146" s="511"/>
      <c r="BE146" s="511"/>
      <c r="BI146" s="511"/>
      <c r="BJ146" s="511"/>
      <c r="BK146" s="511"/>
      <c r="BL146" s="511"/>
      <c r="BM146" s="511"/>
      <c r="BN146" s="511"/>
      <c r="BO146" s="511"/>
      <c r="BP146" s="511"/>
      <c r="BQ146" s="511"/>
      <c r="BR146" s="511"/>
      <c r="BS146" s="511"/>
      <c r="BT146" s="511"/>
      <c r="BU146" s="511"/>
      <c r="BV146" s="511"/>
      <c r="BW146" s="511"/>
      <c r="BX146" s="511"/>
      <c r="BY146" s="511"/>
      <c r="BZ146" s="511"/>
      <c r="CA146" s="511"/>
      <c r="CB146" s="511"/>
      <c r="CC146" s="511"/>
      <c r="CD146" s="511"/>
      <c r="CE146" s="511"/>
      <c r="CF146" s="511"/>
      <c r="CG146" s="511"/>
      <c r="CH146" s="511"/>
      <c r="CI146" s="511"/>
      <c r="CJ146" s="511"/>
      <c r="CK146" s="511"/>
      <c r="CL146" s="511"/>
      <c r="CM146" s="511"/>
      <c r="CN146" s="511"/>
      <c r="CO146" s="511"/>
      <c r="EH146" s="511"/>
    </row>
    <row r="147" spans="1:138" s="560" customFormat="1" ht="30" customHeight="1">
      <c r="A147" s="514"/>
      <c r="B147" s="779"/>
      <c r="C147" s="846"/>
      <c r="D147" s="630"/>
      <c r="E147" s="630"/>
      <c r="F147" s="777"/>
      <c r="G147" s="777"/>
      <c r="H147" s="777"/>
      <c r="I147" s="777"/>
      <c r="J147" s="777"/>
      <c r="K147" s="777"/>
      <c r="L147" s="777"/>
      <c r="M147" s="778"/>
      <c r="N147" s="682"/>
      <c r="O147" s="640"/>
      <c r="P147" s="373"/>
      <c r="Q147" s="373"/>
      <c r="R147" s="373"/>
      <c r="S147" s="373"/>
      <c r="T147" s="373"/>
      <c r="U147" s="373"/>
      <c r="V147" s="373"/>
      <c r="W147" s="373"/>
      <c r="X147" s="373"/>
      <c r="Y147" s="373"/>
      <c r="Z147" s="373"/>
      <c r="AA147" s="373"/>
      <c r="AB147" s="373"/>
      <c r="AC147" s="373"/>
      <c r="AD147" s="373"/>
      <c r="AE147" s="373"/>
      <c r="AF147" s="373"/>
      <c r="AG147" s="284"/>
      <c r="AH147" s="373"/>
      <c r="AI147" s="373"/>
      <c r="AJ147" s="373"/>
      <c r="AK147" s="373"/>
      <c r="AL147" s="511"/>
      <c r="AM147" s="511"/>
      <c r="AN147" s="511"/>
      <c r="AO147" s="511"/>
      <c r="AP147" s="511"/>
      <c r="AQ147" s="511"/>
      <c r="AR147" s="511"/>
      <c r="AS147" s="511"/>
      <c r="AT147" s="511"/>
      <c r="AU147" s="511"/>
      <c r="AV147" s="511"/>
      <c r="AW147" s="511"/>
      <c r="AX147" s="511"/>
      <c r="AY147" s="511"/>
      <c r="AZ147" s="511"/>
      <c r="BA147" s="511"/>
      <c r="BB147" s="511"/>
      <c r="BC147" s="511"/>
      <c r="BD147" s="511"/>
      <c r="BE147" s="511"/>
      <c r="BI147" s="511"/>
      <c r="BJ147" s="511"/>
      <c r="BK147" s="511"/>
      <c r="BL147" s="511"/>
      <c r="BM147" s="511"/>
      <c r="BN147" s="511"/>
      <c r="BO147" s="511"/>
      <c r="BP147" s="511"/>
      <c r="BQ147" s="511"/>
      <c r="BR147" s="511"/>
      <c r="BS147" s="511"/>
      <c r="BT147" s="511"/>
      <c r="BU147" s="511"/>
      <c r="BV147" s="511"/>
      <c r="BW147" s="511"/>
      <c r="BX147" s="511"/>
      <c r="BY147" s="511"/>
      <c r="BZ147" s="511"/>
      <c r="CA147" s="511"/>
      <c r="CB147" s="511"/>
      <c r="CC147" s="511"/>
      <c r="CD147" s="511"/>
      <c r="CE147" s="511"/>
      <c r="CF147" s="511"/>
      <c r="CG147" s="511"/>
      <c r="CH147" s="511"/>
      <c r="CI147" s="511"/>
      <c r="CJ147" s="511"/>
      <c r="CK147" s="511"/>
      <c r="CL147" s="511"/>
      <c r="CM147" s="511"/>
      <c r="CN147" s="511"/>
      <c r="CO147" s="511"/>
      <c r="EH147" s="511"/>
    </row>
    <row r="148" spans="1:138" s="560" customFormat="1" ht="30" customHeight="1">
      <c r="A148" s="514"/>
      <c r="B148" s="779"/>
      <c r="C148" s="846"/>
      <c r="D148" s="630"/>
      <c r="E148" s="630"/>
      <c r="F148" s="777"/>
      <c r="G148" s="777"/>
      <c r="H148" s="777"/>
      <c r="I148" s="777"/>
      <c r="J148" s="777"/>
      <c r="K148" s="777"/>
      <c r="L148" s="777"/>
      <c r="M148" s="778"/>
      <c r="N148" s="682"/>
      <c r="O148" s="640"/>
      <c r="P148" s="373"/>
      <c r="Q148" s="373"/>
      <c r="R148" s="373"/>
      <c r="S148" s="373"/>
      <c r="T148" s="373"/>
      <c r="U148" s="373"/>
      <c r="V148" s="373"/>
      <c r="W148" s="373"/>
      <c r="X148" s="373"/>
      <c r="Y148" s="373"/>
      <c r="Z148" s="373"/>
      <c r="AA148" s="373"/>
      <c r="AB148" s="373"/>
      <c r="AC148" s="373"/>
      <c r="AD148" s="373"/>
      <c r="AE148" s="373"/>
      <c r="AF148" s="373"/>
      <c r="AG148" s="284"/>
      <c r="AH148" s="373"/>
      <c r="AI148" s="373"/>
      <c r="AJ148" s="373"/>
      <c r="AK148" s="373"/>
      <c r="AL148" s="511"/>
      <c r="AM148" s="511"/>
      <c r="AN148" s="511"/>
      <c r="AO148" s="511"/>
      <c r="AP148" s="511"/>
      <c r="AQ148" s="511"/>
      <c r="AR148" s="511"/>
      <c r="AS148" s="511"/>
      <c r="AT148" s="511"/>
      <c r="AU148" s="511"/>
      <c r="AV148" s="511"/>
      <c r="AW148" s="511"/>
      <c r="AX148" s="511"/>
      <c r="AY148" s="511"/>
      <c r="AZ148" s="511"/>
      <c r="BA148" s="511"/>
      <c r="BB148" s="511"/>
      <c r="BC148" s="511"/>
      <c r="BD148" s="511"/>
      <c r="BE148" s="511"/>
      <c r="BI148" s="511"/>
      <c r="BJ148" s="511"/>
      <c r="BK148" s="511"/>
      <c r="BL148" s="511"/>
      <c r="BM148" s="511"/>
      <c r="BN148" s="511"/>
      <c r="BO148" s="511"/>
      <c r="BP148" s="511"/>
      <c r="BQ148" s="511"/>
      <c r="BR148" s="511"/>
      <c r="BS148" s="511"/>
      <c r="BT148" s="511"/>
      <c r="BU148" s="511"/>
      <c r="BV148" s="511"/>
      <c r="BW148" s="511"/>
      <c r="BX148" s="511"/>
      <c r="BY148" s="511"/>
      <c r="BZ148" s="511"/>
      <c r="CA148" s="511"/>
      <c r="CB148" s="511"/>
      <c r="CC148" s="511"/>
      <c r="CD148" s="511"/>
      <c r="CE148" s="511"/>
      <c r="CF148" s="511"/>
      <c r="CG148" s="511"/>
      <c r="CH148" s="511"/>
      <c r="CI148" s="511"/>
      <c r="CJ148" s="511"/>
      <c r="CK148" s="511"/>
      <c r="CL148" s="511"/>
      <c r="CM148" s="511"/>
      <c r="CN148" s="511"/>
      <c r="CO148" s="511"/>
      <c r="EH148" s="511"/>
    </row>
    <row r="149" spans="1:138" s="560" customFormat="1" ht="30" customHeight="1">
      <c r="A149" s="514"/>
      <c r="B149" s="779"/>
      <c r="C149" s="846"/>
      <c r="D149" s="630"/>
      <c r="E149" s="630"/>
      <c r="F149" s="777"/>
      <c r="G149" s="777"/>
      <c r="H149" s="777"/>
      <c r="I149" s="777"/>
      <c r="J149" s="777"/>
      <c r="K149" s="777"/>
      <c r="L149" s="777"/>
      <c r="M149" s="778"/>
      <c r="N149" s="682"/>
      <c r="O149" s="640"/>
      <c r="P149" s="373"/>
      <c r="Q149" s="373"/>
      <c r="R149" s="373"/>
      <c r="S149" s="373"/>
      <c r="T149" s="373"/>
      <c r="U149" s="373"/>
      <c r="V149" s="373"/>
      <c r="W149" s="373"/>
      <c r="X149" s="373"/>
      <c r="Y149" s="373"/>
      <c r="Z149" s="373"/>
      <c r="AA149" s="373"/>
      <c r="AB149" s="373"/>
      <c r="AC149" s="373"/>
      <c r="AD149" s="373"/>
      <c r="AE149" s="373"/>
      <c r="AF149" s="373"/>
      <c r="AG149" s="284"/>
      <c r="AH149" s="373"/>
      <c r="AI149" s="373"/>
      <c r="AJ149" s="373"/>
      <c r="AK149" s="373"/>
      <c r="AL149" s="511"/>
      <c r="AM149" s="511"/>
      <c r="AN149" s="511"/>
      <c r="AO149" s="511"/>
      <c r="AP149" s="511"/>
      <c r="AQ149" s="511"/>
      <c r="AR149" s="511"/>
      <c r="AS149" s="511"/>
      <c r="AT149" s="511"/>
      <c r="AU149" s="511"/>
      <c r="AV149" s="511"/>
      <c r="AW149" s="511"/>
      <c r="AX149" s="511"/>
      <c r="AY149" s="511"/>
      <c r="AZ149" s="511"/>
      <c r="BA149" s="511"/>
      <c r="BB149" s="511"/>
      <c r="BC149" s="511"/>
      <c r="BD149" s="511"/>
      <c r="BE149" s="511"/>
      <c r="BI149" s="511"/>
      <c r="BJ149" s="511"/>
      <c r="BK149" s="511"/>
      <c r="BL149" s="511"/>
      <c r="BM149" s="511"/>
      <c r="BN149" s="511"/>
      <c r="BO149" s="511"/>
      <c r="BP149" s="511"/>
      <c r="BQ149" s="511"/>
      <c r="BR149" s="511"/>
      <c r="BS149" s="511"/>
      <c r="BT149" s="511"/>
      <c r="BU149" s="511"/>
      <c r="BV149" s="511"/>
      <c r="BW149" s="511"/>
      <c r="BX149" s="511"/>
      <c r="BY149" s="511"/>
      <c r="BZ149" s="511"/>
      <c r="CA149" s="511"/>
      <c r="CB149" s="511"/>
      <c r="CC149" s="511"/>
      <c r="CD149" s="511"/>
      <c r="CE149" s="511"/>
      <c r="CF149" s="511"/>
      <c r="CG149" s="511"/>
      <c r="CH149" s="511"/>
      <c r="CI149" s="511"/>
      <c r="CJ149" s="511"/>
      <c r="CK149" s="511"/>
      <c r="CL149" s="511"/>
      <c r="CM149" s="511"/>
      <c r="CN149" s="511"/>
      <c r="CO149" s="511"/>
      <c r="EH149" s="511"/>
    </row>
    <row r="150" spans="1:138" s="560" customFormat="1" ht="30" customHeight="1">
      <c r="A150" s="514"/>
      <c r="B150" s="779"/>
      <c r="C150" s="846"/>
      <c r="D150" s="630"/>
      <c r="E150" s="630"/>
      <c r="F150" s="777"/>
      <c r="G150" s="777"/>
      <c r="H150" s="777"/>
      <c r="I150" s="777"/>
      <c r="J150" s="777"/>
      <c r="K150" s="777"/>
      <c r="L150" s="777"/>
      <c r="M150" s="778"/>
      <c r="N150" s="682"/>
      <c r="O150" s="640"/>
      <c r="P150" s="373"/>
      <c r="Q150" s="373"/>
      <c r="R150" s="373"/>
      <c r="S150" s="373"/>
      <c r="T150" s="373"/>
      <c r="U150" s="373"/>
      <c r="V150" s="373"/>
      <c r="W150" s="373"/>
      <c r="X150" s="373"/>
      <c r="Y150" s="373"/>
      <c r="Z150" s="373"/>
      <c r="AA150" s="373"/>
      <c r="AB150" s="373"/>
      <c r="AC150" s="373"/>
      <c r="AD150" s="373"/>
      <c r="AE150" s="373"/>
      <c r="AF150" s="373"/>
      <c r="AG150" s="284"/>
      <c r="AH150" s="373"/>
      <c r="AI150" s="373"/>
      <c r="AJ150" s="373"/>
      <c r="AK150" s="373"/>
      <c r="AL150" s="511"/>
      <c r="AM150" s="511"/>
      <c r="AN150" s="511"/>
      <c r="AO150" s="511"/>
      <c r="AP150" s="511"/>
      <c r="AQ150" s="511"/>
      <c r="AR150" s="511"/>
      <c r="AS150" s="511"/>
      <c r="AT150" s="511"/>
      <c r="AU150" s="511"/>
      <c r="AV150" s="511"/>
      <c r="AW150" s="511"/>
      <c r="AX150" s="511"/>
      <c r="AY150" s="511"/>
      <c r="AZ150" s="511"/>
      <c r="BA150" s="511"/>
      <c r="BB150" s="511"/>
      <c r="BC150" s="511"/>
      <c r="BD150" s="511"/>
      <c r="BE150" s="511"/>
      <c r="BI150" s="511"/>
      <c r="BJ150" s="511"/>
      <c r="BK150" s="511"/>
      <c r="BL150" s="511"/>
      <c r="BM150" s="511"/>
      <c r="BN150" s="511"/>
      <c r="BO150" s="511"/>
      <c r="BP150" s="511"/>
      <c r="BQ150" s="511"/>
      <c r="BR150" s="511"/>
      <c r="BS150" s="511"/>
      <c r="BT150" s="511"/>
      <c r="BU150" s="511"/>
      <c r="BV150" s="511"/>
      <c r="BW150" s="511"/>
      <c r="BX150" s="511"/>
      <c r="BY150" s="511"/>
      <c r="BZ150" s="511"/>
      <c r="CA150" s="511"/>
      <c r="CB150" s="511"/>
      <c r="CC150" s="511"/>
      <c r="CD150" s="511"/>
      <c r="CE150" s="511"/>
      <c r="CF150" s="511"/>
      <c r="CG150" s="511"/>
      <c r="CH150" s="511"/>
      <c r="CI150" s="511"/>
      <c r="CJ150" s="511"/>
      <c r="CK150" s="511"/>
      <c r="CL150" s="511"/>
      <c r="CM150" s="511"/>
      <c r="CN150" s="511"/>
      <c r="CO150" s="511"/>
      <c r="EH150" s="511"/>
    </row>
    <row r="151" spans="1:138" s="560" customFormat="1" ht="30" customHeight="1">
      <c r="A151" s="514"/>
      <c r="B151" s="779"/>
      <c r="C151" s="846"/>
      <c r="D151" s="630"/>
      <c r="E151" s="630"/>
      <c r="F151" s="777"/>
      <c r="G151" s="777"/>
      <c r="H151" s="777"/>
      <c r="I151" s="777"/>
      <c r="J151" s="777"/>
      <c r="K151" s="777"/>
      <c r="L151" s="777"/>
      <c r="M151" s="778"/>
      <c r="N151" s="682"/>
      <c r="O151" s="640"/>
      <c r="P151" s="373"/>
      <c r="Q151" s="373" t="s">
        <v>388</v>
      </c>
      <c r="R151" s="373"/>
      <c r="S151" s="373"/>
      <c r="T151" s="373"/>
      <c r="U151" s="373"/>
      <c r="V151" s="373"/>
      <c r="W151" s="373"/>
      <c r="X151" s="373"/>
      <c r="Y151" s="373"/>
      <c r="Z151" s="373"/>
      <c r="AA151" s="373"/>
      <c r="AB151" s="373"/>
      <c r="AC151" s="373"/>
      <c r="AD151" s="373"/>
      <c r="AE151" s="373"/>
      <c r="AF151" s="373"/>
      <c r="AG151" s="284"/>
      <c r="AH151" s="373"/>
      <c r="AI151" s="373"/>
      <c r="AJ151" s="373"/>
      <c r="AK151" s="373"/>
      <c r="AL151" s="511"/>
      <c r="AM151" s="511"/>
      <c r="AN151" s="511"/>
      <c r="AO151" s="511"/>
      <c r="AP151" s="511"/>
      <c r="AQ151" s="511"/>
      <c r="AR151" s="511"/>
      <c r="AS151" s="511"/>
      <c r="AT151" s="511"/>
      <c r="AU151" s="511"/>
      <c r="AV151" s="511"/>
      <c r="AW151" s="511"/>
      <c r="AX151" s="511"/>
      <c r="AY151" s="511"/>
      <c r="AZ151" s="511"/>
      <c r="BA151" s="511"/>
      <c r="BB151" s="511"/>
      <c r="BC151" s="511"/>
      <c r="BD151" s="511"/>
      <c r="BE151" s="511"/>
      <c r="BI151" s="511"/>
      <c r="BJ151" s="511"/>
      <c r="BK151" s="511"/>
      <c r="BL151" s="511"/>
      <c r="BM151" s="511"/>
      <c r="BN151" s="511"/>
      <c r="BO151" s="511"/>
      <c r="BP151" s="511"/>
      <c r="BQ151" s="511"/>
      <c r="BR151" s="511"/>
      <c r="BS151" s="511"/>
      <c r="BT151" s="511"/>
      <c r="BU151" s="511"/>
      <c r="BV151" s="511"/>
      <c r="BW151" s="511"/>
      <c r="BX151" s="511"/>
      <c r="BY151" s="511"/>
      <c r="BZ151" s="511"/>
      <c r="CA151" s="511"/>
      <c r="CB151" s="511"/>
      <c r="CC151" s="511"/>
      <c r="CD151" s="511"/>
      <c r="CE151" s="511"/>
      <c r="CF151" s="511"/>
      <c r="CG151" s="511"/>
      <c r="CH151" s="511"/>
      <c r="CI151" s="511"/>
      <c r="CJ151" s="511"/>
      <c r="CK151" s="511"/>
      <c r="CL151" s="511"/>
      <c r="CM151" s="511"/>
      <c r="CN151" s="511"/>
      <c r="CO151" s="511"/>
      <c r="EH151" s="511"/>
    </row>
    <row r="152" spans="1:138" s="560" customFormat="1" ht="30" customHeight="1">
      <c r="A152" s="514"/>
      <c r="B152" s="779"/>
      <c r="C152" s="846"/>
      <c r="D152" s="630"/>
      <c r="E152" s="630"/>
      <c r="F152" s="777"/>
      <c r="G152" s="777"/>
      <c r="H152" s="777"/>
      <c r="I152" s="777"/>
      <c r="J152" s="777"/>
      <c r="K152" s="777"/>
      <c r="L152" s="777"/>
      <c r="M152" s="778"/>
      <c r="N152" s="682"/>
      <c r="O152" s="640"/>
      <c r="P152" s="373"/>
      <c r="Q152" s="373" t="s">
        <v>0</v>
      </c>
      <c r="R152" s="373"/>
      <c r="S152" s="373"/>
      <c r="T152" s="373"/>
      <c r="U152" s="373"/>
      <c r="V152" s="373"/>
      <c r="W152" s="373"/>
      <c r="X152" s="373"/>
      <c r="Y152" s="373"/>
      <c r="Z152" s="373"/>
      <c r="AA152" s="373"/>
      <c r="AB152" s="373"/>
      <c r="AC152" s="373"/>
      <c r="AD152" s="373"/>
      <c r="AE152" s="373"/>
      <c r="AF152" s="373"/>
      <c r="AG152" s="284"/>
      <c r="AH152" s="373"/>
      <c r="AI152" s="373"/>
      <c r="AJ152" s="373"/>
      <c r="AK152" s="373"/>
      <c r="AL152" s="511"/>
      <c r="AM152" s="511"/>
      <c r="AN152" s="511"/>
      <c r="AO152" s="511"/>
      <c r="AP152" s="511"/>
      <c r="AQ152" s="511"/>
      <c r="AR152" s="511"/>
      <c r="AS152" s="511"/>
      <c r="AT152" s="511"/>
      <c r="AU152" s="511"/>
      <c r="AV152" s="511"/>
      <c r="AW152" s="511"/>
      <c r="AX152" s="511"/>
      <c r="AY152" s="511"/>
      <c r="AZ152" s="511"/>
      <c r="BA152" s="511"/>
      <c r="BB152" s="511"/>
      <c r="BC152" s="511"/>
      <c r="BD152" s="511"/>
      <c r="BE152" s="511"/>
      <c r="BI152" s="511"/>
      <c r="BJ152" s="511"/>
      <c r="BK152" s="511"/>
      <c r="BL152" s="511"/>
      <c r="BM152" s="511"/>
      <c r="BN152" s="511"/>
      <c r="BO152" s="511"/>
      <c r="BP152" s="511"/>
      <c r="BQ152" s="511"/>
      <c r="BR152" s="511"/>
      <c r="BS152" s="511"/>
      <c r="BT152" s="511"/>
      <c r="BU152" s="511"/>
      <c r="BV152" s="511"/>
      <c r="BW152" s="511"/>
      <c r="BX152" s="511"/>
      <c r="BY152" s="511"/>
      <c r="BZ152" s="511"/>
      <c r="CA152" s="511"/>
      <c r="CB152" s="511"/>
      <c r="CC152" s="511"/>
      <c r="CD152" s="511"/>
      <c r="CE152" s="511"/>
      <c r="CF152" s="511"/>
      <c r="CG152" s="511"/>
      <c r="CH152" s="511"/>
      <c r="CI152" s="511"/>
      <c r="CJ152" s="511"/>
      <c r="CK152" s="511"/>
      <c r="CL152" s="511"/>
      <c r="CM152" s="511"/>
      <c r="CN152" s="511"/>
      <c r="CO152" s="511"/>
      <c r="EH152" s="511"/>
    </row>
    <row r="153" spans="1:138" s="560" customFormat="1" ht="30" customHeight="1">
      <c r="A153" s="514"/>
      <c r="B153" s="779"/>
      <c r="C153" s="846"/>
      <c r="D153" s="630"/>
      <c r="E153" s="630"/>
      <c r="F153" s="777"/>
      <c r="G153" s="777"/>
      <c r="H153" s="777"/>
      <c r="I153" s="777"/>
      <c r="J153" s="777"/>
      <c r="K153" s="777"/>
      <c r="L153" s="777"/>
      <c r="M153" s="778"/>
      <c r="N153" s="682"/>
      <c r="O153" s="640"/>
      <c r="P153" s="373"/>
      <c r="Q153" s="373" t="s">
        <v>177</v>
      </c>
      <c r="R153" s="373"/>
      <c r="S153" s="373"/>
      <c r="T153" s="373"/>
      <c r="U153" s="373"/>
      <c r="V153" s="373"/>
      <c r="W153" s="373"/>
      <c r="X153" s="373"/>
      <c r="Y153" s="373"/>
      <c r="Z153" s="373"/>
      <c r="AA153" s="373"/>
      <c r="AB153" s="373"/>
      <c r="AC153" s="373"/>
      <c r="AD153" s="373"/>
      <c r="AE153" s="373"/>
      <c r="AF153" s="373"/>
      <c r="AG153" s="284"/>
      <c r="AH153" s="373"/>
      <c r="AI153" s="373"/>
      <c r="AJ153" s="373"/>
      <c r="AK153" s="373"/>
      <c r="AL153" s="511"/>
      <c r="AM153" s="511"/>
      <c r="AN153" s="511"/>
      <c r="AO153" s="511"/>
      <c r="AP153" s="511"/>
      <c r="AQ153" s="511"/>
      <c r="AR153" s="511"/>
      <c r="AS153" s="511"/>
      <c r="AT153" s="511"/>
      <c r="AU153" s="511"/>
      <c r="AV153" s="511"/>
      <c r="AW153" s="511"/>
      <c r="AX153" s="511"/>
      <c r="AY153" s="511"/>
      <c r="AZ153" s="511"/>
      <c r="BA153" s="511"/>
      <c r="BB153" s="511"/>
      <c r="BC153" s="511"/>
      <c r="BD153" s="511"/>
      <c r="BE153" s="511"/>
      <c r="BI153" s="511"/>
      <c r="BJ153" s="511"/>
      <c r="BK153" s="511"/>
      <c r="BL153" s="511"/>
      <c r="BM153" s="511"/>
      <c r="BN153" s="511"/>
      <c r="BO153" s="511"/>
      <c r="BP153" s="511"/>
      <c r="BQ153" s="511"/>
      <c r="BR153" s="511"/>
      <c r="BS153" s="511"/>
      <c r="BT153" s="511"/>
      <c r="BU153" s="511"/>
      <c r="BV153" s="511"/>
      <c r="BW153" s="511"/>
      <c r="BX153" s="511"/>
      <c r="BY153" s="511"/>
      <c r="BZ153" s="511"/>
      <c r="CA153" s="511"/>
      <c r="CB153" s="511"/>
      <c r="CC153" s="511"/>
      <c r="CD153" s="511"/>
      <c r="CE153" s="511"/>
      <c r="CF153" s="511"/>
      <c r="CG153" s="511"/>
      <c r="CH153" s="511"/>
      <c r="CI153" s="511"/>
      <c r="CJ153" s="511"/>
      <c r="CK153" s="511"/>
      <c r="CL153" s="511"/>
      <c r="CM153" s="511"/>
      <c r="CN153" s="511"/>
      <c r="CO153" s="511"/>
      <c r="EH153" s="511"/>
    </row>
    <row r="154" spans="1:138" s="560" customFormat="1" ht="30" customHeight="1">
      <c r="A154" s="514"/>
      <c r="B154" s="779"/>
      <c r="C154" s="846"/>
      <c r="D154" s="630"/>
      <c r="E154" s="630"/>
      <c r="F154" s="777"/>
      <c r="G154" s="777"/>
      <c r="H154" s="777"/>
      <c r="I154" s="777"/>
      <c r="J154" s="777"/>
      <c r="K154" s="777"/>
      <c r="L154" s="777"/>
      <c r="M154" s="778"/>
      <c r="N154" s="682"/>
      <c r="O154" s="640"/>
      <c r="P154" s="373"/>
      <c r="Q154" s="373" t="s">
        <v>178</v>
      </c>
      <c r="R154" s="373"/>
      <c r="S154" s="373"/>
      <c r="T154" s="373"/>
      <c r="U154" s="373"/>
      <c r="V154" s="373"/>
      <c r="W154" s="373"/>
      <c r="X154" s="373"/>
      <c r="Y154" s="373"/>
      <c r="Z154" s="373"/>
      <c r="AA154" s="373"/>
      <c r="AB154" s="373"/>
      <c r="AC154" s="373"/>
      <c r="AD154" s="373"/>
      <c r="AE154" s="373"/>
      <c r="AF154" s="373"/>
      <c r="AG154" s="284"/>
      <c r="AH154" s="373"/>
      <c r="AI154" s="373"/>
      <c r="AJ154" s="373"/>
      <c r="AK154" s="373"/>
      <c r="AL154" s="511"/>
      <c r="AM154" s="511"/>
      <c r="AN154" s="511"/>
      <c r="AO154" s="511"/>
      <c r="AP154" s="511"/>
      <c r="AQ154" s="511"/>
      <c r="AR154" s="511"/>
      <c r="AS154" s="511"/>
      <c r="AT154" s="511"/>
      <c r="AU154" s="511"/>
      <c r="AV154" s="511"/>
      <c r="AW154" s="511"/>
      <c r="AX154" s="511"/>
      <c r="AY154" s="511"/>
      <c r="AZ154" s="511"/>
      <c r="BA154" s="511"/>
      <c r="BB154" s="511"/>
      <c r="BC154" s="511"/>
      <c r="BD154" s="511"/>
      <c r="BE154" s="511"/>
      <c r="BI154" s="511"/>
      <c r="BJ154" s="511"/>
      <c r="BK154" s="511"/>
      <c r="BL154" s="511"/>
      <c r="BM154" s="511"/>
      <c r="BN154" s="511"/>
      <c r="BO154" s="511"/>
      <c r="BP154" s="511"/>
      <c r="BQ154" s="511"/>
      <c r="BR154" s="511"/>
      <c r="BS154" s="511"/>
      <c r="BT154" s="511"/>
      <c r="BU154" s="511"/>
      <c r="BV154" s="511"/>
      <c r="BW154" s="511"/>
      <c r="BX154" s="511"/>
      <c r="BY154" s="511"/>
      <c r="BZ154" s="511"/>
      <c r="CA154" s="511"/>
      <c r="CB154" s="511"/>
      <c r="CC154" s="511"/>
      <c r="CD154" s="511"/>
      <c r="CE154" s="511"/>
      <c r="CF154" s="511"/>
      <c r="CG154" s="511"/>
      <c r="CH154" s="511"/>
      <c r="CI154" s="511"/>
      <c r="CJ154" s="511"/>
      <c r="CK154" s="511"/>
      <c r="CL154" s="511"/>
      <c r="CM154" s="511"/>
      <c r="CN154" s="511"/>
      <c r="CO154" s="511"/>
      <c r="EH154" s="511"/>
    </row>
    <row r="155" spans="1:138" s="560" customFormat="1" ht="30" customHeight="1">
      <c r="A155" s="514"/>
      <c r="B155" s="779"/>
      <c r="C155" s="846"/>
      <c r="D155" s="630"/>
      <c r="E155" s="630"/>
      <c r="F155" s="777"/>
      <c r="G155" s="777"/>
      <c r="H155" s="777"/>
      <c r="I155" s="777"/>
      <c r="J155" s="777"/>
      <c r="K155" s="777"/>
      <c r="L155" s="777"/>
      <c r="M155" s="778"/>
      <c r="N155" s="682"/>
      <c r="O155" s="640"/>
      <c r="P155" s="373"/>
      <c r="Q155" s="373" t="s">
        <v>179</v>
      </c>
      <c r="R155" s="373"/>
      <c r="S155" s="373"/>
      <c r="T155" s="373"/>
      <c r="U155" s="373"/>
      <c r="V155" s="373"/>
      <c r="W155" s="373"/>
      <c r="X155" s="373"/>
      <c r="Y155" s="373"/>
      <c r="Z155" s="373"/>
      <c r="AA155" s="373"/>
      <c r="AB155" s="373"/>
      <c r="AC155" s="373"/>
      <c r="AD155" s="373"/>
      <c r="AE155" s="373"/>
      <c r="AF155" s="373"/>
      <c r="AG155" s="284"/>
      <c r="AH155" s="373"/>
      <c r="AI155" s="373"/>
      <c r="AJ155" s="373"/>
      <c r="AK155" s="373"/>
      <c r="AL155" s="511"/>
      <c r="AM155" s="511"/>
      <c r="AN155" s="511"/>
      <c r="AO155" s="511"/>
      <c r="AP155" s="511"/>
      <c r="AQ155" s="511"/>
      <c r="AR155" s="511"/>
      <c r="AS155" s="511"/>
      <c r="AT155" s="511"/>
      <c r="AU155" s="511"/>
      <c r="AV155" s="511"/>
      <c r="AW155" s="511"/>
      <c r="AX155" s="511"/>
      <c r="AY155" s="511"/>
      <c r="AZ155" s="511"/>
      <c r="BA155" s="511"/>
      <c r="BB155" s="511"/>
      <c r="BC155" s="511"/>
      <c r="BD155" s="511"/>
      <c r="BE155" s="511"/>
      <c r="BI155" s="511"/>
      <c r="BJ155" s="511"/>
      <c r="BK155" s="511"/>
      <c r="BL155" s="511"/>
      <c r="BM155" s="511"/>
      <c r="BN155" s="511"/>
      <c r="BO155" s="511"/>
      <c r="BP155" s="511"/>
      <c r="BQ155" s="511"/>
      <c r="BR155" s="511"/>
      <c r="BS155" s="511"/>
      <c r="BT155" s="511"/>
      <c r="BU155" s="511"/>
      <c r="BV155" s="511"/>
      <c r="BW155" s="511"/>
      <c r="BX155" s="511"/>
      <c r="BY155" s="511"/>
      <c r="BZ155" s="511"/>
      <c r="CA155" s="511"/>
      <c r="CB155" s="511"/>
      <c r="CC155" s="511"/>
      <c r="CD155" s="511"/>
      <c r="CE155" s="511"/>
      <c r="CF155" s="511"/>
      <c r="CG155" s="511"/>
      <c r="CH155" s="511"/>
      <c r="CI155" s="511"/>
      <c r="CJ155" s="511"/>
      <c r="CK155" s="511"/>
      <c r="CL155" s="511"/>
      <c r="CM155" s="511"/>
      <c r="CN155" s="511"/>
      <c r="CO155" s="511"/>
      <c r="EH155" s="511"/>
    </row>
    <row r="156" spans="1:138" s="560" customFormat="1" ht="30" customHeight="1">
      <c r="A156" s="514"/>
      <c r="B156" s="779"/>
      <c r="C156" s="846"/>
      <c r="D156" s="630"/>
      <c r="E156" s="630"/>
      <c r="F156" s="777"/>
      <c r="G156" s="777"/>
      <c r="H156" s="777"/>
      <c r="I156" s="777"/>
      <c r="J156" s="777"/>
      <c r="K156" s="777"/>
      <c r="L156" s="777"/>
      <c r="M156" s="778"/>
      <c r="N156" s="682"/>
      <c r="O156" s="640"/>
      <c r="P156" s="373"/>
      <c r="Q156" s="373" t="s">
        <v>180</v>
      </c>
      <c r="R156" s="373"/>
      <c r="S156" s="373"/>
      <c r="T156" s="373"/>
      <c r="U156" s="373"/>
      <c r="V156" s="373"/>
      <c r="W156" s="373"/>
      <c r="X156" s="373"/>
      <c r="Y156" s="373"/>
      <c r="Z156" s="373"/>
      <c r="AA156" s="373"/>
      <c r="AB156" s="373"/>
      <c r="AC156" s="373"/>
      <c r="AD156" s="373"/>
      <c r="AE156" s="373"/>
      <c r="AF156" s="373"/>
      <c r="AG156" s="284"/>
      <c r="AH156" s="373"/>
      <c r="AI156" s="373"/>
      <c r="AJ156" s="373"/>
      <c r="AK156" s="373"/>
      <c r="AL156" s="511"/>
      <c r="AM156" s="511"/>
      <c r="AN156" s="511"/>
      <c r="AO156" s="511"/>
      <c r="AP156" s="511"/>
      <c r="AQ156" s="511"/>
      <c r="AR156" s="511"/>
      <c r="AS156" s="511"/>
      <c r="AT156" s="511"/>
      <c r="AU156" s="511"/>
      <c r="AV156" s="511"/>
      <c r="AW156" s="511"/>
      <c r="AX156" s="511"/>
      <c r="AY156" s="511"/>
      <c r="AZ156" s="511"/>
      <c r="BA156" s="511"/>
      <c r="BB156" s="511"/>
      <c r="BC156" s="511"/>
      <c r="BD156" s="511"/>
      <c r="BE156" s="511"/>
      <c r="BI156" s="511"/>
      <c r="BJ156" s="511"/>
      <c r="BK156" s="511"/>
      <c r="BL156" s="511"/>
      <c r="BM156" s="511"/>
      <c r="BN156" s="511"/>
      <c r="BO156" s="511"/>
      <c r="BP156" s="511"/>
      <c r="BQ156" s="511"/>
      <c r="BR156" s="511"/>
      <c r="BS156" s="511"/>
      <c r="BT156" s="511"/>
      <c r="BU156" s="511"/>
      <c r="BV156" s="511"/>
      <c r="BW156" s="511"/>
      <c r="BX156" s="511"/>
      <c r="BY156" s="511"/>
      <c r="BZ156" s="511"/>
      <c r="CA156" s="511"/>
      <c r="CB156" s="511"/>
      <c r="CC156" s="511"/>
      <c r="CD156" s="511"/>
      <c r="CE156" s="511"/>
      <c r="CF156" s="511"/>
      <c r="CG156" s="511"/>
      <c r="CH156" s="511"/>
      <c r="CI156" s="511"/>
      <c r="CJ156" s="511"/>
      <c r="CK156" s="511"/>
      <c r="CL156" s="511"/>
      <c r="CM156" s="511"/>
      <c r="CN156" s="511"/>
      <c r="CO156" s="511"/>
      <c r="EH156" s="511"/>
    </row>
    <row r="157" spans="1:138" s="560" customFormat="1" ht="30" customHeight="1">
      <c r="A157" s="514"/>
      <c r="B157" s="779"/>
      <c r="C157" s="846"/>
      <c r="D157" s="630"/>
      <c r="E157" s="630"/>
      <c r="F157" s="777"/>
      <c r="G157" s="777"/>
      <c r="H157" s="777"/>
      <c r="I157" s="777"/>
      <c r="J157" s="777"/>
      <c r="K157" s="777"/>
      <c r="L157" s="777"/>
      <c r="M157" s="778"/>
      <c r="N157" s="682"/>
      <c r="O157" s="640"/>
      <c r="P157" s="373"/>
      <c r="Q157" s="373" t="s">
        <v>181</v>
      </c>
      <c r="R157" s="373"/>
      <c r="S157" s="373"/>
      <c r="T157" s="373"/>
      <c r="U157" s="373"/>
      <c r="V157" s="373"/>
      <c r="W157" s="373"/>
      <c r="X157" s="373"/>
      <c r="Y157" s="373"/>
      <c r="Z157" s="373"/>
      <c r="AA157" s="373"/>
      <c r="AB157" s="373"/>
      <c r="AC157" s="373"/>
      <c r="AD157" s="373"/>
      <c r="AE157" s="373"/>
      <c r="AF157" s="373"/>
      <c r="AG157" s="284"/>
      <c r="AH157" s="373"/>
      <c r="AI157" s="373"/>
      <c r="AJ157" s="373"/>
      <c r="AK157" s="373"/>
      <c r="AL157" s="511"/>
      <c r="AM157" s="511"/>
      <c r="AN157" s="511"/>
      <c r="AO157" s="511"/>
      <c r="AP157" s="511"/>
      <c r="AQ157" s="511"/>
      <c r="AR157" s="511"/>
      <c r="AS157" s="511"/>
      <c r="AT157" s="511"/>
      <c r="AU157" s="511"/>
      <c r="AV157" s="511"/>
      <c r="AW157" s="511"/>
      <c r="AX157" s="511"/>
      <c r="AY157" s="511"/>
      <c r="AZ157" s="511"/>
      <c r="BA157" s="511"/>
      <c r="BB157" s="511"/>
      <c r="BC157" s="511"/>
      <c r="BD157" s="511"/>
      <c r="BE157" s="511"/>
      <c r="BI157" s="511"/>
      <c r="BJ157" s="511"/>
      <c r="BK157" s="511"/>
      <c r="BL157" s="511"/>
      <c r="BM157" s="511"/>
      <c r="BN157" s="511"/>
      <c r="BO157" s="511"/>
      <c r="BP157" s="511"/>
      <c r="BQ157" s="511"/>
      <c r="BR157" s="511"/>
      <c r="BS157" s="511"/>
      <c r="BT157" s="511"/>
      <c r="BU157" s="511"/>
      <c r="BV157" s="511"/>
      <c r="BW157" s="511"/>
      <c r="BX157" s="511"/>
      <c r="BY157" s="511"/>
      <c r="BZ157" s="511"/>
      <c r="CA157" s="511"/>
      <c r="CB157" s="511"/>
      <c r="CC157" s="511"/>
      <c r="CD157" s="511"/>
      <c r="CE157" s="511"/>
      <c r="CF157" s="511"/>
      <c r="CG157" s="511"/>
      <c r="CH157" s="511"/>
      <c r="CI157" s="511"/>
      <c r="CJ157" s="511"/>
      <c r="CK157" s="511"/>
      <c r="CL157" s="511"/>
      <c r="CM157" s="511"/>
      <c r="CN157" s="511"/>
      <c r="CO157" s="511"/>
      <c r="EH157" s="511"/>
    </row>
    <row r="158" spans="1:138" s="560" customFormat="1" ht="30" customHeight="1">
      <c r="A158" s="514"/>
      <c r="B158" s="779"/>
      <c r="C158" s="846"/>
      <c r="D158" s="630"/>
      <c r="E158" s="630"/>
      <c r="F158" s="777"/>
      <c r="G158" s="777"/>
      <c r="H158" s="777"/>
      <c r="I158" s="777"/>
      <c r="J158" s="777"/>
      <c r="K158" s="777"/>
      <c r="L158" s="777"/>
      <c r="M158" s="778"/>
      <c r="N158" s="682"/>
      <c r="O158" s="640"/>
      <c r="P158" s="373"/>
      <c r="Q158" s="373" t="s">
        <v>182</v>
      </c>
      <c r="R158" s="373"/>
      <c r="S158" s="373"/>
      <c r="T158" s="373"/>
      <c r="U158" s="373"/>
      <c r="V158" s="373"/>
      <c r="W158" s="373"/>
      <c r="X158" s="373"/>
      <c r="Y158" s="373"/>
      <c r="Z158" s="373"/>
      <c r="AA158" s="373"/>
      <c r="AB158" s="373"/>
      <c r="AC158" s="373"/>
      <c r="AD158" s="373"/>
      <c r="AE158" s="373"/>
      <c r="AF158" s="373"/>
      <c r="AG158" s="284"/>
      <c r="AH158" s="373"/>
      <c r="AI158" s="373"/>
      <c r="AJ158" s="373"/>
      <c r="AK158" s="373"/>
      <c r="AL158" s="511"/>
      <c r="AM158" s="511"/>
      <c r="AN158" s="511"/>
      <c r="AO158" s="511"/>
      <c r="AP158" s="511"/>
      <c r="AQ158" s="511"/>
      <c r="AR158" s="511"/>
      <c r="AS158" s="511"/>
      <c r="AT158" s="511"/>
      <c r="AU158" s="511"/>
      <c r="AV158" s="511"/>
      <c r="AW158" s="511"/>
      <c r="AX158" s="511"/>
      <c r="AY158" s="511"/>
      <c r="AZ158" s="511"/>
      <c r="BA158" s="511"/>
      <c r="BB158" s="511"/>
      <c r="BC158" s="511"/>
      <c r="BD158" s="511"/>
      <c r="BE158" s="511"/>
      <c r="BI158" s="511"/>
      <c r="BJ158" s="511"/>
      <c r="BK158" s="511"/>
      <c r="BL158" s="511"/>
      <c r="BM158" s="511"/>
      <c r="BN158" s="511"/>
      <c r="BO158" s="511"/>
      <c r="BP158" s="511"/>
      <c r="BQ158" s="511"/>
      <c r="BR158" s="511"/>
      <c r="BS158" s="511"/>
      <c r="BT158" s="511"/>
      <c r="BU158" s="511"/>
      <c r="BV158" s="511"/>
      <c r="BW158" s="511"/>
      <c r="BX158" s="511"/>
      <c r="BY158" s="511"/>
      <c r="BZ158" s="511"/>
      <c r="CA158" s="511"/>
      <c r="CB158" s="511"/>
      <c r="CC158" s="511"/>
      <c r="CD158" s="511"/>
      <c r="CE158" s="511"/>
      <c r="CF158" s="511"/>
      <c r="CG158" s="511"/>
      <c r="CH158" s="511"/>
      <c r="CI158" s="511"/>
      <c r="CJ158" s="511"/>
      <c r="CK158" s="511"/>
      <c r="CL158" s="511"/>
      <c r="CM158" s="511"/>
      <c r="CN158" s="511"/>
      <c r="CO158" s="511"/>
      <c r="EH158" s="511"/>
    </row>
    <row r="159" spans="1:138" s="560" customFormat="1" ht="30" customHeight="1">
      <c r="A159" s="514"/>
      <c r="B159" s="779"/>
      <c r="C159" s="846"/>
      <c r="D159" s="630"/>
      <c r="E159" s="630"/>
      <c r="F159" s="777"/>
      <c r="G159" s="777"/>
      <c r="H159" s="777"/>
      <c r="I159" s="777"/>
      <c r="J159" s="777"/>
      <c r="K159" s="777"/>
      <c r="L159" s="777"/>
      <c r="M159" s="778"/>
      <c r="N159" s="682"/>
      <c r="O159" s="640"/>
      <c r="P159" s="373"/>
      <c r="Q159" s="373" t="s">
        <v>183</v>
      </c>
      <c r="R159" s="373"/>
      <c r="S159" s="373"/>
      <c r="T159" s="373"/>
      <c r="U159" s="373"/>
      <c r="V159" s="373"/>
      <c r="W159" s="373"/>
      <c r="X159" s="373"/>
      <c r="Y159" s="373"/>
      <c r="Z159" s="373"/>
      <c r="AA159" s="373"/>
      <c r="AB159" s="373"/>
      <c r="AC159" s="373"/>
      <c r="AD159" s="373"/>
      <c r="AE159" s="373"/>
      <c r="AF159" s="373"/>
      <c r="AG159" s="284"/>
      <c r="AH159" s="373"/>
      <c r="AI159" s="373"/>
      <c r="AJ159" s="373"/>
      <c r="AK159" s="373"/>
      <c r="AL159" s="511"/>
      <c r="AM159" s="511"/>
      <c r="AN159" s="511"/>
      <c r="AO159" s="511"/>
      <c r="AP159" s="511"/>
      <c r="AQ159" s="511"/>
      <c r="AR159" s="511"/>
      <c r="AS159" s="511"/>
      <c r="AT159" s="511"/>
      <c r="AU159" s="511"/>
      <c r="AV159" s="511"/>
      <c r="AW159" s="511"/>
      <c r="AX159" s="511"/>
      <c r="AY159" s="511"/>
      <c r="AZ159" s="511"/>
      <c r="BA159" s="511"/>
      <c r="BB159" s="511"/>
      <c r="BC159" s="511"/>
      <c r="BD159" s="511"/>
      <c r="BE159" s="511"/>
      <c r="BI159" s="511"/>
      <c r="BJ159" s="511"/>
      <c r="BK159" s="511"/>
      <c r="BL159" s="511"/>
      <c r="BM159" s="511"/>
      <c r="BN159" s="511"/>
      <c r="BO159" s="511"/>
      <c r="BP159" s="511"/>
      <c r="BQ159" s="511"/>
      <c r="BR159" s="511"/>
      <c r="BS159" s="511"/>
      <c r="BT159" s="511"/>
      <c r="BU159" s="511"/>
      <c r="BV159" s="511"/>
      <c r="BW159" s="511"/>
      <c r="BX159" s="511"/>
      <c r="BY159" s="511"/>
      <c r="BZ159" s="511"/>
      <c r="CA159" s="511"/>
      <c r="CB159" s="511"/>
      <c r="CC159" s="511"/>
      <c r="CD159" s="511"/>
      <c r="CE159" s="511"/>
      <c r="CF159" s="511"/>
      <c r="CG159" s="511"/>
      <c r="CH159" s="511"/>
      <c r="CI159" s="511"/>
      <c r="CJ159" s="511"/>
      <c r="CK159" s="511"/>
      <c r="CL159" s="511"/>
      <c r="CM159" s="511"/>
      <c r="CN159" s="511"/>
      <c r="CO159" s="511"/>
      <c r="EH159" s="511"/>
    </row>
    <row r="160" spans="1:138" s="560" customFormat="1" ht="30" customHeight="1">
      <c r="A160" s="514"/>
      <c r="B160" s="779"/>
      <c r="C160" s="846"/>
      <c r="D160" s="630"/>
      <c r="E160" s="630"/>
      <c r="F160" s="777"/>
      <c r="G160" s="777"/>
      <c r="H160" s="777"/>
      <c r="I160" s="777"/>
      <c r="J160" s="777"/>
      <c r="K160" s="777"/>
      <c r="L160" s="777"/>
      <c r="M160" s="778"/>
      <c r="N160" s="682"/>
      <c r="O160" s="640"/>
      <c r="P160" s="373"/>
      <c r="Q160" s="373" t="s">
        <v>184</v>
      </c>
      <c r="R160" s="373"/>
      <c r="S160" s="373"/>
      <c r="T160" s="373"/>
      <c r="U160" s="373"/>
      <c r="V160" s="373"/>
      <c r="W160" s="373"/>
      <c r="X160" s="373"/>
      <c r="Y160" s="373"/>
      <c r="Z160" s="373"/>
      <c r="AA160" s="373"/>
      <c r="AB160" s="373"/>
      <c r="AC160" s="373"/>
      <c r="AD160" s="373"/>
      <c r="AE160" s="373"/>
      <c r="AF160" s="373"/>
      <c r="AG160" s="284"/>
      <c r="AH160" s="373"/>
      <c r="AI160" s="373"/>
      <c r="AJ160" s="373"/>
      <c r="AK160" s="373"/>
      <c r="AL160" s="511"/>
      <c r="AM160" s="511"/>
      <c r="AN160" s="511"/>
      <c r="AO160" s="511"/>
      <c r="AP160" s="511"/>
      <c r="AQ160" s="511"/>
      <c r="AR160" s="511"/>
      <c r="AS160" s="511"/>
      <c r="AT160" s="511"/>
      <c r="AU160" s="511"/>
      <c r="AV160" s="511"/>
      <c r="AW160" s="511"/>
      <c r="AX160" s="511"/>
      <c r="AY160" s="511"/>
      <c r="AZ160" s="511"/>
      <c r="BA160" s="511"/>
      <c r="BB160" s="511"/>
      <c r="BC160" s="511"/>
      <c r="BD160" s="511"/>
      <c r="BE160" s="511"/>
      <c r="BI160" s="511"/>
      <c r="BJ160" s="511"/>
      <c r="BK160" s="511"/>
      <c r="BL160" s="511"/>
      <c r="BM160" s="511"/>
      <c r="BN160" s="511"/>
      <c r="BO160" s="511"/>
      <c r="BP160" s="511"/>
      <c r="BQ160" s="511"/>
      <c r="BR160" s="511"/>
      <c r="BS160" s="511"/>
      <c r="BT160" s="511"/>
      <c r="BU160" s="511"/>
      <c r="BV160" s="511"/>
      <c r="BW160" s="511"/>
      <c r="BX160" s="511"/>
      <c r="BY160" s="511"/>
      <c r="BZ160" s="511"/>
      <c r="CA160" s="511"/>
      <c r="CB160" s="511"/>
      <c r="CC160" s="511"/>
      <c r="CD160" s="511"/>
      <c r="CE160" s="511"/>
      <c r="CF160" s="511"/>
      <c r="CG160" s="511"/>
      <c r="CH160" s="511"/>
      <c r="CI160" s="511"/>
      <c r="CJ160" s="511"/>
      <c r="CK160" s="511"/>
      <c r="CL160" s="511"/>
      <c r="CM160" s="511"/>
      <c r="CN160" s="511"/>
      <c r="CO160" s="511"/>
      <c r="EH160" s="511"/>
    </row>
    <row r="161" spans="1:138" s="560" customFormat="1" ht="30" customHeight="1">
      <c r="A161" s="514"/>
      <c r="B161" s="779"/>
      <c r="C161" s="846"/>
      <c r="D161" s="630"/>
      <c r="E161" s="630"/>
      <c r="F161" s="777"/>
      <c r="G161" s="777"/>
      <c r="H161" s="777"/>
      <c r="I161" s="777"/>
      <c r="J161" s="777"/>
      <c r="K161" s="777"/>
      <c r="L161" s="777"/>
      <c r="M161" s="778"/>
      <c r="N161" s="682"/>
      <c r="O161" s="640"/>
      <c r="P161" s="373"/>
      <c r="Q161" s="373" t="s">
        <v>185</v>
      </c>
      <c r="R161" s="373"/>
      <c r="S161" s="373"/>
      <c r="T161" s="373"/>
      <c r="U161" s="373"/>
      <c r="V161" s="373"/>
      <c r="W161" s="373"/>
      <c r="X161" s="373"/>
      <c r="Y161" s="373"/>
      <c r="Z161" s="373"/>
      <c r="AA161" s="373"/>
      <c r="AB161" s="373"/>
      <c r="AC161" s="373"/>
      <c r="AD161" s="373"/>
      <c r="AE161" s="373"/>
      <c r="AF161" s="373"/>
      <c r="AG161" s="284"/>
      <c r="AH161" s="373"/>
      <c r="AI161" s="373"/>
      <c r="AJ161" s="373"/>
      <c r="AK161" s="373"/>
      <c r="AL161" s="511"/>
      <c r="AM161" s="511"/>
      <c r="AN161" s="511"/>
      <c r="AO161" s="511"/>
      <c r="AP161" s="511"/>
      <c r="AQ161" s="511"/>
      <c r="AR161" s="511"/>
      <c r="AS161" s="511"/>
      <c r="AT161" s="511"/>
      <c r="AU161" s="511"/>
      <c r="AV161" s="511"/>
      <c r="AW161" s="511"/>
      <c r="AX161" s="511"/>
      <c r="AY161" s="511"/>
      <c r="AZ161" s="511"/>
      <c r="BA161" s="511"/>
      <c r="BB161" s="511"/>
      <c r="BC161" s="511"/>
      <c r="BD161" s="511"/>
      <c r="BE161" s="511"/>
      <c r="BI161" s="511"/>
      <c r="BJ161" s="511"/>
      <c r="BK161" s="511"/>
      <c r="BL161" s="511"/>
      <c r="BM161" s="511"/>
      <c r="BN161" s="511"/>
      <c r="BO161" s="511"/>
      <c r="BP161" s="511"/>
      <c r="BQ161" s="511"/>
      <c r="BR161" s="511"/>
      <c r="BS161" s="511"/>
      <c r="BT161" s="511"/>
      <c r="BU161" s="511"/>
      <c r="BV161" s="511"/>
      <c r="BW161" s="511"/>
      <c r="BX161" s="511"/>
      <c r="BY161" s="511"/>
      <c r="BZ161" s="511"/>
      <c r="CA161" s="511"/>
      <c r="CB161" s="511"/>
      <c r="CC161" s="511"/>
      <c r="CD161" s="511"/>
      <c r="CE161" s="511"/>
      <c r="CF161" s="511"/>
      <c r="CG161" s="511"/>
      <c r="CH161" s="511"/>
      <c r="CI161" s="511"/>
      <c r="CJ161" s="511"/>
      <c r="CK161" s="511"/>
      <c r="CL161" s="511"/>
      <c r="CM161" s="511"/>
      <c r="CN161" s="511"/>
      <c r="CO161" s="511"/>
      <c r="EH161" s="511"/>
    </row>
    <row r="162" spans="1:138" s="560" customFormat="1" ht="30" customHeight="1">
      <c r="A162" s="514"/>
      <c r="B162" s="779"/>
      <c r="C162" s="846"/>
      <c r="D162" s="630"/>
      <c r="E162" s="630"/>
      <c r="F162" s="777"/>
      <c r="G162" s="777"/>
      <c r="H162" s="777"/>
      <c r="I162" s="777"/>
      <c r="J162" s="777"/>
      <c r="K162" s="777"/>
      <c r="L162" s="777"/>
      <c r="M162" s="778"/>
      <c r="N162" s="682"/>
      <c r="O162" s="640"/>
      <c r="P162" s="373"/>
      <c r="Q162" s="373" t="s">
        <v>186</v>
      </c>
      <c r="R162" s="373"/>
      <c r="S162" s="373"/>
      <c r="T162" s="373"/>
      <c r="U162" s="373"/>
      <c r="V162" s="373"/>
      <c r="W162" s="373"/>
      <c r="X162" s="373"/>
      <c r="Y162" s="373"/>
      <c r="Z162" s="373"/>
      <c r="AA162" s="373"/>
      <c r="AB162" s="373"/>
      <c r="AC162" s="373"/>
      <c r="AD162" s="373"/>
      <c r="AE162" s="373"/>
      <c r="AF162" s="373"/>
      <c r="AG162" s="284"/>
      <c r="AH162" s="373"/>
      <c r="AI162" s="373"/>
      <c r="AJ162" s="373"/>
      <c r="AK162" s="373"/>
      <c r="AL162" s="511"/>
      <c r="AM162" s="511"/>
      <c r="AN162" s="511"/>
      <c r="AO162" s="511"/>
      <c r="AP162" s="511"/>
      <c r="AQ162" s="511"/>
      <c r="AR162" s="511"/>
      <c r="AS162" s="511"/>
      <c r="AT162" s="511"/>
      <c r="AU162" s="511"/>
      <c r="AV162" s="511"/>
      <c r="AW162" s="511"/>
      <c r="AX162" s="511"/>
      <c r="AY162" s="511"/>
      <c r="AZ162" s="511"/>
      <c r="BA162" s="511"/>
      <c r="BB162" s="511"/>
      <c r="BC162" s="511"/>
      <c r="BD162" s="511"/>
      <c r="BE162" s="511"/>
      <c r="BI162" s="511"/>
      <c r="BJ162" s="511"/>
      <c r="BK162" s="511"/>
      <c r="BL162" s="511"/>
      <c r="BM162" s="511"/>
      <c r="BN162" s="511"/>
      <c r="BO162" s="511"/>
      <c r="BP162" s="511"/>
      <c r="BQ162" s="511"/>
      <c r="BR162" s="511"/>
      <c r="BS162" s="511"/>
      <c r="BT162" s="511"/>
      <c r="BU162" s="511"/>
      <c r="BV162" s="511"/>
      <c r="BW162" s="511"/>
      <c r="BX162" s="511"/>
      <c r="BY162" s="511"/>
      <c r="BZ162" s="511"/>
      <c r="CA162" s="511"/>
      <c r="CB162" s="511"/>
      <c r="CC162" s="511"/>
      <c r="CD162" s="511"/>
      <c r="CE162" s="511"/>
      <c r="CF162" s="511"/>
      <c r="CG162" s="511"/>
      <c r="CH162" s="511"/>
      <c r="CI162" s="511"/>
      <c r="CJ162" s="511"/>
      <c r="CK162" s="511"/>
      <c r="CL162" s="511"/>
      <c r="CM162" s="511"/>
      <c r="CN162" s="511"/>
      <c r="CO162" s="511"/>
      <c r="EH162" s="511"/>
    </row>
    <row r="163" spans="1:138" s="560" customFormat="1" ht="30" customHeight="1">
      <c r="A163" s="514"/>
      <c r="B163" s="779"/>
      <c r="C163" s="846"/>
      <c r="D163" s="630"/>
      <c r="E163" s="630"/>
      <c r="F163" s="777"/>
      <c r="G163" s="777"/>
      <c r="H163" s="777"/>
      <c r="I163" s="777"/>
      <c r="J163" s="777"/>
      <c r="K163" s="777"/>
      <c r="L163" s="777"/>
      <c r="M163" s="778"/>
      <c r="N163" s="682"/>
      <c r="O163" s="640"/>
      <c r="P163" s="373"/>
      <c r="Q163" s="373" t="s">
        <v>95</v>
      </c>
      <c r="R163" s="373"/>
      <c r="S163" s="373"/>
      <c r="T163" s="373"/>
      <c r="U163" s="373"/>
      <c r="V163" s="373"/>
      <c r="W163" s="373"/>
      <c r="X163" s="373"/>
      <c r="Y163" s="373"/>
      <c r="Z163" s="373"/>
      <c r="AA163" s="373"/>
      <c r="AB163" s="373"/>
      <c r="AC163" s="373"/>
      <c r="AD163" s="373"/>
      <c r="AE163" s="373"/>
      <c r="AF163" s="373"/>
      <c r="AG163" s="284"/>
      <c r="AH163" s="373"/>
      <c r="AI163" s="373"/>
      <c r="AJ163" s="373"/>
      <c r="AK163" s="373"/>
      <c r="AL163" s="511"/>
      <c r="AM163" s="511"/>
      <c r="AN163" s="511"/>
      <c r="AO163" s="511"/>
      <c r="AP163" s="511"/>
      <c r="AQ163" s="511"/>
      <c r="AR163" s="511"/>
      <c r="AS163" s="511"/>
      <c r="AT163" s="511"/>
      <c r="AU163" s="511"/>
      <c r="AV163" s="511"/>
      <c r="AW163" s="511"/>
      <c r="AX163" s="511"/>
      <c r="AY163" s="511"/>
      <c r="AZ163" s="511"/>
      <c r="BA163" s="511"/>
      <c r="BB163" s="511"/>
      <c r="BC163" s="511"/>
      <c r="BD163" s="511"/>
      <c r="BE163" s="511"/>
      <c r="BI163" s="511"/>
      <c r="BJ163" s="511"/>
      <c r="BK163" s="511"/>
      <c r="BL163" s="511"/>
      <c r="BM163" s="511"/>
      <c r="BN163" s="511"/>
      <c r="BO163" s="511"/>
      <c r="BP163" s="511"/>
      <c r="BQ163" s="511"/>
      <c r="BR163" s="511"/>
      <c r="BS163" s="511"/>
      <c r="BT163" s="511"/>
      <c r="BU163" s="511"/>
      <c r="BV163" s="511"/>
      <c r="BW163" s="511"/>
      <c r="BX163" s="511"/>
      <c r="BY163" s="511"/>
      <c r="BZ163" s="511"/>
      <c r="CA163" s="511"/>
      <c r="CB163" s="511"/>
      <c r="CC163" s="511"/>
      <c r="CD163" s="511"/>
      <c r="CE163" s="511"/>
      <c r="CF163" s="511"/>
      <c r="CG163" s="511"/>
      <c r="CH163" s="511"/>
      <c r="CI163" s="511"/>
      <c r="CJ163" s="511"/>
      <c r="CK163" s="511"/>
      <c r="CL163" s="511"/>
      <c r="CM163" s="511"/>
      <c r="CN163" s="511"/>
      <c r="CO163" s="511"/>
      <c r="EH163" s="511"/>
    </row>
    <row r="164" spans="1:138" s="560" customFormat="1" ht="30" customHeight="1">
      <c r="A164" s="514"/>
      <c r="B164" s="779"/>
      <c r="C164" s="846"/>
      <c r="D164" s="630"/>
      <c r="E164" s="630"/>
      <c r="F164" s="777"/>
      <c r="G164" s="777"/>
      <c r="H164" s="777"/>
      <c r="I164" s="777"/>
      <c r="J164" s="777"/>
      <c r="K164" s="777"/>
      <c r="L164" s="777"/>
      <c r="M164" s="778"/>
      <c r="N164" s="682"/>
      <c r="O164" s="640"/>
      <c r="P164" s="373"/>
      <c r="Q164" s="373" t="s">
        <v>187</v>
      </c>
      <c r="R164" s="373"/>
      <c r="S164" s="373"/>
      <c r="T164" s="373"/>
      <c r="U164" s="373"/>
      <c r="V164" s="373"/>
      <c r="W164" s="373"/>
      <c r="X164" s="373"/>
      <c r="Y164" s="373"/>
      <c r="Z164" s="373"/>
      <c r="AA164" s="373"/>
      <c r="AB164" s="373"/>
      <c r="AC164" s="373"/>
      <c r="AD164" s="373"/>
      <c r="AE164" s="373"/>
      <c r="AF164" s="373"/>
      <c r="AG164" s="284"/>
      <c r="AH164" s="373"/>
      <c r="AI164" s="373"/>
      <c r="AJ164" s="373"/>
      <c r="AK164" s="373"/>
      <c r="AL164" s="511"/>
      <c r="AM164" s="511"/>
      <c r="AN164" s="511"/>
      <c r="AO164" s="511"/>
      <c r="AP164" s="511"/>
      <c r="AQ164" s="511"/>
      <c r="AR164" s="511"/>
      <c r="AS164" s="511"/>
      <c r="AT164" s="511"/>
      <c r="AU164" s="511"/>
      <c r="AV164" s="511"/>
      <c r="AW164" s="511"/>
      <c r="AX164" s="511"/>
      <c r="AY164" s="511"/>
      <c r="AZ164" s="511"/>
      <c r="BA164" s="511"/>
      <c r="BB164" s="511"/>
      <c r="BC164" s="511"/>
      <c r="BD164" s="511"/>
      <c r="BE164" s="511"/>
      <c r="BI164" s="511"/>
      <c r="BJ164" s="511"/>
      <c r="BK164" s="511"/>
      <c r="BL164" s="511"/>
      <c r="BM164" s="511"/>
      <c r="BN164" s="511"/>
      <c r="BO164" s="511"/>
      <c r="BP164" s="511"/>
      <c r="BQ164" s="511"/>
      <c r="BR164" s="511"/>
      <c r="BS164" s="511"/>
      <c r="BT164" s="511"/>
      <c r="BU164" s="511"/>
      <c r="BV164" s="511"/>
      <c r="BW164" s="511"/>
      <c r="BX164" s="511"/>
      <c r="BY164" s="511"/>
      <c r="BZ164" s="511"/>
      <c r="CA164" s="511"/>
      <c r="CB164" s="511"/>
      <c r="CC164" s="511"/>
      <c r="CD164" s="511"/>
      <c r="CE164" s="511"/>
      <c r="CF164" s="511"/>
      <c r="CG164" s="511"/>
      <c r="CH164" s="511"/>
      <c r="CI164" s="511"/>
      <c r="CJ164" s="511"/>
      <c r="CK164" s="511"/>
      <c r="CL164" s="511"/>
      <c r="CM164" s="511"/>
      <c r="CN164" s="511"/>
      <c r="CO164" s="511"/>
      <c r="EH164" s="511"/>
    </row>
    <row r="165" spans="1:138" s="560" customFormat="1" ht="30" customHeight="1">
      <c r="A165" s="514"/>
      <c r="B165" s="779"/>
      <c r="C165" s="846"/>
      <c r="D165" s="630"/>
      <c r="E165" s="630"/>
      <c r="F165" s="777"/>
      <c r="G165" s="777"/>
      <c r="H165" s="777"/>
      <c r="I165" s="777"/>
      <c r="J165" s="777"/>
      <c r="K165" s="777"/>
      <c r="L165" s="777"/>
      <c r="M165" s="778"/>
      <c r="N165" s="682"/>
      <c r="O165" s="640"/>
      <c r="P165" s="373"/>
      <c r="Q165" s="373" t="s">
        <v>188</v>
      </c>
      <c r="R165" s="373"/>
      <c r="S165" s="373"/>
      <c r="T165" s="373"/>
      <c r="U165" s="373"/>
      <c r="V165" s="373"/>
      <c r="W165" s="373"/>
      <c r="X165" s="373"/>
      <c r="Y165" s="373"/>
      <c r="Z165" s="373"/>
      <c r="AA165" s="373"/>
      <c r="AB165" s="373"/>
      <c r="AC165" s="373"/>
      <c r="AD165" s="373"/>
      <c r="AE165" s="373"/>
      <c r="AF165" s="373"/>
      <c r="AG165" s="284"/>
      <c r="AH165" s="373"/>
      <c r="AI165" s="373"/>
      <c r="AJ165" s="373"/>
      <c r="AK165" s="373"/>
      <c r="AL165" s="511"/>
      <c r="AM165" s="511"/>
      <c r="AN165" s="511"/>
      <c r="AO165" s="511"/>
      <c r="AP165" s="511"/>
      <c r="AQ165" s="511"/>
      <c r="AR165" s="511"/>
      <c r="AS165" s="511"/>
      <c r="AT165" s="511"/>
      <c r="AU165" s="511"/>
      <c r="AV165" s="511"/>
      <c r="AW165" s="511"/>
      <c r="AX165" s="511"/>
      <c r="AY165" s="511"/>
      <c r="AZ165" s="511"/>
      <c r="BA165" s="511"/>
      <c r="BB165" s="511"/>
      <c r="BC165" s="511"/>
      <c r="BD165" s="511"/>
      <c r="BE165" s="511"/>
      <c r="BI165" s="511"/>
      <c r="BJ165" s="511"/>
      <c r="BK165" s="511"/>
      <c r="BL165" s="511"/>
      <c r="BM165" s="511"/>
      <c r="BN165" s="511"/>
      <c r="BO165" s="511"/>
      <c r="BP165" s="511"/>
      <c r="BQ165" s="511"/>
      <c r="BR165" s="511"/>
      <c r="BS165" s="511"/>
      <c r="BT165" s="511"/>
      <c r="BU165" s="511"/>
      <c r="BV165" s="511"/>
      <c r="BW165" s="511"/>
      <c r="BX165" s="511"/>
      <c r="BY165" s="511"/>
      <c r="BZ165" s="511"/>
      <c r="CA165" s="511"/>
      <c r="CB165" s="511"/>
      <c r="CC165" s="511"/>
      <c r="CD165" s="511"/>
      <c r="CE165" s="511"/>
      <c r="CF165" s="511"/>
      <c r="CG165" s="511"/>
      <c r="CH165" s="511"/>
      <c r="CI165" s="511"/>
      <c r="CJ165" s="511"/>
      <c r="CK165" s="511"/>
      <c r="CL165" s="511"/>
      <c r="CM165" s="511"/>
      <c r="CN165" s="511"/>
      <c r="CO165" s="511"/>
      <c r="EH165" s="511"/>
    </row>
    <row r="166" spans="1:138" s="560" customFormat="1" ht="30" customHeight="1">
      <c r="A166" s="514"/>
      <c r="B166" s="779"/>
      <c r="C166" s="846"/>
      <c r="D166" s="630"/>
      <c r="E166" s="630"/>
      <c r="F166" s="777"/>
      <c r="G166" s="777"/>
      <c r="H166" s="777"/>
      <c r="I166" s="777"/>
      <c r="J166" s="777"/>
      <c r="K166" s="777"/>
      <c r="L166" s="777"/>
      <c r="M166" s="778"/>
      <c r="N166" s="682"/>
      <c r="O166" s="640"/>
      <c r="P166" s="373"/>
      <c r="Q166" s="373" t="s">
        <v>189</v>
      </c>
      <c r="R166" s="373"/>
      <c r="S166" s="373"/>
      <c r="T166" s="373"/>
      <c r="U166" s="373"/>
      <c r="V166" s="373"/>
      <c r="W166" s="373"/>
      <c r="X166" s="373"/>
      <c r="Y166" s="373"/>
      <c r="Z166" s="373"/>
      <c r="AA166" s="373"/>
      <c r="AB166" s="373"/>
      <c r="AC166" s="373"/>
      <c r="AD166" s="373"/>
      <c r="AE166" s="373"/>
      <c r="AF166" s="373"/>
      <c r="AG166" s="284"/>
      <c r="AH166" s="373"/>
      <c r="AI166" s="373"/>
      <c r="AJ166" s="373"/>
      <c r="AK166" s="373"/>
      <c r="AL166" s="511"/>
      <c r="AM166" s="511"/>
      <c r="AN166" s="511"/>
      <c r="AO166" s="511"/>
      <c r="AP166" s="511"/>
      <c r="AQ166" s="511"/>
      <c r="AR166" s="511"/>
      <c r="AS166" s="511"/>
      <c r="AT166" s="511"/>
      <c r="AU166" s="511"/>
      <c r="AV166" s="511"/>
      <c r="AW166" s="511"/>
      <c r="AX166" s="511"/>
      <c r="AY166" s="511"/>
      <c r="AZ166" s="511"/>
      <c r="BA166" s="511"/>
      <c r="BB166" s="511"/>
      <c r="BC166" s="511"/>
      <c r="BD166" s="511"/>
      <c r="BE166" s="511"/>
      <c r="BI166" s="511"/>
      <c r="BJ166" s="511"/>
      <c r="BK166" s="511"/>
      <c r="BL166" s="511"/>
      <c r="BM166" s="511"/>
      <c r="BN166" s="511"/>
      <c r="BO166" s="511"/>
      <c r="BP166" s="511"/>
      <c r="BQ166" s="511"/>
      <c r="BR166" s="511"/>
      <c r="BS166" s="511"/>
      <c r="BT166" s="511"/>
      <c r="BU166" s="511"/>
      <c r="BV166" s="511"/>
      <c r="BW166" s="511"/>
      <c r="BX166" s="511"/>
      <c r="BY166" s="511"/>
      <c r="BZ166" s="511"/>
      <c r="CA166" s="511"/>
      <c r="CB166" s="511"/>
      <c r="CC166" s="511"/>
      <c r="CD166" s="511"/>
      <c r="CE166" s="511"/>
      <c r="CF166" s="511"/>
      <c r="CG166" s="511"/>
      <c r="CH166" s="511"/>
      <c r="CI166" s="511"/>
      <c r="CJ166" s="511"/>
      <c r="CK166" s="511"/>
      <c r="CL166" s="511"/>
      <c r="CM166" s="511"/>
      <c r="CN166" s="511"/>
      <c r="CO166" s="511"/>
      <c r="EH166" s="511"/>
    </row>
    <row r="167" spans="1:138" s="560" customFormat="1" ht="30" customHeight="1">
      <c r="A167" s="514"/>
      <c r="B167" s="779"/>
      <c r="C167" s="846"/>
      <c r="D167" s="630"/>
      <c r="E167" s="630"/>
      <c r="F167" s="777"/>
      <c r="G167" s="777"/>
      <c r="H167" s="777"/>
      <c r="I167" s="777"/>
      <c r="J167" s="777"/>
      <c r="K167" s="777"/>
      <c r="L167" s="777"/>
      <c r="M167" s="778"/>
      <c r="N167" s="682"/>
      <c r="O167" s="640"/>
      <c r="P167" s="373"/>
      <c r="Q167" s="373" t="s">
        <v>190</v>
      </c>
      <c r="R167" s="373"/>
      <c r="S167" s="373"/>
      <c r="T167" s="373"/>
      <c r="U167" s="373"/>
      <c r="V167" s="373"/>
      <c r="W167" s="373"/>
      <c r="X167" s="373"/>
      <c r="Y167" s="373"/>
      <c r="Z167" s="373"/>
      <c r="AA167" s="373"/>
      <c r="AB167" s="373"/>
      <c r="AC167" s="373"/>
      <c r="AD167" s="373"/>
      <c r="AE167" s="373"/>
      <c r="AF167" s="373"/>
      <c r="AG167" s="284"/>
      <c r="AH167" s="373"/>
      <c r="AI167" s="373"/>
      <c r="AJ167" s="373"/>
      <c r="AK167" s="373"/>
      <c r="AL167" s="511"/>
      <c r="AM167" s="511"/>
      <c r="AN167" s="511"/>
      <c r="AO167" s="511"/>
      <c r="AP167" s="511"/>
      <c r="AQ167" s="511"/>
      <c r="AR167" s="511"/>
      <c r="AS167" s="511"/>
      <c r="AT167" s="511"/>
      <c r="AU167" s="511"/>
      <c r="AV167" s="511"/>
      <c r="AW167" s="511"/>
      <c r="AX167" s="511"/>
      <c r="AY167" s="511"/>
      <c r="AZ167" s="511"/>
      <c r="BA167" s="511"/>
      <c r="BB167" s="511"/>
      <c r="BC167" s="511"/>
      <c r="BD167" s="511"/>
      <c r="BE167" s="511"/>
      <c r="BI167" s="511"/>
      <c r="BJ167" s="511"/>
      <c r="BK167" s="511"/>
      <c r="BL167" s="511"/>
      <c r="BM167" s="511"/>
      <c r="BN167" s="511"/>
      <c r="BO167" s="511"/>
      <c r="BP167" s="511"/>
      <c r="BQ167" s="511"/>
      <c r="BR167" s="511"/>
      <c r="BS167" s="511"/>
      <c r="BT167" s="511"/>
      <c r="BU167" s="511"/>
      <c r="BV167" s="511"/>
      <c r="BW167" s="511"/>
      <c r="BX167" s="511"/>
      <c r="BY167" s="511"/>
      <c r="BZ167" s="511"/>
      <c r="CA167" s="511"/>
      <c r="CB167" s="511"/>
      <c r="CC167" s="511"/>
      <c r="CD167" s="511"/>
      <c r="CE167" s="511"/>
      <c r="CF167" s="511"/>
      <c r="CG167" s="511"/>
      <c r="CH167" s="511"/>
      <c r="CI167" s="511"/>
      <c r="CJ167" s="511"/>
      <c r="CK167" s="511"/>
      <c r="CL167" s="511"/>
      <c r="CM167" s="511"/>
      <c r="CN167" s="511"/>
      <c r="CO167" s="511"/>
      <c r="EH167" s="511"/>
    </row>
    <row r="168" spans="1:138" s="560" customFormat="1" ht="30" customHeight="1">
      <c r="A168" s="514"/>
      <c r="B168" s="779"/>
      <c r="C168" s="846"/>
      <c r="D168" s="630"/>
      <c r="E168" s="630"/>
      <c r="F168" s="777"/>
      <c r="G168" s="777"/>
      <c r="H168" s="777"/>
      <c r="I168" s="777"/>
      <c r="J168" s="777"/>
      <c r="K168" s="777"/>
      <c r="L168" s="777"/>
      <c r="M168" s="778"/>
      <c r="N168" s="682"/>
      <c r="O168" s="640"/>
      <c r="P168" s="373"/>
      <c r="Q168" s="373" t="s">
        <v>191</v>
      </c>
      <c r="R168" s="373"/>
      <c r="S168" s="373"/>
      <c r="T168" s="373"/>
      <c r="U168" s="373"/>
      <c r="V168" s="373"/>
      <c r="W168" s="373"/>
      <c r="X168" s="373"/>
      <c r="Y168" s="373"/>
      <c r="Z168" s="373"/>
      <c r="AA168" s="373"/>
      <c r="AB168" s="373"/>
      <c r="AC168" s="373"/>
      <c r="AD168" s="373"/>
      <c r="AE168" s="373"/>
      <c r="AF168" s="373"/>
      <c r="AG168" s="284"/>
      <c r="AH168" s="373"/>
      <c r="AI168" s="373"/>
      <c r="AJ168" s="373"/>
      <c r="AK168" s="373"/>
      <c r="AL168" s="511"/>
      <c r="AM168" s="511"/>
      <c r="AN168" s="511"/>
      <c r="AO168" s="511"/>
      <c r="AP168" s="511"/>
      <c r="AQ168" s="511"/>
      <c r="AR168" s="511"/>
      <c r="AS168" s="511"/>
      <c r="AT168" s="511"/>
      <c r="AU168" s="511"/>
      <c r="AV168" s="511"/>
      <c r="AW168" s="511"/>
      <c r="AX168" s="511"/>
      <c r="AY168" s="511"/>
      <c r="AZ168" s="511"/>
      <c r="BA168" s="511"/>
      <c r="BB168" s="511"/>
      <c r="BC168" s="511"/>
      <c r="BD168" s="511"/>
      <c r="BE168" s="511"/>
      <c r="BI168" s="511"/>
      <c r="BJ168" s="511"/>
      <c r="BK168" s="511"/>
      <c r="BL168" s="511"/>
      <c r="BM168" s="511"/>
      <c r="BN168" s="511"/>
      <c r="BO168" s="511"/>
      <c r="BP168" s="511"/>
      <c r="BQ168" s="511"/>
      <c r="BR168" s="511"/>
      <c r="BS168" s="511"/>
      <c r="BT168" s="511"/>
      <c r="BU168" s="511"/>
      <c r="BV168" s="511"/>
      <c r="BW168" s="511"/>
      <c r="BX168" s="511"/>
      <c r="BY168" s="511"/>
      <c r="BZ168" s="511"/>
      <c r="CA168" s="511"/>
      <c r="CB168" s="511"/>
      <c r="CC168" s="511"/>
      <c r="CD168" s="511"/>
      <c r="CE168" s="511"/>
      <c r="CF168" s="511"/>
      <c r="CG168" s="511"/>
      <c r="CH168" s="511"/>
      <c r="CI168" s="511"/>
      <c r="CJ168" s="511"/>
      <c r="CK168" s="511"/>
      <c r="CL168" s="511"/>
      <c r="CM168" s="511"/>
      <c r="CN168" s="511"/>
      <c r="CO168" s="511"/>
      <c r="EH168" s="511"/>
    </row>
    <row r="169" spans="1:138" s="560" customFormat="1" ht="30" customHeight="1">
      <c r="A169" s="514"/>
      <c r="B169" s="779"/>
      <c r="C169" s="846"/>
      <c r="D169" s="630"/>
      <c r="E169" s="630"/>
      <c r="F169" s="777"/>
      <c r="G169" s="777"/>
      <c r="H169" s="777"/>
      <c r="I169" s="777"/>
      <c r="J169" s="777"/>
      <c r="K169" s="777"/>
      <c r="L169" s="777"/>
      <c r="M169" s="778"/>
      <c r="N169" s="682"/>
      <c r="O169" s="640"/>
      <c r="P169" s="373"/>
      <c r="Q169" s="373" t="s">
        <v>192</v>
      </c>
      <c r="R169" s="373"/>
      <c r="S169" s="373"/>
      <c r="T169" s="373"/>
      <c r="U169" s="373"/>
      <c r="V169" s="373"/>
      <c r="W169" s="373"/>
      <c r="X169" s="373"/>
      <c r="Y169" s="373"/>
      <c r="Z169" s="373"/>
      <c r="AA169" s="373"/>
      <c r="AB169" s="373"/>
      <c r="AC169" s="373"/>
      <c r="AD169" s="373"/>
      <c r="AE169" s="373"/>
      <c r="AF169" s="373"/>
      <c r="AG169" s="284"/>
      <c r="AH169" s="373"/>
      <c r="AI169" s="373"/>
      <c r="AJ169" s="373"/>
      <c r="AK169" s="373"/>
      <c r="AL169" s="511"/>
      <c r="AM169" s="511"/>
      <c r="AN169" s="511"/>
      <c r="AO169" s="511"/>
      <c r="AP169" s="511"/>
      <c r="AQ169" s="511"/>
      <c r="AR169" s="511"/>
      <c r="AS169" s="511"/>
      <c r="AT169" s="511"/>
      <c r="AU169" s="511"/>
      <c r="AV169" s="511"/>
      <c r="AW169" s="511"/>
      <c r="AX169" s="511"/>
      <c r="AY169" s="511"/>
      <c r="AZ169" s="511"/>
      <c r="BA169" s="511"/>
      <c r="BB169" s="511"/>
      <c r="BC169" s="511"/>
      <c r="BD169" s="511"/>
      <c r="BE169" s="511"/>
      <c r="BI169" s="511"/>
      <c r="BJ169" s="511"/>
      <c r="BK169" s="511"/>
      <c r="BL169" s="511"/>
      <c r="BM169" s="511"/>
      <c r="BN169" s="511"/>
      <c r="BO169" s="511"/>
      <c r="BP169" s="511"/>
      <c r="BQ169" s="511"/>
      <c r="BR169" s="511"/>
      <c r="BS169" s="511"/>
      <c r="BT169" s="511"/>
      <c r="BU169" s="511"/>
      <c r="BV169" s="511"/>
      <c r="BW169" s="511"/>
      <c r="BX169" s="511"/>
      <c r="BY169" s="511"/>
      <c r="BZ169" s="511"/>
      <c r="CA169" s="511"/>
      <c r="CB169" s="511"/>
      <c r="CC169" s="511"/>
      <c r="CD169" s="511"/>
      <c r="CE169" s="511"/>
      <c r="CF169" s="511"/>
      <c r="CG169" s="511"/>
      <c r="CH169" s="511"/>
      <c r="CI169" s="511"/>
      <c r="CJ169" s="511"/>
      <c r="CK169" s="511"/>
      <c r="CL169" s="511"/>
      <c r="CM169" s="511"/>
      <c r="CN169" s="511"/>
      <c r="CO169" s="511"/>
      <c r="EH169" s="511"/>
    </row>
    <row r="170" spans="1:138" s="560" customFormat="1" ht="30" customHeight="1">
      <c r="A170" s="514"/>
      <c r="B170" s="779"/>
      <c r="C170" s="846"/>
      <c r="D170" s="630"/>
      <c r="E170" s="630"/>
      <c r="F170" s="777"/>
      <c r="G170" s="777"/>
      <c r="H170" s="777"/>
      <c r="I170" s="777"/>
      <c r="J170" s="777"/>
      <c r="K170" s="777"/>
      <c r="L170" s="777"/>
      <c r="M170" s="778"/>
      <c r="N170" s="682"/>
      <c r="O170" s="640"/>
      <c r="P170" s="373"/>
      <c r="Q170" s="373" t="s">
        <v>193</v>
      </c>
      <c r="R170" s="373"/>
      <c r="S170" s="373"/>
      <c r="T170" s="373"/>
      <c r="U170" s="373"/>
      <c r="V170" s="373"/>
      <c r="W170" s="373"/>
      <c r="X170" s="373"/>
      <c r="Y170" s="373"/>
      <c r="Z170" s="373"/>
      <c r="AA170" s="373"/>
      <c r="AB170" s="373"/>
      <c r="AC170" s="373"/>
      <c r="AD170" s="373"/>
      <c r="AE170" s="373"/>
      <c r="AF170" s="373"/>
      <c r="AG170" s="284"/>
      <c r="AH170" s="373"/>
      <c r="AI170" s="373"/>
      <c r="AJ170" s="373"/>
      <c r="AK170" s="373"/>
      <c r="AL170" s="511"/>
      <c r="AM170" s="511"/>
      <c r="AN170" s="511"/>
      <c r="AO170" s="511"/>
      <c r="AP170" s="511"/>
      <c r="AQ170" s="511"/>
      <c r="AR170" s="511"/>
      <c r="AS170" s="511"/>
      <c r="AT170" s="511"/>
      <c r="AU170" s="511"/>
      <c r="AV170" s="511"/>
      <c r="AW170" s="511"/>
      <c r="AX170" s="511"/>
      <c r="AY170" s="511"/>
      <c r="AZ170" s="511"/>
      <c r="BA170" s="511"/>
      <c r="BB170" s="511"/>
      <c r="BC170" s="511"/>
      <c r="BD170" s="511"/>
      <c r="BE170" s="511"/>
      <c r="BI170" s="511"/>
      <c r="BJ170" s="511"/>
      <c r="BK170" s="511"/>
      <c r="BL170" s="511"/>
      <c r="BM170" s="511"/>
      <c r="BN170" s="511"/>
      <c r="BO170" s="511"/>
      <c r="BP170" s="511"/>
      <c r="BQ170" s="511"/>
      <c r="BR170" s="511"/>
      <c r="BS170" s="511"/>
      <c r="BT170" s="511"/>
      <c r="BU170" s="511"/>
      <c r="BV170" s="511"/>
      <c r="BW170" s="511"/>
      <c r="BX170" s="511"/>
      <c r="BY170" s="511"/>
      <c r="BZ170" s="511"/>
      <c r="CA170" s="511"/>
      <c r="CB170" s="511"/>
      <c r="CC170" s="511"/>
      <c r="CD170" s="511"/>
      <c r="CE170" s="511"/>
      <c r="CF170" s="511"/>
      <c r="CG170" s="511"/>
      <c r="CH170" s="511"/>
      <c r="CI170" s="511"/>
      <c r="CJ170" s="511"/>
      <c r="CK170" s="511"/>
      <c r="CL170" s="511"/>
      <c r="CM170" s="511"/>
      <c r="CN170" s="511"/>
      <c r="CO170" s="511"/>
      <c r="EH170" s="511"/>
    </row>
    <row r="171" spans="1:138" s="560" customFormat="1" ht="30" customHeight="1">
      <c r="A171" s="514"/>
      <c r="B171" s="779"/>
      <c r="C171" s="846"/>
      <c r="D171" s="630"/>
      <c r="E171" s="630"/>
      <c r="F171" s="777"/>
      <c r="G171" s="777"/>
      <c r="H171" s="777"/>
      <c r="I171" s="777"/>
      <c r="J171" s="777"/>
      <c r="K171" s="777"/>
      <c r="L171" s="777"/>
      <c r="M171" s="778"/>
      <c r="N171" s="682"/>
      <c r="O171" s="640"/>
      <c r="P171" s="373"/>
      <c r="Q171" s="373" t="s">
        <v>194</v>
      </c>
      <c r="R171" s="373"/>
      <c r="S171" s="373"/>
      <c r="T171" s="373"/>
      <c r="U171" s="373"/>
      <c r="V171" s="373"/>
      <c r="W171" s="373"/>
      <c r="X171" s="373"/>
      <c r="Y171" s="373"/>
      <c r="Z171" s="373"/>
      <c r="AA171" s="373"/>
      <c r="AB171" s="373"/>
      <c r="AC171" s="373"/>
      <c r="AD171" s="373"/>
      <c r="AE171" s="373"/>
      <c r="AF171" s="373"/>
      <c r="AG171" s="284"/>
      <c r="AH171" s="373"/>
      <c r="AI171" s="373"/>
      <c r="AJ171" s="373"/>
      <c r="AK171" s="373"/>
      <c r="AL171" s="511"/>
      <c r="AM171" s="511"/>
      <c r="AN171" s="511"/>
      <c r="AO171" s="511"/>
      <c r="AP171" s="511"/>
      <c r="AQ171" s="511"/>
      <c r="AR171" s="511"/>
      <c r="AS171" s="511"/>
      <c r="AT171" s="511"/>
      <c r="AU171" s="511"/>
      <c r="AV171" s="511"/>
      <c r="AW171" s="511"/>
      <c r="AX171" s="511"/>
      <c r="AY171" s="511"/>
      <c r="AZ171" s="511"/>
      <c r="BA171" s="511"/>
      <c r="BB171" s="511"/>
      <c r="BC171" s="511"/>
      <c r="BD171" s="511"/>
      <c r="BE171" s="511"/>
      <c r="BI171" s="511"/>
      <c r="BJ171" s="511"/>
      <c r="BK171" s="511"/>
      <c r="BL171" s="511"/>
      <c r="BM171" s="511"/>
      <c r="BN171" s="511"/>
      <c r="BO171" s="511"/>
      <c r="BP171" s="511"/>
      <c r="BQ171" s="511"/>
      <c r="BR171" s="511"/>
      <c r="BS171" s="511"/>
      <c r="BT171" s="511"/>
      <c r="BU171" s="511"/>
      <c r="BV171" s="511"/>
      <c r="BW171" s="511"/>
      <c r="BX171" s="511"/>
      <c r="BY171" s="511"/>
      <c r="BZ171" s="511"/>
      <c r="CA171" s="511"/>
      <c r="CB171" s="511"/>
      <c r="CC171" s="511"/>
      <c r="CD171" s="511"/>
      <c r="CE171" s="511"/>
      <c r="CF171" s="511"/>
      <c r="CG171" s="511"/>
      <c r="CH171" s="511"/>
      <c r="CI171" s="511"/>
      <c r="CJ171" s="511"/>
      <c r="CK171" s="511"/>
      <c r="CL171" s="511"/>
      <c r="CM171" s="511"/>
      <c r="CN171" s="511"/>
      <c r="CO171" s="511"/>
      <c r="EH171" s="511"/>
    </row>
    <row r="172" spans="1:138" s="560" customFormat="1" ht="30" customHeight="1">
      <c r="A172" s="514"/>
      <c r="B172" s="779"/>
      <c r="C172" s="846"/>
      <c r="D172" s="630"/>
      <c r="E172" s="630"/>
      <c r="F172" s="777"/>
      <c r="G172" s="777"/>
      <c r="H172" s="777"/>
      <c r="I172" s="777"/>
      <c r="J172" s="777"/>
      <c r="K172" s="777"/>
      <c r="L172" s="777"/>
      <c r="M172" s="778"/>
      <c r="N172" s="682"/>
      <c r="O172" s="640"/>
      <c r="P172" s="373"/>
      <c r="Q172" s="373" t="s">
        <v>195</v>
      </c>
      <c r="R172" s="373"/>
      <c r="S172" s="373"/>
      <c r="T172" s="373"/>
      <c r="U172" s="373"/>
      <c r="V172" s="373"/>
      <c r="W172" s="373"/>
      <c r="X172" s="373"/>
      <c r="Y172" s="373"/>
      <c r="Z172" s="373"/>
      <c r="AA172" s="373"/>
      <c r="AB172" s="373"/>
      <c r="AC172" s="373"/>
      <c r="AD172" s="373"/>
      <c r="AE172" s="373"/>
      <c r="AF172" s="373"/>
      <c r="AG172" s="284"/>
      <c r="AH172" s="373"/>
      <c r="AI172" s="373"/>
      <c r="AJ172" s="373"/>
      <c r="AK172" s="373"/>
      <c r="AL172" s="511"/>
      <c r="AM172" s="511"/>
      <c r="AN172" s="511"/>
      <c r="AO172" s="511"/>
      <c r="AP172" s="511"/>
      <c r="AQ172" s="511"/>
      <c r="AR172" s="511"/>
      <c r="AS172" s="511"/>
      <c r="AT172" s="511"/>
      <c r="AU172" s="511"/>
      <c r="AV172" s="511"/>
      <c r="AW172" s="511"/>
      <c r="AX172" s="511"/>
      <c r="AY172" s="511"/>
      <c r="AZ172" s="511"/>
      <c r="BA172" s="511"/>
      <c r="BB172" s="511"/>
      <c r="BC172" s="511"/>
      <c r="BD172" s="511"/>
      <c r="BE172" s="511"/>
      <c r="BI172" s="511"/>
      <c r="BJ172" s="511"/>
      <c r="BK172" s="511"/>
      <c r="BL172" s="511"/>
      <c r="BM172" s="511"/>
      <c r="BN172" s="511"/>
      <c r="BO172" s="511"/>
      <c r="BP172" s="511"/>
      <c r="BQ172" s="511"/>
      <c r="BR172" s="511"/>
      <c r="BS172" s="511"/>
      <c r="BT172" s="511"/>
      <c r="BU172" s="511"/>
      <c r="BV172" s="511"/>
      <c r="BW172" s="511"/>
      <c r="BX172" s="511"/>
      <c r="BY172" s="511"/>
      <c r="BZ172" s="511"/>
      <c r="CA172" s="511"/>
      <c r="CB172" s="511"/>
      <c r="CC172" s="511"/>
      <c r="CD172" s="511"/>
      <c r="CE172" s="511"/>
      <c r="CF172" s="511"/>
      <c r="CG172" s="511"/>
      <c r="CH172" s="511"/>
      <c r="CI172" s="511"/>
      <c r="CJ172" s="511"/>
      <c r="CK172" s="511"/>
      <c r="CL172" s="511"/>
      <c r="CM172" s="511"/>
      <c r="CN172" s="511"/>
      <c r="CO172" s="511"/>
      <c r="EH172" s="511"/>
    </row>
    <row r="173" spans="1:138" s="560" customFormat="1" ht="30" customHeight="1">
      <c r="A173" s="514"/>
      <c r="B173" s="779"/>
      <c r="C173" s="846"/>
      <c r="D173" s="630"/>
      <c r="E173" s="630"/>
      <c r="F173" s="777"/>
      <c r="G173" s="777"/>
      <c r="H173" s="777"/>
      <c r="I173" s="777"/>
      <c r="J173" s="777"/>
      <c r="K173" s="777"/>
      <c r="L173" s="777"/>
      <c r="M173" s="778"/>
      <c r="N173" s="682"/>
      <c r="O173" s="640"/>
      <c r="P173" s="373"/>
      <c r="Q173" s="373" t="s">
        <v>196</v>
      </c>
      <c r="R173" s="373"/>
      <c r="S173" s="373"/>
      <c r="T173" s="373"/>
      <c r="U173" s="373"/>
      <c r="V173" s="373"/>
      <c r="W173" s="373"/>
      <c r="X173" s="373"/>
      <c r="Y173" s="373"/>
      <c r="Z173" s="373"/>
      <c r="AA173" s="373"/>
      <c r="AB173" s="373"/>
      <c r="AC173" s="373"/>
      <c r="AD173" s="373"/>
      <c r="AE173" s="373"/>
      <c r="AF173" s="373"/>
      <c r="AG173" s="284"/>
      <c r="AH173" s="373"/>
      <c r="AI173" s="373"/>
      <c r="AJ173" s="373"/>
      <c r="AK173" s="373"/>
      <c r="AL173" s="511"/>
      <c r="AM173" s="511"/>
      <c r="AN173" s="511"/>
      <c r="AO173" s="511"/>
      <c r="AP173" s="511"/>
      <c r="AQ173" s="511"/>
      <c r="AR173" s="511"/>
      <c r="AS173" s="511"/>
      <c r="AT173" s="511"/>
      <c r="AU173" s="511"/>
      <c r="AV173" s="511"/>
      <c r="AW173" s="511"/>
      <c r="AX173" s="511"/>
      <c r="AY173" s="511"/>
      <c r="AZ173" s="511"/>
      <c r="BA173" s="511"/>
      <c r="BB173" s="511"/>
      <c r="BC173" s="511"/>
      <c r="BD173" s="511"/>
      <c r="BE173" s="511"/>
      <c r="BI173" s="511"/>
      <c r="BJ173" s="511"/>
      <c r="BK173" s="511"/>
      <c r="BL173" s="511"/>
      <c r="BM173" s="511"/>
      <c r="BN173" s="511"/>
      <c r="BO173" s="511"/>
      <c r="BP173" s="511"/>
      <c r="BQ173" s="511"/>
      <c r="BR173" s="511"/>
      <c r="BS173" s="511"/>
      <c r="BT173" s="511"/>
      <c r="BU173" s="511"/>
      <c r="BV173" s="511"/>
      <c r="BW173" s="511"/>
      <c r="BX173" s="511"/>
      <c r="BY173" s="511"/>
      <c r="BZ173" s="511"/>
      <c r="CA173" s="511"/>
      <c r="CB173" s="511"/>
      <c r="CC173" s="511"/>
      <c r="CD173" s="511"/>
      <c r="CE173" s="511"/>
      <c r="CF173" s="511"/>
      <c r="CG173" s="511"/>
      <c r="CH173" s="511"/>
      <c r="CI173" s="511"/>
      <c r="CJ173" s="511"/>
      <c r="CK173" s="511"/>
      <c r="CL173" s="511"/>
      <c r="CM173" s="511"/>
      <c r="CN173" s="511"/>
      <c r="CO173" s="511"/>
      <c r="EH173" s="511"/>
    </row>
    <row r="174" spans="1:138" s="560" customFormat="1" ht="30" customHeight="1">
      <c r="A174" s="514"/>
      <c r="B174" s="779"/>
      <c r="C174" s="846"/>
      <c r="D174" s="630"/>
      <c r="E174" s="630"/>
      <c r="F174" s="777"/>
      <c r="G174" s="777"/>
      <c r="H174" s="777"/>
      <c r="I174" s="777"/>
      <c r="J174" s="777"/>
      <c r="K174" s="777"/>
      <c r="L174" s="777"/>
      <c r="M174" s="778"/>
      <c r="N174" s="682"/>
      <c r="O174" s="640"/>
      <c r="P174" s="373"/>
      <c r="Q174" s="373" t="s">
        <v>197</v>
      </c>
      <c r="R174" s="373"/>
      <c r="S174" s="373"/>
      <c r="T174" s="373"/>
      <c r="U174" s="373"/>
      <c r="V174" s="373"/>
      <c r="W174" s="373"/>
      <c r="X174" s="373"/>
      <c r="Y174" s="373"/>
      <c r="Z174" s="373"/>
      <c r="AA174" s="373"/>
      <c r="AB174" s="373"/>
      <c r="AC174" s="373"/>
      <c r="AD174" s="373"/>
      <c r="AE174" s="373"/>
      <c r="AF174" s="373"/>
      <c r="AG174" s="284"/>
      <c r="AH174" s="373"/>
      <c r="AI174" s="373"/>
      <c r="AJ174" s="373"/>
      <c r="AK174" s="373"/>
      <c r="AL174" s="511"/>
      <c r="AM174" s="511"/>
      <c r="AN174" s="511"/>
      <c r="AO174" s="511"/>
      <c r="AP174" s="511"/>
      <c r="AQ174" s="511"/>
      <c r="AR174" s="511"/>
      <c r="AS174" s="511"/>
      <c r="AT174" s="511"/>
      <c r="AU174" s="511"/>
      <c r="AV174" s="511"/>
      <c r="AW174" s="511"/>
      <c r="AX174" s="511"/>
      <c r="AY174" s="511"/>
      <c r="AZ174" s="511"/>
      <c r="BA174" s="511"/>
      <c r="BB174" s="511"/>
      <c r="BC174" s="511"/>
      <c r="BD174" s="511"/>
      <c r="BE174" s="511"/>
      <c r="BI174" s="511"/>
      <c r="BJ174" s="511"/>
      <c r="BK174" s="511"/>
      <c r="BL174" s="511"/>
      <c r="BM174" s="511"/>
      <c r="BN174" s="511"/>
      <c r="BO174" s="511"/>
      <c r="BP174" s="511"/>
      <c r="BQ174" s="511"/>
      <c r="BR174" s="511"/>
      <c r="BS174" s="511"/>
      <c r="BT174" s="511"/>
      <c r="BU174" s="511"/>
      <c r="BV174" s="511"/>
      <c r="BW174" s="511"/>
      <c r="BX174" s="511"/>
      <c r="BY174" s="511"/>
      <c r="BZ174" s="511"/>
      <c r="CA174" s="511"/>
      <c r="CB174" s="511"/>
      <c r="CC174" s="511"/>
      <c r="CD174" s="511"/>
      <c r="CE174" s="511"/>
      <c r="CF174" s="511"/>
      <c r="CG174" s="511"/>
      <c r="CH174" s="511"/>
      <c r="CI174" s="511"/>
      <c r="CJ174" s="511"/>
      <c r="CK174" s="511"/>
      <c r="CL174" s="511"/>
      <c r="CM174" s="511"/>
      <c r="CN174" s="511"/>
      <c r="CO174" s="511"/>
      <c r="EH174" s="511"/>
    </row>
    <row r="175" spans="1:138" s="560" customFormat="1" ht="30" customHeight="1">
      <c r="A175" s="514"/>
      <c r="B175" s="779"/>
      <c r="C175" s="846"/>
      <c r="D175" s="630"/>
      <c r="E175" s="630"/>
      <c r="F175" s="777"/>
      <c r="G175" s="777"/>
      <c r="H175" s="777"/>
      <c r="I175" s="777"/>
      <c r="J175" s="777"/>
      <c r="K175" s="777"/>
      <c r="L175" s="777"/>
      <c r="M175" s="778"/>
      <c r="N175" s="682"/>
      <c r="O175" s="640"/>
      <c r="P175" s="373"/>
      <c r="Q175" s="373" t="s">
        <v>142</v>
      </c>
      <c r="R175" s="373"/>
      <c r="S175" s="373"/>
      <c r="T175" s="373"/>
      <c r="U175" s="373"/>
      <c r="V175" s="373"/>
      <c r="W175" s="373"/>
      <c r="X175" s="373"/>
      <c r="Y175" s="373"/>
      <c r="Z175" s="373"/>
      <c r="AA175" s="373"/>
      <c r="AB175" s="373"/>
      <c r="AC175" s="373"/>
      <c r="AD175" s="373"/>
      <c r="AE175" s="373"/>
      <c r="AF175" s="373"/>
      <c r="AG175" s="284"/>
      <c r="AH175" s="373"/>
      <c r="AI175" s="373"/>
      <c r="AJ175" s="373"/>
      <c r="AK175" s="373"/>
      <c r="AL175" s="511"/>
      <c r="AM175" s="511"/>
      <c r="AN175" s="511"/>
      <c r="AO175" s="511"/>
      <c r="AP175" s="511"/>
      <c r="AQ175" s="511"/>
      <c r="AR175" s="511"/>
      <c r="AS175" s="511"/>
      <c r="AT175" s="511"/>
      <c r="AU175" s="511"/>
      <c r="AV175" s="511"/>
      <c r="AW175" s="511"/>
      <c r="AX175" s="511"/>
      <c r="AY175" s="511"/>
      <c r="AZ175" s="511"/>
      <c r="BA175" s="511"/>
      <c r="BB175" s="511"/>
      <c r="BC175" s="511"/>
      <c r="BD175" s="511"/>
      <c r="BE175" s="511"/>
      <c r="BI175" s="511"/>
      <c r="BJ175" s="511"/>
      <c r="BK175" s="511"/>
      <c r="BL175" s="511"/>
      <c r="BM175" s="511"/>
      <c r="BN175" s="511"/>
      <c r="BO175" s="511"/>
      <c r="BP175" s="511"/>
      <c r="BQ175" s="511"/>
      <c r="BR175" s="511"/>
      <c r="BS175" s="511"/>
      <c r="BT175" s="511"/>
      <c r="BU175" s="511"/>
      <c r="BV175" s="511"/>
      <c r="BW175" s="511"/>
      <c r="BX175" s="511"/>
      <c r="BY175" s="511"/>
      <c r="BZ175" s="511"/>
      <c r="CA175" s="511"/>
      <c r="CB175" s="511"/>
      <c r="CC175" s="511"/>
      <c r="CD175" s="511"/>
      <c r="CE175" s="511"/>
      <c r="CF175" s="511"/>
      <c r="CG175" s="511"/>
      <c r="CH175" s="511"/>
      <c r="CI175" s="511"/>
      <c r="CJ175" s="511"/>
      <c r="CK175" s="511"/>
      <c r="CL175" s="511"/>
      <c r="CM175" s="511"/>
      <c r="CN175" s="511"/>
      <c r="CO175" s="511"/>
      <c r="EH175" s="511"/>
    </row>
    <row r="176" spans="1:138" s="560" customFormat="1" ht="30" customHeight="1">
      <c r="A176" s="514"/>
      <c r="B176" s="779"/>
      <c r="C176" s="846"/>
      <c r="D176" s="630"/>
      <c r="E176" s="630"/>
      <c r="F176" s="777"/>
      <c r="G176" s="777"/>
      <c r="H176" s="777"/>
      <c r="I176" s="777"/>
      <c r="J176" s="777"/>
      <c r="K176" s="777"/>
      <c r="L176" s="777"/>
      <c r="M176" s="778"/>
      <c r="N176" s="682"/>
      <c r="O176" s="640"/>
      <c r="P176" s="373"/>
      <c r="Q176" s="373" t="s">
        <v>127</v>
      </c>
      <c r="R176" s="373"/>
      <c r="S176" s="373"/>
      <c r="T176" s="373"/>
      <c r="U176" s="373"/>
      <c r="V176" s="373"/>
      <c r="W176" s="373"/>
      <c r="X176" s="373"/>
      <c r="Y176" s="373"/>
      <c r="Z176" s="373"/>
      <c r="AA176" s="373"/>
      <c r="AB176" s="373"/>
      <c r="AC176" s="373"/>
      <c r="AD176" s="373"/>
      <c r="AE176" s="373"/>
      <c r="AF176" s="373"/>
      <c r="AG176" s="284"/>
      <c r="AH176" s="373"/>
      <c r="AI176" s="373"/>
      <c r="AJ176" s="373"/>
      <c r="AK176" s="373"/>
      <c r="AL176" s="511"/>
      <c r="AM176" s="511"/>
      <c r="AN176" s="511"/>
      <c r="AO176" s="511"/>
      <c r="AP176" s="511"/>
      <c r="AQ176" s="511"/>
      <c r="AR176" s="511"/>
      <c r="AS176" s="511"/>
      <c r="AT176" s="511"/>
      <c r="AU176" s="511"/>
      <c r="AV176" s="511"/>
      <c r="AW176" s="511"/>
      <c r="AX176" s="511"/>
      <c r="AY176" s="511"/>
      <c r="AZ176" s="511"/>
      <c r="BA176" s="511"/>
      <c r="BB176" s="511"/>
      <c r="BC176" s="511"/>
      <c r="BD176" s="511"/>
      <c r="BE176" s="511"/>
      <c r="BI176" s="511"/>
      <c r="BJ176" s="511"/>
      <c r="BK176" s="511"/>
      <c r="BL176" s="511"/>
      <c r="BM176" s="511"/>
      <c r="BN176" s="511"/>
      <c r="BO176" s="511"/>
      <c r="BP176" s="511"/>
      <c r="BQ176" s="511"/>
      <c r="BR176" s="511"/>
      <c r="BS176" s="511"/>
      <c r="BT176" s="511"/>
      <c r="BU176" s="511"/>
      <c r="BV176" s="511"/>
      <c r="BW176" s="511"/>
      <c r="BX176" s="511"/>
      <c r="BY176" s="511"/>
      <c r="BZ176" s="511"/>
      <c r="CA176" s="511"/>
      <c r="CB176" s="511"/>
      <c r="CC176" s="511"/>
      <c r="CD176" s="511"/>
      <c r="CE176" s="511"/>
      <c r="CF176" s="511"/>
      <c r="CG176" s="511"/>
      <c r="CH176" s="511"/>
      <c r="CI176" s="511"/>
      <c r="CJ176" s="511"/>
      <c r="CK176" s="511"/>
      <c r="CL176" s="511"/>
      <c r="CM176" s="511"/>
      <c r="CN176" s="511"/>
      <c r="CO176" s="511"/>
      <c r="EH176" s="511"/>
    </row>
    <row r="177" spans="1:138" s="560" customFormat="1" ht="30" customHeight="1">
      <c r="A177" s="514"/>
      <c r="B177" s="779"/>
      <c r="C177" s="846"/>
      <c r="D177" s="630"/>
      <c r="E177" s="630"/>
      <c r="F177" s="777"/>
      <c r="G177" s="777"/>
      <c r="H177" s="777"/>
      <c r="I177" s="777"/>
      <c r="J177" s="777"/>
      <c r="K177" s="777"/>
      <c r="L177" s="777"/>
      <c r="M177" s="778"/>
      <c r="N177" s="682"/>
      <c r="O177" s="640"/>
      <c r="P177" s="373"/>
      <c r="Q177" s="373" t="s">
        <v>148</v>
      </c>
      <c r="R177" s="373"/>
      <c r="S177" s="373"/>
      <c r="T177" s="373"/>
      <c r="U177" s="373"/>
      <c r="V177" s="373"/>
      <c r="W177" s="373"/>
      <c r="X177" s="373"/>
      <c r="Y177" s="373"/>
      <c r="Z177" s="373"/>
      <c r="AA177" s="373"/>
      <c r="AB177" s="373"/>
      <c r="AC177" s="373"/>
      <c r="AD177" s="373"/>
      <c r="AE177" s="373"/>
      <c r="AF177" s="373"/>
      <c r="AG177" s="284"/>
      <c r="AH177" s="373"/>
      <c r="AI177" s="373"/>
      <c r="AJ177" s="373"/>
      <c r="AK177" s="373"/>
      <c r="AL177" s="511"/>
      <c r="AM177" s="511"/>
      <c r="AN177" s="511"/>
      <c r="AO177" s="511"/>
      <c r="AP177" s="511"/>
      <c r="AQ177" s="511"/>
      <c r="AR177" s="511"/>
      <c r="AS177" s="511"/>
      <c r="AT177" s="511"/>
      <c r="AU177" s="511"/>
      <c r="AV177" s="511"/>
      <c r="AW177" s="511"/>
      <c r="AX177" s="511"/>
      <c r="AY177" s="511"/>
      <c r="AZ177" s="511"/>
      <c r="BA177" s="511"/>
      <c r="BB177" s="511"/>
      <c r="BC177" s="511"/>
      <c r="BD177" s="511"/>
      <c r="BE177" s="511"/>
      <c r="BI177" s="511"/>
      <c r="BJ177" s="511"/>
      <c r="BK177" s="511"/>
      <c r="BL177" s="511"/>
      <c r="BM177" s="511"/>
      <c r="BN177" s="511"/>
      <c r="BO177" s="511"/>
      <c r="BP177" s="511"/>
      <c r="BQ177" s="511"/>
      <c r="BR177" s="511"/>
      <c r="BS177" s="511"/>
      <c r="BT177" s="511"/>
      <c r="BU177" s="511"/>
      <c r="BV177" s="511"/>
      <c r="BW177" s="511"/>
      <c r="BX177" s="511"/>
      <c r="BY177" s="511"/>
      <c r="BZ177" s="511"/>
      <c r="CA177" s="511"/>
      <c r="CB177" s="511"/>
      <c r="CC177" s="511"/>
      <c r="CD177" s="511"/>
      <c r="CE177" s="511"/>
      <c r="CF177" s="511"/>
      <c r="CG177" s="511"/>
      <c r="CH177" s="511"/>
      <c r="CI177" s="511"/>
      <c r="CJ177" s="511"/>
      <c r="CK177" s="511"/>
      <c r="CL177" s="511"/>
      <c r="CM177" s="511"/>
      <c r="CN177" s="511"/>
      <c r="CO177" s="511"/>
      <c r="EH177" s="511"/>
    </row>
    <row r="178" spans="1:138" s="560" customFormat="1" ht="30" customHeight="1">
      <c r="A178" s="514"/>
      <c r="B178" s="779"/>
      <c r="C178" s="846"/>
      <c r="D178" s="630"/>
      <c r="E178" s="630"/>
      <c r="F178" s="777"/>
      <c r="G178" s="777"/>
      <c r="H178" s="777"/>
      <c r="I178" s="777"/>
      <c r="J178" s="777"/>
      <c r="K178" s="777"/>
      <c r="L178" s="777"/>
      <c r="M178" s="778"/>
      <c r="N178" s="682"/>
      <c r="O178" s="640"/>
      <c r="P178" s="373"/>
      <c r="Q178" s="373" t="s">
        <v>198</v>
      </c>
      <c r="R178" s="373"/>
      <c r="S178" s="373"/>
      <c r="T178" s="373"/>
      <c r="U178" s="373"/>
      <c r="V178" s="373"/>
      <c r="W178" s="373"/>
      <c r="X178" s="373"/>
      <c r="Y178" s="373"/>
      <c r="Z178" s="373"/>
      <c r="AA178" s="373"/>
      <c r="AB178" s="373"/>
      <c r="AC178" s="373"/>
      <c r="AD178" s="373"/>
      <c r="AE178" s="373"/>
      <c r="AF178" s="373"/>
      <c r="AG178" s="284"/>
      <c r="AH178" s="373"/>
      <c r="AI178" s="373"/>
      <c r="AJ178" s="373"/>
      <c r="AK178" s="373"/>
      <c r="AL178" s="511"/>
      <c r="AM178" s="511"/>
      <c r="AN178" s="511"/>
      <c r="AO178" s="511"/>
      <c r="AP178" s="511"/>
      <c r="AQ178" s="511"/>
      <c r="AR178" s="511"/>
      <c r="AS178" s="511"/>
      <c r="AT178" s="511"/>
      <c r="AU178" s="511"/>
      <c r="AV178" s="511"/>
      <c r="AW178" s="511"/>
      <c r="AX178" s="511"/>
      <c r="AY178" s="511"/>
      <c r="AZ178" s="511"/>
      <c r="BA178" s="511"/>
      <c r="BB178" s="511"/>
      <c r="BC178" s="511"/>
      <c r="BD178" s="511"/>
      <c r="BE178" s="511"/>
      <c r="BI178" s="511"/>
      <c r="BJ178" s="511"/>
      <c r="BK178" s="511"/>
      <c r="BL178" s="511"/>
      <c r="BM178" s="511"/>
      <c r="BN178" s="511"/>
      <c r="BO178" s="511"/>
      <c r="BP178" s="511"/>
      <c r="BQ178" s="511"/>
      <c r="BR178" s="511"/>
      <c r="BS178" s="511"/>
      <c r="BT178" s="511"/>
      <c r="BU178" s="511"/>
      <c r="BV178" s="511"/>
      <c r="BW178" s="511"/>
      <c r="BX178" s="511"/>
      <c r="BY178" s="511"/>
      <c r="BZ178" s="511"/>
      <c r="CA178" s="511"/>
      <c r="CB178" s="511"/>
      <c r="CC178" s="511"/>
      <c r="CD178" s="511"/>
      <c r="CE178" s="511"/>
      <c r="CF178" s="511"/>
      <c r="CG178" s="511"/>
      <c r="CH178" s="511"/>
      <c r="CI178" s="511"/>
      <c r="CJ178" s="511"/>
      <c r="CK178" s="511"/>
      <c r="CL178" s="511"/>
      <c r="CM178" s="511"/>
      <c r="CN178" s="511"/>
      <c r="CO178" s="511"/>
      <c r="EH178" s="511"/>
    </row>
    <row r="179" spans="1:138" s="560" customFormat="1" ht="30" customHeight="1">
      <c r="A179" s="514"/>
      <c r="B179" s="779"/>
      <c r="C179" s="846"/>
      <c r="D179" s="630"/>
      <c r="E179" s="630"/>
      <c r="F179" s="777"/>
      <c r="G179" s="777"/>
      <c r="H179" s="777"/>
      <c r="I179" s="777"/>
      <c r="J179" s="777"/>
      <c r="K179" s="777"/>
      <c r="L179" s="777"/>
      <c r="M179" s="778"/>
      <c r="N179" s="682"/>
      <c r="O179" s="640"/>
      <c r="P179" s="373"/>
      <c r="Q179" s="373" t="s">
        <v>109</v>
      </c>
      <c r="R179" s="373"/>
      <c r="S179" s="373"/>
      <c r="T179" s="373"/>
      <c r="U179" s="373"/>
      <c r="V179" s="373"/>
      <c r="W179" s="373"/>
      <c r="X179" s="373"/>
      <c r="Y179" s="373"/>
      <c r="Z179" s="373"/>
      <c r="AA179" s="373"/>
      <c r="AB179" s="373"/>
      <c r="AC179" s="373"/>
      <c r="AD179" s="373"/>
      <c r="AE179" s="373"/>
      <c r="AF179" s="373"/>
      <c r="AG179" s="284"/>
      <c r="AH179" s="373"/>
      <c r="AI179" s="373"/>
      <c r="AJ179" s="373"/>
      <c r="AK179" s="373"/>
      <c r="AL179" s="511"/>
      <c r="AM179" s="511"/>
      <c r="AN179" s="511"/>
      <c r="AO179" s="511"/>
      <c r="AP179" s="511"/>
      <c r="AQ179" s="511"/>
      <c r="AR179" s="511"/>
      <c r="AS179" s="511"/>
      <c r="AT179" s="511"/>
      <c r="AU179" s="511"/>
      <c r="AV179" s="511"/>
      <c r="AW179" s="511"/>
      <c r="AX179" s="511"/>
      <c r="AY179" s="511"/>
      <c r="AZ179" s="511"/>
      <c r="BA179" s="511"/>
      <c r="BB179" s="511"/>
      <c r="BC179" s="511"/>
      <c r="BD179" s="511"/>
      <c r="BE179" s="511"/>
      <c r="BI179" s="511"/>
      <c r="BJ179" s="511"/>
      <c r="BK179" s="511"/>
      <c r="BL179" s="511"/>
      <c r="BM179" s="511"/>
      <c r="BN179" s="511"/>
      <c r="BO179" s="511"/>
      <c r="BP179" s="511"/>
      <c r="BQ179" s="511"/>
      <c r="BR179" s="511"/>
      <c r="BS179" s="511"/>
      <c r="BT179" s="511"/>
      <c r="BU179" s="511"/>
      <c r="BV179" s="511"/>
      <c r="BW179" s="511"/>
      <c r="BX179" s="511"/>
      <c r="BY179" s="511"/>
      <c r="BZ179" s="511"/>
      <c r="CA179" s="511"/>
      <c r="CB179" s="511"/>
      <c r="CC179" s="511"/>
      <c r="CD179" s="511"/>
      <c r="CE179" s="511"/>
      <c r="CF179" s="511"/>
      <c r="CG179" s="511"/>
      <c r="CH179" s="511"/>
      <c r="CI179" s="511"/>
      <c r="CJ179" s="511"/>
      <c r="CK179" s="511"/>
      <c r="CL179" s="511"/>
      <c r="CM179" s="511"/>
      <c r="CN179" s="511"/>
      <c r="CO179" s="511"/>
      <c r="EH179" s="511"/>
    </row>
    <row r="180" spans="1:138" s="560" customFormat="1" ht="30" customHeight="1">
      <c r="A180" s="514"/>
      <c r="B180" s="779"/>
      <c r="C180" s="846"/>
      <c r="D180" s="630"/>
      <c r="E180" s="630"/>
      <c r="F180" s="777"/>
      <c r="G180" s="777"/>
      <c r="H180" s="777"/>
      <c r="I180" s="777"/>
      <c r="J180" s="777"/>
      <c r="K180" s="777"/>
      <c r="L180" s="777"/>
      <c r="M180" s="778"/>
      <c r="N180" s="682"/>
      <c r="O180" s="640"/>
      <c r="P180" s="373"/>
      <c r="Q180" s="373" t="s">
        <v>134</v>
      </c>
      <c r="R180" s="373"/>
      <c r="S180" s="373"/>
      <c r="T180" s="373"/>
      <c r="U180" s="373"/>
      <c r="V180" s="373"/>
      <c r="W180" s="373"/>
      <c r="X180" s="373"/>
      <c r="Y180" s="373"/>
      <c r="Z180" s="373"/>
      <c r="AA180" s="373"/>
      <c r="AB180" s="373"/>
      <c r="AC180" s="373"/>
      <c r="AD180" s="373"/>
      <c r="AE180" s="373"/>
      <c r="AF180" s="373"/>
      <c r="AG180" s="284"/>
      <c r="AH180" s="373"/>
      <c r="AI180" s="373"/>
      <c r="AJ180" s="373"/>
      <c r="AK180" s="373"/>
      <c r="AL180" s="511"/>
      <c r="AM180" s="511"/>
      <c r="AN180" s="511"/>
      <c r="AO180" s="511"/>
      <c r="AP180" s="511"/>
      <c r="AQ180" s="511"/>
      <c r="AR180" s="511"/>
      <c r="AS180" s="511"/>
      <c r="AT180" s="511"/>
      <c r="AU180" s="511"/>
      <c r="AV180" s="511"/>
      <c r="AW180" s="511"/>
      <c r="AX180" s="511"/>
      <c r="AY180" s="511"/>
      <c r="AZ180" s="511"/>
      <c r="BA180" s="511"/>
      <c r="BB180" s="511"/>
      <c r="BC180" s="511"/>
      <c r="BD180" s="511"/>
      <c r="BE180" s="511"/>
      <c r="BI180" s="511"/>
      <c r="BJ180" s="511"/>
      <c r="BK180" s="511"/>
      <c r="BL180" s="511"/>
      <c r="BM180" s="511"/>
      <c r="BN180" s="511"/>
      <c r="BO180" s="511"/>
      <c r="BP180" s="511"/>
      <c r="BQ180" s="511"/>
      <c r="BR180" s="511"/>
      <c r="BS180" s="511"/>
      <c r="BT180" s="511"/>
      <c r="BU180" s="511"/>
      <c r="BV180" s="511"/>
      <c r="BW180" s="511"/>
      <c r="BX180" s="511"/>
      <c r="BY180" s="511"/>
      <c r="BZ180" s="511"/>
      <c r="CA180" s="511"/>
      <c r="CB180" s="511"/>
      <c r="CC180" s="511"/>
      <c r="CD180" s="511"/>
      <c r="CE180" s="511"/>
      <c r="CF180" s="511"/>
      <c r="CG180" s="511"/>
      <c r="CH180" s="511"/>
      <c r="CI180" s="511"/>
      <c r="CJ180" s="511"/>
      <c r="CK180" s="511"/>
      <c r="CL180" s="511"/>
      <c r="CM180" s="511"/>
      <c r="CN180" s="511"/>
      <c r="CO180" s="511"/>
      <c r="EH180" s="511"/>
    </row>
    <row r="181" spans="1:138" s="560" customFormat="1" ht="30" customHeight="1">
      <c r="A181" s="514"/>
      <c r="B181" s="779"/>
      <c r="C181" s="846"/>
      <c r="D181" s="630"/>
      <c r="E181" s="630"/>
      <c r="F181" s="777"/>
      <c r="G181" s="777"/>
      <c r="H181" s="777"/>
      <c r="I181" s="777"/>
      <c r="J181" s="777"/>
      <c r="K181" s="777"/>
      <c r="L181" s="777"/>
      <c r="M181" s="778"/>
      <c r="N181" s="682"/>
      <c r="O181" s="640"/>
      <c r="P181" s="373"/>
      <c r="Q181" s="373" t="s">
        <v>131</v>
      </c>
      <c r="R181" s="373"/>
      <c r="S181" s="373"/>
      <c r="T181" s="373"/>
      <c r="U181" s="373"/>
      <c r="V181" s="373"/>
      <c r="W181" s="373"/>
      <c r="X181" s="373"/>
      <c r="Y181" s="373"/>
      <c r="Z181" s="373"/>
      <c r="AA181" s="373"/>
      <c r="AB181" s="373"/>
      <c r="AC181" s="373"/>
      <c r="AD181" s="373"/>
      <c r="AE181" s="373"/>
      <c r="AF181" s="373"/>
      <c r="AG181" s="284"/>
      <c r="AH181" s="373"/>
      <c r="AI181" s="373"/>
      <c r="AJ181" s="373"/>
      <c r="AK181" s="373"/>
      <c r="AL181" s="511"/>
      <c r="AM181" s="511"/>
      <c r="AN181" s="511"/>
      <c r="AO181" s="511"/>
      <c r="AP181" s="511"/>
      <c r="AQ181" s="511"/>
      <c r="AR181" s="511"/>
      <c r="AS181" s="511"/>
      <c r="AT181" s="511"/>
      <c r="AU181" s="511"/>
      <c r="AV181" s="511"/>
      <c r="AW181" s="511"/>
      <c r="AX181" s="511"/>
      <c r="AY181" s="511"/>
      <c r="AZ181" s="511"/>
      <c r="BA181" s="511"/>
      <c r="BB181" s="511"/>
      <c r="BC181" s="511"/>
      <c r="BD181" s="511"/>
      <c r="BE181" s="511"/>
      <c r="BI181" s="511"/>
      <c r="BJ181" s="511"/>
      <c r="BK181" s="511"/>
      <c r="BL181" s="511"/>
      <c r="BM181" s="511"/>
      <c r="BN181" s="511"/>
      <c r="BO181" s="511"/>
      <c r="BP181" s="511"/>
      <c r="BQ181" s="511"/>
      <c r="BR181" s="511"/>
      <c r="BS181" s="511"/>
      <c r="BT181" s="511"/>
      <c r="BU181" s="511"/>
      <c r="BV181" s="511"/>
      <c r="BW181" s="511"/>
      <c r="BX181" s="511"/>
      <c r="BY181" s="511"/>
      <c r="BZ181" s="511"/>
      <c r="CA181" s="511"/>
      <c r="CB181" s="511"/>
      <c r="CC181" s="511"/>
      <c r="CD181" s="511"/>
      <c r="CE181" s="511"/>
      <c r="CF181" s="511"/>
      <c r="CG181" s="511"/>
      <c r="CH181" s="511"/>
      <c r="CI181" s="511"/>
      <c r="CJ181" s="511"/>
      <c r="CK181" s="511"/>
      <c r="CL181" s="511"/>
      <c r="CM181" s="511"/>
      <c r="CN181" s="511"/>
      <c r="CO181" s="511"/>
      <c r="EH181" s="511"/>
    </row>
    <row r="182" spans="1:138" s="560" customFormat="1" ht="30" customHeight="1">
      <c r="A182" s="514"/>
      <c r="B182" s="779"/>
      <c r="C182" s="846"/>
      <c r="D182" s="630"/>
      <c r="E182" s="630"/>
      <c r="F182" s="777"/>
      <c r="G182" s="777"/>
      <c r="H182" s="777"/>
      <c r="I182" s="777"/>
      <c r="J182" s="777"/>
      <c r="K182" s="777"/>
      <c r="L182" s="777"/>
      <c r="M182" s="778"/>
      <c r="N182" s="682"/>
      <c r="O182" s="640"/>
      <c r="P182" s="373"/>
      <c r="Q182" s="373" t="s">
        <v>128</v>
      </c>
      <c r="R182" s="373"/>
      <c r="S182" s="373"/>
      <c r="T182" s="373"/>
      <c r="U182" s="373"/>
      <c r="V182" s="373"/>
      <c r="W182" s="373"/>
      <c r="X182" s="373"/>
      <c r="Y182" s="373"/>
      <c r="Z182" s="373"/>
      <c r="AA182" s="373"/>
      <c r="AB182" s="373"/>
      <c r="AC182" s="373"/>
      <c r="AD182" s="373"/>
      <c r="AE182" s="373"/>
      <c r="AF182" s="373"/>
      <c r="AG182" s="284"/>
      <c r="AH182" s="373"/>
      <c r="AI182" s="373"/>
      <c r="AJ182" s="373"/>
      <c r="AK182" s="373"/>
      <c r="AL182" s="511"/>
      <c r="AM182" s="511"/>
      <c r="AN182" s="511"/>
      <c r="AO182" s="511"/>
      <c r="AP182" s="511"/>
      <c r="AQ182" s="511"/>
      <c r="AR182" s="511"/>
      <c r="AS182" s="511"/>
      <c r="AT182" s="511"/>
      <c r="AU182" s="511"/>
      <c r="AV182" s="511"/>
      <c r="AW182" s="511"/>
      <c r="AX182" s="511"/>
      <c r="AY182" s="511"/>
      <c r="AZ182" s="511"/>
      <c r="BA182" s="511"/>
      <c r="BB182" s="511"/>
      <c r="BC182" s="511"/>
      <c r="BD182" s="511"/>
      <c r="BE182" s="511"/>
      <c r="BI182" s="511"/>
      <c r="BJ182" s="511"/>
      <c r="BK182" s="511"/>
      <c r="BL182" s="511"/>
      <c r="BM182" s="511"/>
      <c r="BN182" s="511"/>
      <c r="BO182" s="511"/>
      <c r="BP182" s="511"/>
      <c r="BQ182" s="511"/>
      <c r="BR182" s="511"/>
      <c r="BS182" s="511"/>
      <c r="BT182" s="511"/>
      <c r="BU182" s="511"/>
      <c r="BV182" s="511"/>
      <c r="BW182" s="511"/>
      <c r="BX182" s="511"/>
      <c r="BY182" s="511"/>
      <c r="BZ182" s="511"/>
      <c r="CA182" s="511"/>
      <c r="CB182" s="511"/>
      <c r="CC182" s="511"/>
      <c r="CD182" s="511"/>
      <c r="CE182" s="511"/>
      <c r="CF182" s="511"/>
      <c r="CG182" s="511"/>
      <c r="CH182" s="511"/>
      <c r="CI182" s="511"/>
      <c r="CJ182" s="511"/>
      <c r="CK182" s="511"/>
      <c r="CL182" s="511"/>
      <c r="CM182" s="511"/>
      <c r="CN182" s="511"/>
      <c r="CO182" s="511"/>
      <c r="EH182" s="511"/>
    </row>
    <row r="183" spans="1:138" s="560" customFormat="1" ht="30" customHeight="1">
      <c r="A183" s="514"/>
      <c r="B183" s="779"/>
      <c r="C183" s="846"/>
      <c r="D183" s="630"/>
      <c r="E183" s="630"/>
      <c r="F183" s="777"/>
      <c r="G183" s="777"/>
      <c r="H183" s="777"/>
      <c r="I183" s="777"/>
      <c r="J183" s="777"/>
      <c r="K183" s="777"/>
      <c r="L183" s="777"/>
      <c r="M183" s="778"/>
      <c r="N183" s="682"/>
      <c r="O183" s="640"/>
      <c r="P183" s="373"/>
      <c r="Q183" s="373" t="s">
        <v>199</v>
      </c>
      <c r="R183" s="373"/>
      <c r="S183" s="373"/>
      <c r="T183" s="373"/>
      <c r="U183" s="373"/>
      <c r="V183" s="373"/>
      <c r="W183" s="373"/>
      <c r="X183" s="373"/>
      <c r="Y183" s="373"/>
      <c r="Z183" s="373"/>
      <c r="AA183" s="373"/>
      <c r="AB183" s="373"/>
      <c r="AC183" s="373"/>
      <c r="AD183" s="373"/>
      <c r="AE183" s="373"/>
      <c r="AF183" s="373"/>
      <c r="AG183" s="284"/>
      <c r="AH183" s="373"/>
      <c r="AI183" s="373"/>
      <c r="AJ183" s="373"/>
      <c r="AK183" s="373"/>
      <c r="AL183" s="511"/>
      <c r="AM183" s="511"/>
      <c r="AN183" s="511"/>
      <c r="AO183" s="511"/>
      <c r="AP183" s="511"/>
      <c r="AQ183" s="511"/>
      <c r="AR183" s="511"/>
      <c r="AS183" s="511"/>
      <c r="AT183" s="511"/>
      <c r="AU183" s="511"/>
      <c r="AV183" s="511"/>
      <c r="AW183" s="511"/>
      <c r="AX183" s="511"/>
      <c r="AY183" s="511"/>
      <c r="AZ183" s="511"/>
      <c r="BA183" s="511"/>
      <c r="BB183" s="511"/>
      <c r="BC183" s="511"/>
      <c r="BD183" s="511"/>
      <c r="BE183" s="511"/>
      <c r="BI183" s="511"/>
      <c r="BJ183" s="511"/>
      <c r="BK183" s="511"/>
      <c r="BL183" s="511"/>
      <c r="BM183" s="511"/>
      <c r="BN183" s="511"/>
      <c r="BO183" s="511"/>
      <c r="BP183" s="511"/>
      <c r="BQ183" s="511"/>
      <c r="BR183" s="511"/>
      <c r="BS183" s="511"/>
      <c r="BT183" s="511"/>
      <c r="BU183" s="511"/>
      <c r="BV183" s="511"/>
      <c r="BW183" s="511"/>
      <c r="BX183" s="511"/>
      <c r="BY183" s="511"/>
      <c r="BZ183" s="511"/>
      <c r="CA183" s="511"/>
      <c r="CB183" s="511"/>
      <c r="CC183" s="511"/>
      <c r="CD183" s="511"/>
      <c r="CE183" s="511"/>
      <c r="CF183" s="511"/>
      <c r="CG183" s="511"/>
      <c r="CH183" s="511"/>
      <c r="CI183" s="511"/>
      <c r="CJ183" s="511"/>
      <c r="CK183" s="511"/>
      <c r="CL183" s="511"/>
      <c r="CM183" s="511"/>
      <c r="CN183" s="511"/>
      <c r="CO183" s="511"/>
      <c r="EH183" s="511"/>
    </row>
    <row r="184" spans="1:138" s="560" customFormat="1" ht="30" customHeight="1">
      <c r="A184" s="514"/>
      <c r="B184" s="779"/>
      <c r="C184" s="846"/>
      <c r="D184" s="630"/>
      <c r="E184" s="630"/>
      <c r="F184" s="777"/>
      <c r="G184" s="777"/>
      <c r="H184" s="777"/>
      <c r="I184" s="777"/>
      <c r="J184" s="777"/>
      <c r="K184" s="777"/>
      <c r="L184" s="777"/>
      <c r="M184" s="778"/>
      <c r="N184" s="682"/>
      <c r="O184" s="640"/>
      <c r="P184" s="373"/>
      <c r="Q184" s="373" t="s">
        <v>200</v>
      </c>
      <c r="R184" s="373"/>
      <c r="S184" s="373"/>
      <c r="T184" s="373"/>
      <c r="U184" s="373"/>
      <c r="V184" s="373"/>
      <c r="W184" s="373"/>
      <c r="X184" s="373"/>
      <c r="Y184" s="373"/>
      <c r="Z184" s="373"/>
      <c r="AA184" s="373"/>
      <c r="AB184" s="373"/>
      <c r="AC184" s="373"/>
      <c r="AD184" s="373"/>
      <c r="AE184" s="373"/>
      <c r="AF184" s="373"/>
      <c r="AG184" s="284"/>
      <c r="AH184" s="373"/>
      <c r="AI184" s="373"/>
      <c r="AJ184" s="373"/>
      <c r="AK184" s="373"/>
      <c r="AL184" s="511"/>
      <c r="AM184" s="511"/>
      <c r="AN184" s="511"/>
      <c r="AO184" s="511"/>
      <c r="AP184" s="511"/>
      <c r="AQ184" s="511"/>
      <c r="AR184" s="511"/>
      <c r="AS184" s="511"/>
      <c r="AT184" s="511"/>
      <c r="AU184" s="511"/>
      <c r="AV184" s="511"/>
      <c r="AW184" s="511"/>
      <c r="AX184" s="511"/>
      <c r="AY184" s="511"/>
      <c r="AZ184" s="511"/>
      <c r="BA184" s="511"/>
      <c r="BB184" s="511"/>
      <c r="BC184" s="511"/>
      <c r="BD184" s="511"/>
      <c r="BE184" s="511"/>
      <c r="BI184" s="511"/>
      <c r="BJ184" s="511"/>
      <c r="BK184" s="511"/>
      <c r="BL184" s="511"/>
      <c r="BM184" s="511"/>
      <c r="BN184" s="511"/>
      <c r="BO184" s="511"/>
      <c r="BP184" s="511"/>
      <c r="BQ184" s="511"/>
      <c r="BR184" s="511"/>
      <c r="BS184" s="511"/>
      <c r="BT184" s="511"/>
      <c r="BU184" s="511"/>
      <c r="BV184" s="511"/>
      <c r="BW184" s="511"/>
      <c r="BX184" s="511"/>
      <c r="BY184" s="511"/>
      <c r="BZ184" s="511"/>
      <c r="CA184" s="511"/>
      <c r="CB184" s="511"/>
      <c r="CC184" s="511"/>
      <c r="CD184" s="511"/>
      <c r="CE184" s="511"/>
      <c r="CF184" s="511"/>
      <c r="CG184" s="511"/>
      <c r="CH184" s="511"/>
      <c r="CI184" s="511"/>
      <c r="CJ184" s="511"/>
      <c r="CK184" s="511"/>
      <c r="CL184" s="511"/>
      <c r="CM184" s="511"/>
      <c r="CN184" s="511"/>
      <c r="CO184" s="511"/>
      <c r="EH184" s="511"/>
    </row>
    <row r="185" spans="1:138" s="560" customFormat="1" ht="30" customHeight="1">
      <c r="A185" s="514"/>
      <c r="B185" s="779"/>
      <c r="C185" s="846"/>
      <c r="D185" s="630"/>
      <c r="E185" s="630"/>
      <c r="F185" s="777"/>
      <c r="G185" s="777"/>
      <c r="H185" s="777"/>
      <c r="I185" s="777"/>
      <c r="J185" s="777"/>
      <c r="K185" s="777"/>
      <c r="L185" s="777"/>
      <c r="M185" s="778"/>
      <c r="N185" s="682"/>
      <c r="O185" s="640"/>
      <c r="P185" s="373"/>
      <c r="Q185" s="373" t="s">
        <v>140</v>
      </c>
      <c r="R185" s="373"/>
      <c r="S185" s="373"/>
      <c r="T185" s="373"/>
      <c r="U185" s="373"/>
      <c r="V185" s="373"/>
      <c r="W185" s="373"/>
      <c r="X185" s="373"/>
      <c r="Y185" s="373"/>
      <c r="Z185" s="373"/>
      <c r="AA185" s="373"/>
      <c r="AB185" s="373"/>
      <c r="AC185" s="373"/>
      <c r="AD185" s="373"/>
      <c r="AE185" s="373"/>
      <c r="AF185" s="373"/>
      <c r="AG185" s="284"/>
      <c r="AH185" s="373"/>
      <c r="AI185" s="373"/>
      <c r="AJ185" s="373"/>
      <c r="AK185" s="373"/>
      <c r="AL185" s="511"/>
      <c r="AM185" s="511"/>
      <c r="AN185" s="511"/>
      <c r="AO185" s="511"/>
      <c r="AP185" s="511"/>
      <c r="AQ185" s="511"/>
      <c r="AR185" s="511"/>
      <c r="AS185" s="511"/>
      <c r="AT185" s="511"/>
      <c r="AU185" s="511"/>
      <c r="AV185" s="511"/>
      <c r="AW185" s="511"/>
      <c r="AX185" s="511"/>
      <c r="AY185" s="511"/>
      <c r="AZ185" s="511"/>
      <c r="BA185" s="511"/>
      <c r="BB185" s="511"/>
      <c r="BC185" s="511"/>
      <c r="BD185" s="511"/>
      <c r="BE185" s="511"/>
      <c r="BI185" s="511"/>
      <c r="BJ185" s="511"/>
      <c r="BK185" s="511"/>
      <c r="BL185" s="511"/>
      <c r="BM185" s="511"/>
      <c r="BN185" s="511"/>
      <c r="BO185" s="511"/>
      <c r="BP185" s="511"/>
      <c r="BQ185" s="511"/>
      <c r="BR185" s="511"/>
      <c r="BS185" s="511"/>
      <c r="BT185" s="511"/>
      <c r="BU185" s="511"/>
      <c r="BV185" s="511"/>
      <c r="BW185" s="511"/>
      <c r="BX185" s="511"/>
      <c r="BY185" s="511"/>
      <c r="BZ185" s="511"/>
      <c r="CA185" s="511"/>
      <c r="CB185" s="511"/>
      <c r="CC185" s="511"/>
      <c r="CD185" s="511"/>
      <c r="CE185" s="511"/>
      <c r="CF185" s="511"/>
      <c r="CG185" s="511"/>
      <c r="CH185" s="511"/>
      <c r="CI185" s="511"/>
      <c r="CJ185" s="511"/>
      <c r="CK185" s="511"/>
      <c r="CL185" s="511"/>
      <c r="CM185" s="511"/>
      <c r="CN185" s="511"/>
      <c r="CO185" s="511"/>
      <c r="EH185" s="511"/>
    </row>
    <row r="186" spans="1:138" s="560" customFormat="1" ht="30" customHeight="1">
      <c r="A186" s="514"/>
      <c r="B186" s="779"/>
      <c r="C186" s="846"/>
      <c r="D186" s="630"/>
      <c r="E186" s="630"/>
      <c r="F186" s="777"/>
      <c r="G186" s="777"/>
      <c r="H186" s="777"/>
      <c r="I186" s="777"/>
      <c r="J186" s="777"/>
      <c r="K186" s="777"/>
      <c r="L186" s="777"/>
      <c r="M186" s="778"/>
      <c r="N186" s="682"/>
      <c r="O186" s="640"/>
      <c r="P186" s="373"/>
      <c r="Q186" s="373" t="s">
        <v>201</v>
      </c>
      <c r="R186" s="373"/>
      <c r="S186" s="373"/>
      <c r="T186" s="373"/>
      <c r="U186" s="373"/>
      <c r="V186" s="373"/>
      <c r="W186" s="373"/>
      <c r="X186" s="373"/>
      <c r="Y186" s="373"/>
      <c r="Z186" s="373"/>
      <c r="AA186" s="373"/>
      <c r="AB186" s="373"/>
      <c r="AC186" s="373"/>
      <c r="AD186" s="373"/>
      <c r="AE186" s="373"/>
      <c r="AF186" s="373"/>
      <c r="AG186" s="284"/>
      <c r="AH186" s="373"/>
      <c r="AI186" s="373"/>
      <c r="AJ186" s="373"/>
      <c r="AK186" s="373"/>
      <c r="AL186" s="511"/>
      <c r="AM186" s="511"/>
      <c r="AN186" s="511"/>
      <c r="AO186" s="511"/>
      <c r="AP186" s="511"/>
      <c r="AQ186" s="511"/>
      <c r="AR186" s="511"/>
      <c r="AS186" s="511"/>
      <c r="AT186" s="511"/>
      <c r="AU186" s="511"/>
      <c r="AV186" s="511"/>
      <c r="AW186" s="511"/>
      <c r="AX186" s="511"/>
      <c r="AY186" s="511"/>
      <c r="AZ186" s="511"/>
      <c r="BA186" s="511"/>
      <c r="BB186" s="511"/>
      <c r="BC186" s="511"/>
      <c r="BD186" s="511"/>
      <c r="BE186" s="511"/>
      <c r="BI186" s="511"/>
      <c r="BJ186" s="511"/>
      <c r="BK186" s="511"/>
      <c r="BL186" s="511"/>
      <c r="BM186" s="511"/>
      <c r="BN186" s="511"/>
      <c r="BO186" s="511"/>
      <c r="BP186" s="511"/>
      <c r="BQ186" s="511"/>
      <c r="BR186" s="511"/>
      <c r="BS186" s="511"/>
      <c r="BT186" s="511"/>
      <c r="BU186" s="511"/>
      <c r="BV186" s="511"/>
      <c r="BW186" s="511"/>
      <c r="BX186" s="511"/>
      <c r="BY186" s="511"/>
      <c r="BZ186" s="511"/>
      <c r="CA186" s="511"/>
      <c r="CB186" s="511"/>
      <c r="CC186" s="511"/>
      <c r="CD186" s="511"/>
      <c r="CE186" s="511"/>
      <c r="CF186" s="511"/>
      <c r="CG186" s="511"/>
      <c r="CH186" s="511"/>
      <c r="CI186" s="511"/>
      <c r="CJ186" s="511"/>
      <c r="CK186" s="511"/>
      <c r="CL186" s="511"/>
      <c r="CM186" s="511"/>
      <c r="CN186" s="511"/>
      <c r="CO186" s="511"/>
      <c r="EH186" s="511"/>
    </row>
    <row r="187" spans="1:138" s="560" customFormat="1" ht="30" customHeight="1">
      <c r="A187" s="514"/>
      <c r="B187" s="779"/>
      <c r="C187" s="846"/>
      <c r="D187" s="630"/>
      <c r="E187" s="630"/>
      <c r="F187" s="777"/>
      <c r="G187" s="777"/>
      <c r="H187" s="777"/>
      <c r="I187" s="777"/>
      <c r="J187" s="777"/>
      <c r="K187" s="777"/>
      <c r="L187" s="777"/>
      <c r="M187" s="778"/>
      <c r="N187" s="682"/>
      <c r="O187" s="640"/>
      <c r="P187" s="373"/>
      <c r="Q187" s="373" t="s">
        <v>94</v>
      </c>
      <c r="R187" s="373"/>
      <c r="S187" s="373"/>
      <c r="T187" s="373"/>
      <c r="U187" s="373"/>
      <c r="V187" s="373"/>
      <c r="W187" s="373"/>
      <c r="X187" s="373"/>
      <c r="Y187" s="373"/>
      <c r="Z187" s="373"/>
      <c r="AA187" s="373"/>
      <c r="AB187" s="373"/>
      <c r="AC187" s="373"/>
      <c r="AD187" s="373"/>
      <c r="AE187" s="373"/>
      <c r="AF187" s="373"/>
      <c r="AG187" s="284"/>
      <c r="AH187" s="373"/>
      <c r="AI187" s="373"/>
      <c r="AJ187" s="373"/>
      <c r="AK187" s="373"/>
      <c r="AL187" s="511"/>
      <c r="AM187" s="511"/>
      <c r="AN187" s="511"/>
      <c r="AO187" s="511"/>
      <c r="AP187" s="511"/>
      <c r="AQ187" s="511"/>
      <c r="AR187" s="511"/>
      <c r="AS187" s="511"/>
      <c r="AT187" s="511"/>
      <c r="AU187" s="511"/>
      <c r="AV187" s="511"/>
      <c r="AW187" s="511"/>
      <c r="AX187" s="511"/>
      <c r="AY187" s="511"/>
      <c r="AZ187" s="511"/>
      <c r="BA187" s="511"/>
      <c r="BB187" s="511"/>
      <c r="BC187" s="511"/>
      <c r="BD187" s="511"/>
      <c r="BE187" s="511"/>
      <c r="BI187" s="511"/>
      <c r="BJ187" s="511"/>
      <c r="BK187" s="511"/>
      <c r="BL187" s="511"/>
      <c r="BM187" s="511"/>
      <c r="BN187" s="511"/>
      <c r="BO187" s="511"/>
      <c r="BP187" s="511"/>
      <c r="BQ187" s="511"/>
      <c r="BR187" s="511"/>
      <c r="BS187" s="511"/>
      <c r="BT187" s="511"/>
      <c r="BU187" s="511"/>
      <c r="BV187" s="511"/>
      <c r="BW187" s="511"/>
      <c r="BX187" s="511"/>
      <c r="BY187" s="511"/>
      <c r="BZ187" s="511"/>
      <c r="CA187" s="511"/>
      <c r="CB187" s="511"/>
      <c r="CC187" s="511"/>
      <c r="CD187" s="511"/>
      <c r="CE187" s="511"/>
      <c r="CF187" s="511"/>
      <c r="CG187" s="511"/>
      <c r="CH187" s="511"/>
      <c r="CI187" s="511"/>
      <c r="CJ187" s="511"/>
      <c r="CK187" s="511"/>
      <c r="CL187" s="511"/>
      <c r="CM187" s="511"/>
      <c r="CN187" s="511"/>
      <c r="CO187" s="511"/>
      <c r="EH187" s="511"/>
    </row>
    <row r="188" spans="1:138" s="560" customFormat="1" ht="30" customHeight="1">
      <c r="A188" s="514"/>
      <c r="B188" s="779"/>
      <c r="C188" s="846"/>
      <c r="D188" s="630"/>
      <c r="E188" s="630"/>
      <c r="F188" s="777"/>
      <c r="G188" s="777"/>
      <c r="H188" s="777"/>
      <c r="I188" s="777"/>
      <c r="J188" s="777"/>
      <c r="K188" s="777"/>
      <c r="L188" s="777"/>
      <c r="M188" s="778"/>
      <c r="N188" s="682"/>
      <c r="O188" s="640"/>
      <c r="P188" s="373"/>
      <c r="Q188" s="373" t="s">
        <v>202</v>
      </c>
      <c r="R188" s="373"/>
      <c r="S188" s="373"/>
      <c r="T188" s="373"/>
      <c r="U188" s="373"/>
      <c r="V188" s="373"/>
      <c r="W188" s="373"/>
      <c r="X188" s="373"/>
      <c r="Y188" s="373"/>
      <c r="Z188" s="373"/>
      <c r="AA188" s="373"/>
      <c r="AB188" s="373"/>
      <c r="AC188" s="373"/>
      <c r="AD188" s="373"/>
      <c r="AE188" s="373"/>
      <c r="AF188" s="373"/>
      <c r="AG188" s="284"/>
      <c r="AH188" s="373"/>
      <c r="AI188" s="373"/>
      <c r="AJ188" s="373"/>
      <c r="AK188" s="373"/>
      <c r="AL188" s="511"/>
      <c r="AM188" s="511"/>
      <c r="AN188" s="511"/>
      <c r="AO188" s="511"/>
      <c r="AP188" s="511"/>
      <c r="AQ188" s="511"/>
      <c r="AR188" s="511"/>
      <c r="AS188" s="511"/>
      <c r="AT188" s="511"/>
      <c r="AU188" s="511"/>
      <c r="AV188" s="511"/>
      <c r="AW188" s="511"/>
      <c r="AX188" s="511"/>
      <c r="AY188" s="511"/>
      <c r="AZ188" s="511"/>
      <c r="BA188" s="511"/>
      <c r="BB188" s="511"/>
      <c r="BC188" s="511"/>
      <c r="BD188" s="511"/>
      <c r="BE188" s="511"/>
      <c r="BI188" s="511"/>
      <c r="BJ188" s="511"/>
      <c r="BK188" s="511"/>
      <c r="BL188" s="511"/>
      <c r="BM188" s="511"/>
      <c r="BN188" s="511"/>
      <c r="BO188" s="511"/>
      <c r="BP188" s="511"/>
      <c r="BQ188" s="511"/>
      <c r="BR188" s="511"/>
      <c r="BS188" s="511"/>
      <c r="BT188" s="511"/>
      <c r="BU188" s="511"/>
      <c r="BV188" s="511"/>
      <c r="BW188" s="511"/>
      <c r="BX188" s="511"/>
      <c r="BY188" s="511"/>
      <c r="BZ188" s="511"/>
      <c r="CA188" s="511"/>
      <c r="CB188" s="511"/>
      <c r="CC188" s="511"/>
      <c r="CD188" s="511"/>
      <c r="CE188" s="511"/>
      <c r="CF188" s="511"/>
      <c r="CG188" s="511"/>
      <c r="CH188" s="511"/>
      <c r="CI188" s="511"/>
      <c r="CJ188" s="511"/>
      <c r="CK188" s="511"/>
      <c r="CL188" s="511"/>
      <c r="CM188" s="511"/>
      <c r="CN188" s="511"/>
      <c r="CO188" s="511"/>
      <c r="EH188" s="511"/>
    </row>
    <row r="189" spans="1:138" s="560" customFormat="1" ht="30" customHeight="1">
      <c r="A189" s="514"/>
      <c r="B189" s="779"/>
      <c r="C189" s="846"/>
      <c r="D189" s="630"/>
      <c r="E189" s="630"/>
      <c r="F189" s="777"/>
      <c r="G189" s="777"/>
      <c r="H189" s="777"/>
      <c r="I189" s="777"/>
      <c r="J189" s="777"/>
      <c r="K189" s="777"/>
      <c r="L189" s="777"/>
      <c r="M189" s="778"/>
      <c r="N189" s="682"/>
      <c r="O189" s="640"/>
      <c r="P189" s="373"/>
      <c r="Q189" s="373" t="s">
        <v>203</v>
      </c>
      <c r="R189" s="373"/>
      <c r="S189" s="373"/>
      <c r="T189" s="373"/>
      <c r="U189" s="373"/>
      <c r="V189" s="373"/>
      <c r="W189" s="373"/>
      <c r="X189" s="373"/>
      <c r="Y189" s="373"/>
      <c r="Z189" s="373"/>
      <c r="AA189" s="373"/>
      <c r="AB189" s="373"/>
      <c r="AC189" s="373"/>
      <c r="AD189" s="373"/>
      <c r="AE189" s="373"/>
      <c r="AF189" s="373"/>
      <c r="AG189" s="284"/>
      <c r="AH189" s="373"/>
      <c r="AI189" s="373"/>
      <c r="AJ189" s="373"/>
      <c r="AK189" s="373"/>
      <c r="AL189" s="511"/>
      <c r="AM189" s="511"/>
      <c r="AN189" s="511"/>
      <c r="AO189" s="511"/>
      <c r="AP189" s="511"/>
      <c r="AQ189" s="511"/>
      <c r="AR189" s="511"/>
      <c r="AS189" s="511"/>
      <c r="AT189" s="511"/>
      <c r="AU189" s="511"/>
      <c r="AV189" s="511"/>
      <c r="AW189" s="511"/>
      <c r="AX189" s="511"/>
      <c r="AY189" s="511"/>
      <c r="AZ189" s="511"/>
      <c r="BA189" s="511"/>
      <c r="BB189" s="511"/>
      <c r="BC189" s="511"/>
      <c r="BD189" s="511"/>
      <c r="BE189" s="511"/>
      <c r="BI189" s="511"/>
      <c r="BJ189" s="511"/>
      <c r="BK189" s="511"/>
      <c r="BL189" s="511"/>
      <c r="BM189" s="511"/>
      <c r="BN189" s="511"/>
      <c r="BO189" s="511"/>
      <c r="BP189" s="511"/>
      <c r="BQ189" s="511"/>
      <c r="BR189" s="511"/>
      <c r="BS189" s="511"/>
      <c r="BT189" s="511"/>
      <c r="BU189" s="511"/>
      <c r="BV189" s="511"/>
      <c r="BW189" s="511"/>
      <c r="BX189" s="511"/>
      <c r="BY189" s="511"/>
      <c r="BZ189" s="511"/>
      <c r="CA189" s="511"/>
      <c r="CB189" s="511"/>
      <c r="CC189" s="511"/>
      <c r="CD189" s="511"/>
      <c r="CE189" s="511"/>
      <c r="CF189" s="511"/>
      <c r="CG189" s="511"/>
      <c r="CH189" s="511"/>
      <c r="CI189" s="511"/>
      <c r="CJ189" s="511"/>
      <c r="CK189" s="511"/>
      <c r="CL189" s="511"/>
      <c r="CM189" s="511"/>
      <c r="CN189" s="511"/>
      <c r="CO189" s="511"/>
      <c r="EH189" s="511"/>
    </row>
    <row r="190" spans="1:138" s="560" customFormat="1" ht="30" customHeight="1">
      <c r="A190" s="514"/>
      <c r="B190" s="779"/>
      <c r="C190" s="846"/>
      <c r="D190" s="630"/>
      <c r="E190" s="630"/>
      <c r="F190" s="777"/>
      <c r="G190" s="777"/>
      <c r="H190" s="777"/>
      <c r="I190" s="777"/>
      <c r="J190" s="777"/>
      <c r="K190" s="777"/>
      <c r="L190" s="777"/>
      <c r="M190" s="778"/>
      <c r="N190" s="682"/>
      <c r="O190" s="640"/>
      <c r="P190" s="373"/>
      <c r="Q190" s="373" t="s">
        <v>204</v>
      </c>
      <c r="R190" s="373"/>
      <c r="S190" s="373"/>
      <c r="T190" s="373"/>
      <c r="U190" s="373"/>
      <c r="V190" s="373"/>
      <c r="W190" s="373"/>
      <c r="X190" s="373"/>
      <c r="Y190" s="373"/>
      <c r="Z190" s="373"/>
      <c r="AA190" s="373"/>
      <c r="AB190" s="373"/>
      <c r="AC190" s="373"/>
      <c r="AD190" s="373"/>
      <c r="AE190" s="373"/>
      <c r="AF190" s="373"/>
      <c r="AG190" s="284"/>
      <c r="AH190" s="373"/>
      <c r="AI190" s="373"/>
      <c r="AJ190" s="373"/>
      <c r="AK190" s="373"/>
      <c r="AL190" s="511"/>
      <c r="AM190" s="511"/>
      <c r="AN190" s="511"/>
      <c r="AO190" s="511"/>
      <c r="AP190" s="511"/>
      <c r="AQ190" s="511"/>
      <c r="AR190" s="511"/>
      <c r="AS190" s="511"/>
      <c r="AT190" s="511"/>
      <c r="AU190" s="511"/>
      <c r="AV190" s="511"/>
      <c r="AW190" s="511"/>
      <c r="AX190" s="511"/>
      <c r="AY190" s="511"/>
      <c r="AZ190" s="511"/>
      <c r="BA190" s="511"/>
      <c r="BB190" s="511"/>
      <c r="BC190" s="511"/>
      <c r="BD190" s="511"/>
      <c r="BE190" s="511"/>
      <c r="BI190" s="511"/>
      <c r="BJ190" s="511"/>
      <c r="BK190" s="511"/>
      <c r="BL190" s="511"/>
      <c r="BM190" s="511"/>
      <c r="BN190" s="511"/>
      <c r="BO190" s="511"/>
      <c r="BP190" s="511"/>
      <c r="BQ190" s="511"/>
      <c r="BR190" s="511"/>
      <c r="BS190" s="511"/>
      <c r="BT190" s="511"/>
      <c r="BU190" s="511"/>
      <c r="BV190" s="511"/>
      <c r="BW190" s="511"/>
      <c r="BX190" s="511"/>
      <c r="BY190" s="511"/>
      <c r="BZ190" s="511"/>
      <c r="CA190" s="511"/>
      <c r="CB190" s="511"/>
      <c r="CC190" s="511"/>
      <c r="CD190" s="511"/>
      <c r="CE190" s="511"/>
      <c r="CF190" s="511"/>
      <c r="CG190" s="511"/>
      <c r="CH190" s="511"/>
      <c r="CI190" s="511"/>
      <c r="CJ190" s="511"/>
      <c r="CK190" s="511"/>
      <c r="CL190" s="511"/>
      <c r="CM190" s="511"/>
      <c r="CN190" s="511"/>
      <c r="CO190" s="511"/>
      <c r="EH190" s="511"/>
    </row>
    <row r="191" spans="1:138" s="560" customFormat="1" ht="30" customHeight="1">
      <c r="A191" s="514"/>
      <c r="B191" s="779"/>
      <c r="C191" s="846"/>
      <c r="D191" s="630"/>
      <c r="E191" s="630"/>
      <c r="F191" s="777"/>
      <c r="G191" s="777"/>
      <c r="H191" s="777"/>
      <c r="I191" s="777"/>
      <c r="J191" s="777"/>
      <c r="K191" s="777"/>
      <c r="L191" s="777"/>
      <c r="M191" s="778"/>
      <c r="N191" s="682"/>
      <c r="O191" s="640"/>
      <c r="P191" s="373"/>
      <c r="Q191" s="373" t="s">
        <v>205</v>
      </c>
      <c r="R191" s="373"/>
      <c r="S191" s="373"/>
      <c r="T191" s="373"/>
      <c r="U191" s="373"/>
      <c r="V191" s="373"/>
      <c r="W191" s="373"/>
      <c r="X191" s="373"/>
      <c r="Y191" s="373"/>
      <c r="Z191" s="373"/>
      <c r="AA191" s="373"/>
      <c r="AB191" s="373"/>
      <c r="AC191" s="373"/>
      <c r="AD191" s="373"/>
      <c r="AE191" s="373"/>
      <c r="AF191" s="373"/>
      <c r="AG191" s="284"/>
      <c r="AH191" s="373"/>
      <c r="AI191" s="373"/>
      <c r="AJ191" s="373"/>
      <c r="AK191" s="373"/>
      <c r="AL191" s="511"/>
      <c r="AM191" s="511"/>
      <c r="AN191" s="511"/>
      <c r="AO191" s="511"/>
      <c r="AP191" s="511"/>
      <c r="AQ191" s="511"/>
      <c r="AR191" s="511"/>
      <c r="AS191" s="511"/>
      <c r="AT191" s="511"/>
      <c r="AU191" s="511"/>
      <c r="AV191" s="511"/>
      <c r="AW191" s="511"/>
      <c r="AX191" s="511"/>
      <c r="AY191" s="511"/>
      <c r="AZ191" s="511"/>
      <c r="BA191" s="511"/>
      <c r="BB191" s="511"/>
      <c r="BC191" s="511"/>
      <c r="BD191" s="511"/>
      <c r="BE191" s="511"/>
      <c r="BI191" s="511"/>
      <c r="BJ191" s="511"/>
      <c r="BK191" s="511"/>
      <c r="BL191" s="511"/>
      <c r="BM191" s="511"/>
      <c r="BN191" s="511"/>
      <c r="BO191" s="511"/>
      <c r="BP191" s="511"/>
      <c r="BQ191" s="511"/>
      <c r="BR191" s="511"/>
      <c r="BS191" s="511"/>
      <c r="BT191" s="511"/>
      <c r="BU191" s="511"/>
      <c r="BV191" s="511"/>
      <c r="BW191" s="511"/>
      <c r="BX191" s="511"/>
      <c r="BY191" s="511"/>
      <c r="BZ191" s="511"/>
      <c r="CA191" s="511"/>
      <c r="CB191" s="511"/>
      <c r="CC191" s="511"/>
      <c r="CD191" s="511"/>
      <c r="CE191" s="511"/>
      <c r="CF191" s="511"/>
      <c r="CG191" s="511"/>
      <c r="CH191" s="511"/>
      <c r="CI191" s="511"/>
      <c r="CJ191" s="511"/>
      <c r="CK191" s="511"/>
      <c r="CL191" s="511"/>
      <c r="CM191" s="511"/>
      <c r="CN191" s="511"/>
      <c r="CO191" s="511"/>
      <c r="EH191" s="511"/>
    </row>
    <row r="192" spans="1:138" s="560" customFormat="1" ht="30" customHeight="1">
      <c r="A192" s="514"/>
      <c r="B192" s="779"/>
      <c r="C192" s="846"/>
      <c r="D192" s="630"/>
      <c r="E192" s="630"/>
      <c r="F192" s="777"/>
      <c r="G192" s="777"/>
      <c r="H192" s="777"/>
      <c r="I192" s="777"/>
      <c r="J192" s="777"/>
      <c r="K192" s="777"/>
      <c r="L192" s="777"/>
      <c r="M192" s="778"/>
      <c r="N192" s="682"/>
      <c r="O192" s="640"/>
      <c r="P192" s="373"/>
      <c r="Q192" s="373" t="s">
        <v>206</v>
      </c>
      <c r="R192" s="373"/>
      <c r="S192" s="373"/>
      <c r="T192" s="373"/>
      <c r="U192" s="373"/>
      <c r="V192" s="373"/>
      <c r="W192" s="373"/>
      <c r="X192" s="373"/>
      <c r="Y192" s="373"/>
      <c r="Z192" s="373"/>
      <c r="AA192" s="373"/>
      <c r="AB192" s="373"/>
      <c r="AC192" s="373"/>
      <c r="AD192" s="373"/>
      <c r="AE192" s="373"/>
      <c r="AF192" s="373"/>
      <c r="AG192" s="284"/>
      <c r="AH192" s="373"/>
      <c r="AI192" s="373"/>
      <c r="AJ192" s="373"/>
      <c r="AK192" s="373"/>
      <c r="AL192" s="511"/>
      <c r="AM192" s="511"/>
      <c r="AN192" s="511"/>
      <c r="AO192" s="511"/>
      <c r="AP192" s="511"/>
      <c r="AQ192" s="511"/>
      <c r="AR192" s="511"/>
      <c r="AS192" s="511"/>
      <c r="AT192" s="511"/>
      <c r="AU192" s="511"/>
      <c r="AV192" s="511"/>
      <c r="AW192" s="511"/>
      <c r="AX192" s="511"/>
      <c r="AY192" s="511"/>
      <c r="AZ192" s="511"/>
      <c r="BA192" s="511"/>
      <c r="BB192" s="511"/>
      <c r="BC192" s="511"/>
      <c r="BD192" s="511"/>
      <c r="BE192" s="511"/>
      <c r="BI192" s="511"/>
      <c r="BJ192" s="511"/>
      <c r="BK192" s="511"/>
      <c r="BL192" s="511"/>
      <c r="BM192" s="511"/>
      <c r="BN192" s="511"/>
      <c r="BO192" s="511"/>
      <c r="BP192" s="511"/>
      <c r="BQ192" s="511"/>
      <c r="BR192" s="511"/>
      <c r="BS192" s="511"/>
      <c r="BT192" s="511"/>
      <c r="BU192" s="511"/>
      <c r="BV192" s="511"/>
      <c r="BW192" s="511"/>
      <c r="BX192" s="511"/>
      <c r="BY192" s="511"/>
      <c r="BZ192" s="511"/>
      <c r="CA192" s="511"/>
      <c r="CB192" s="511"/>
      <c r="CC192" s="511"/>
      <c r="CD192" s="511"/>
      <c r="CE192" s="511"/>
      <c r="CF192" s="511"/>
      <c r="CG192" s="511"/>
      <c r="CH192" s="511"/>
      <c r="CI192" s="511"/>
      <c r="CJ192" s="511"/>
      <c r="CK192" s="511"/>
      <c r="CL192" s="511"/>
      <c r="CM192" s="511"/>
      <c r="CN192" s="511"/>
      <c r="CO192" s="511"/>
      <c r="EH192" s="511"/>
    </row>
    <row r="193" spans="1:138" s="560" customFormat="1" ht="30" customHeight="1">
      <c r="A193" s="514"/>
      <c r="B193" s="779"/>
      <c r="C193" s="846"/>
      <c r="D193" s="630"/>
      <c r="E193" s="630"/>
      <c r="F193" s="777"/>
      <c r="G193" s="777"/>
      <c r="H193" s="777"/>
      <c r="I193" s="777"/>
      <c r="J193" s="777"/>
      <c r="K193" s="777"/>
      <c r="L193" s="777"/>
      <c r="M193" s="778"/>
      <c r="N193" s="682"/>
      <c r="O193" s="640"/>
      <c r="P193" s="373"/>
      <c r="Q193" s="373" t="s">
        <v>149</v>
      </c>
      <c r="R193" s="373"/>
      <c r="S193" s="373"/>
      <c r="T193" s="373"/>
      <c r="U193" s="373"/>
      <c r="V193" s="373"/>
      <c r="W193" s="373"/>
      <c r="X193" s="373"/>
      <c r="Y193" s="373"/>
      <c r="Z193" s="373"/>
      <c r="AA193" s="373"/>
      <c r="AB193" s="373"/>
      <c r="AC193" s="373"/>
      <c r="AD193" s="373"/>
      <c r="AE193" s="373"/>
      <c r="AF193" s="373"/>
      <c r="AG193" s="284"/>
      <c r="AH193" s="373"/>
      <c r="AI193" s="373"/>
      <c r="AJ193" s="373"/>
      <c r="AK193" s="373"/>
      <c r="AL193" s="511"/>
      <c r="AM193" s="511"/>
      <c r="AN193" s="511"/>
      <c r="AO193" s="511"/>
      <c r="AP193" s="511"/>
      <c r="AQ193" s="511"/>
      <c r="AR193" s="511"/>
      <c r="AS193" s="511"/>
      <c r="AT193" s="511"/>
      <c r="AU193" s="511"/>
      <c r="AV193" s="511"/>
      <c r="AW193" s="511"/>
      <c r="AX193" s="511"/>
      <c r="AY193" s="511"/>
      <c r="AZ193" s="511"/>
      <c r="BA193" s="511"/>
      <c r="BB193" s="511"/>
      <c r="BC193" s="511"/>
      <c r="BD193" s="511"/>
      <c r="BE193" s="511"/>
      <c r="BI193" s="511"/>
      <c r="BJ193" s="511"/>
      <c r="BK193" s="511"/>
      <c r="BL193" s="511"/>
      <c r="BM193" s="511"/>
      <c r="BN193" s="511"/>
      <c r="BO193" s="511"/>
      <c r="BP193" s="511"/>
      <c r="BQ193" s="511"/>
      <c r="BR193" s="511"/>
      <c r="BS193" s="511"/>
      <c r="BT193" s="511"/>
      <c r="BU193" s="511"/>
      <c r="BV193" s="511"/>
      <c r="BW193" s="511"/>
      <c r="BX193" s="511"/>
      <c r="BY193" s="511"/>
      <c r="BZ193" s="511"/>
      <c r="CA193" s="511"/>
      <c r="CB193" s="511"/>
      <c r="CC193" s="511"/>
      <c r="CD193" s="511"/>
      <c r="CE193" s="511"/>
      <c r="CF193" s="511"/>
      <c r="CG193" s="511"/>
      <c r="CH193" s="511"/>
      <c r="CI193" s="511"/>
      <c r="CJ193" s="511"/>
      <c r="CK193" s="511"/>
      <c r="CL193" s="511"/>
      <c r="CM193" s="511"/>
      <c r="CN193" s="511"/>
      <c r="CO193" s="511"/>
      <c r="EH193" s="511"/>
    </row>
    <row r="194" spans="1:138" s="560" customFormat="1" ht="30" customHeight="1">
      <c r="A194" s="514"/>
      <c r="B194" s="779"/>
      <c r="C194" s="846"/>
      <c r="D194" s="630"/>
      <c r="E194" s="630"/>
      <c r="F194" s="777"/>
      <c r="G194" s="777"/>
      <c r="H194" s="777"/>
      <c r="I194" s="777"/>
      <c r="J194" s="777"/>
      <c r="K194" s="777"/>
      <c r="L194" s="777"/>
      <c r="M194" s="778"/>
      <c r="N194" s="682"/>
      <c r="O194" s="640"/>
      <c r="P194" s="373"/>
      <c r="Q194" s="373" t="s">
        <v>207</v>
      </c>
      <c r="R194" s="373"/>
      <c r="S194" s="373"/>
      <c r="T194" s="373"/>
      <c r="U194" s="373"/>
      <c r="V194" s="373"/>
      <c r="W194" s="373"/>
      <c r="X194" s="373"/>
      <c r="Y194" s="373"/>
      <c r="Z194" s="373"/>
      <c r="AA194" s="373"/>
      <c r="AB194" s="373"/>
      <c r="AC194" s="373"/>
      <c r="AD194" s="373"/>
      <c r="AE194" s="373"/>
      <c r="AF194" s="373"/>
      <c r="AG194" s="284"/>
      <c r="AH194" s="373"/>
      <c r="AI194" s="373"/>
      <c r="AJ194" s="373"/>
      <c r="AK194" s="373"/>
      <c r="AL194" s="511"/>
      <c r="AM194" s="511"/>
      <c r="AN194" s="511"/>
      <c r="AO194" s="511"/>
      <c r="AP194" s="511"/>
      <c r="AQ194" s="511"/>
      <c r="AR194" s="511"/>
      <c r="AS194" s="511"/>
      <c r="AT194" s="511"/>
      <c r="AU194" s="511"/>
      <c r="AV194" s="511"/>
      <c r="AW194" s="511"/>
      <c r="AX194" s="511"/>
      <c r="AY194" s="511"/>
      <c r="AZ194" s="511"/>
      <c r="BA194" s="511"/>
      <c r="BB194" s="511"/>
      <c r="BC194" s="511"/>
      <c r="BD194" s="511"/>
      <c r="BE194" s="511"/>
      <c r="BI194" s="511"/>
      <c r="BJ194" s="511"/>
      <c r="BK194" s="511"/>
      <c r="BL194" s="511"/>
      <c r="BM194" s="511"/>
      <c r="BN194" s="511"/>
      <c r="BO194" s="511"/>
      <c r="BP194" s="511"/>
      <c r="BQ194" s="511"/>
      <c r="BR194" s="511"/>
      <c r="BS194" s="511"/>
      <c r="BT194" s="511"/>
      <c r="BU194" s="511"/>
      <c r="BV194" s="511"/>
      <c r="BW194" s="511"/>
      <c r="BX194" s="511"/>
      <c r="BY194" s="511"/>
      <c r="BZ194" s="511"/>
      <c r="CA194" s="511"/>
      <c r="CB194" s="511"/>
      <c r="CC194" s="511"/>
      <c r="CD194" s="511"/>
      <c r="CE194" s="511"/>
      <c r="CF194" s="511"/>
      <c r="CG194" s="511"/>
      <c r="CH194" s="511"/>
      <c r="CI194" s="511"/>
      <c r="CJ194" s="511"/>
      <c r="CK194" s="511"/>
      <c r="CL194" s="511"/>
      <c r="CM194" s="511"/>
      <c r="CN194" s="511"/>
      <c r="CO194" s="511"/>
      <c r="EH194" s="511"/>
    </row>
    <row r="195" spans="1:138" s="560" customFormat="1" ht="30" customHeight="1">
      <c r="A195" s="514"/>
      <c r="B195" s="779"/>
      <c r="C195" s="846"/>
      <c r="D195" s="630"/>
      <c r="E195" s="630"/>
      <c r="F195" s="777"/>
      <c r="G195" s="777"/>
      <c r="H195" s="777"/>
      <c r="I195" s="777"/>
      <c r="J195" s="777"/>
      <c r="K195" s="777"/>
      <c r="L195" s="777"/>
      <c r="M195" s="778"/>
      <c r="N195" s="682"/>
      <c r="O195" s="640"/>
      <c r="P195" s="373"/>
      <c r="Q195" s="373" t="s">
        <v>208</v>
      </c>
      <c r="R195" s="373"/>
      <c r="S195" s="373"/>
      <c r="T195" s="373"/>
      <c r="U195" s="373"/>
      <c r="V195" s="373"/>
      <c r="W195" s="373"/>
      <c r="X195" s="373"/>
      <c r="Y195" s="373"/>
      <c r="Z195" s="373"/>
      <c r="AA195" s="373"/>
      <c r="AB195" s="373"/>
      <c r="AC195" s="373"/>
      <c r="AD195" s="373"/>
      <c r="AE195" s="373"/>
      <c r="AF195" s="373"/>
      <c r="AG195" s="284"/>
      <c r="AH195" s="373"/>
      <c r="AI195" s="373"/>
      <c r="AJ195" s="373"/>
      <c r="AK195" s="373"/>
      <c r="AL195" s="511"/>
      <c r="AM195" s="511"/>
      <c r="AN195" s="511"/>
      <c r="AO195" s="511"/>
      <c r="AP195" s="511"/>
      <c r="AQ195" s="511"/>
      <c r="AR195" s="511"/>
      <c r="AS195" s="511"/>
      <c r="AT195" s="511"/>
      <c r="AU195" s="511"/>
      <c r="AV195" s="511"/>
      <c r="AW195" s="511"/>
      <c r="AX195" s="511"/>
      <c r="AY195" s="511"/>
      <c r="AZ195" s="511"/>
      <c r="BA195" s="511"/>
      <c r="BB195" s="511"/>
      <c r="BC195" s="511"/>
      <c r="BD195" s="511"/>
      <c r="BE195" s="511"/>
      <c r="BI195" s="511"/>
      <c r="BJ195" s="511"/>
      <c r="BK195" s="511"/>
      <c r="BL195" s="511"/>
      <c r="BM195" s="511"/>
      <c r="BN195" s="511"/>
      <c r="BO195" s="511"/>
      <c r="BP195" s="511"/>
      <c r="BQ195" s="511"/>
      <c r="BR195" s="511"/>
      <c r="BS195" s="511"/>
      <c r="BT195" s="511"/>
      <c r="BU195" s="511"/>
      <c r="BV195" s="511"/>
      <c r="BW195" s="511"/>
      <c r="BX195" s="511"/>
      <c r="BY195" s="511"/>
      <c r="BZ195" s="511"/>
      <c r="CA195" s="511"/>
      <c r="CB195" s="511"/>
      <c r="CC195" s="511"/>
      <c r="CD195" s="511"/>
      <c r="CE195" s="511"/>
      <c r="CF195" s="511"/>
      <c r="CG195" s="511"/>
      <c r="CH195" s="511"/>
      <c r="CI195" s="511"/>
      <c r="CJ195" s="511"/>
      <c r="CK195" s="511"/>
      <c r="CL195" s="511"/>
      <c r="CM195" s="511"/>
      <c r="CN195" s="511"/>
      <c r="CO195" s="511"/>
      <c r="EH195" s="511"/>
    </row>
    <row r="196" spans="1:138" s="560" customFormat="1" ht="30" customHeight="1">
      <c r="A196" s="514"/>
      <c r="B196" s="779"/>
      <c r="C196" s="846"/>
      <c r="D196" s="630"/>
      <c r="E196" s="630"/>
      <c r="F196" s="777"/>
      <c r="G196" s="777"/>
      <c r="H196" s="777"/>
      <c r="I196" s="777"/>
      <c r="J196" s="777"/>
      <c r="K196" s="777"/>
      <c r="L196" s="777"/>
      <c r="M196" s="778"/>
      <c r="N196" s="682"/>
      <c r="O196" s="640"/>
      <c r="P196" s="373"/>
      <c r="Q196" s="373" t="s">
        <v>209</v>
      </c>
      <c r="R196" s="373"/>
      <c r="S196" s="373"/>
      <c r="T196" s="373"/>
      <c r="U196" s="373"/>
      <c r="V196" s="373"/>
      <c r="W196" s="373"/>
      <c r="X196" s="373"/>
      <c r="Y196" s="373"/>
      <c r="Z196" s="373"/>
      <c r="AA196" s="373"/>
      <c r="AB196" s="373"/>
      <c r="AC196" s="373"/>
      <c r="AD196" s="373"/>
      <c r="AE196" s="373"/>
      <c r="AF196" s="373"/>
      <c r="AG196" s="284"/>
      <c r="AH196" s="373"/>
      <c r="AI196" s="373"/>
      <c r="AJ196" s="373"/>
      <c r="AK196" s="373"/>
      <c r="AL196" s="511"/>
      <c r="AM196" s="511"/>
      <c r="AN196" s="511"/>
      <c r="AO196" s="511"/>
      <c r="AP196" s="511"/>
      <c r="AQ196" s="511"/>
      <c r="AR196" s="511"/>
      <c r="AS196" s="511"/>
      <c r="AT196" s="511"/>
      <c r="AU196" s="511"/>
      <c r="AV196" s="511"/>
      <c r="AW196" s="511"/>
      <c r="AX196" s="511"/>
      <c r="AY196" s="511"/>
      <c r="AZ196" s="511"/>
      <c r="BA196" s="511"/>
      <c r="BB196" s="511"/>
      <c r="BC196" s="511"/>
      <c r="BD196" s="511"/>
      <c r="BE196" s="511"/>
      <c r="BI196" s="511"/>
      <c r="BJ196" s="511"/>
      <c r="BK196" s="511"/>
      <c r="BL196" s="511"/>
      <c r="BM196" s="511"/>
      <c r="BN196" s="511"/>
      <c r="BO196" s="511"/>
      <c r="BP196" s="511"/>
      <c r="BQ196" s="511"/>
      <c r="BR196" s="511"/>
      <c r="BS196" s="511"/>
      <c r="BT196" s="511"/>
      <c r="BU196" s="511"/>
      <c r="BV196" s="511"/>
      <c r="BW196" s="511"/>
      <c r="BX196" s="511"/>
      <c r="BY196" s="511"/>
      <c r="BZ196" s="511"/>
      <c r="CA196" s="511"/>
      <c r="CB196" s="511"/>
      <c r="CC196" s="511"/>
      <c r="CD196" s="511"/>
      <c r="CE196" s="511"/>
      <c r="CF196" s="511"/>
      <c r="CG196" s="511"/>
      <c r="CH196" s="511"/>
      <c r="CI196" s="511"/>
      <c r="CJ196" s="511"/>
      <c r="CK196" s="511"/>
      <c r="CL196" s="511"/>
      <c r="CM196" s="511"/>
      <c r="CN196" s="511"/>
      <c r="CO196" s="511"/>
      <c r="EH196" s="511"/>
    </row>
    <row r="197" spans="1:138" s="560" customFormat="1" ht="30" customHeight="1">
      <c r="A197" s="514"/>
      <c r="B197" s="779"/>
      <c r="C197" s="846"/>
      <c r="D197" s="630"/>
      <c r="E197" s="630"/>
      <c r="F197" s="777"/>
      <c r="G197" s="777"/>
      <c r="H197" s="777"/>
      <c r="I197" s="777"/>
      <c r="J197" s="777"/>
      <c r="K197" s="777"/>
      <c r="L197" s="777"/>
      <c r="M197" s="778"/>
      <c r="N197" s="682"/>
      <c r="O197" s="640"/>
      <c r="P197" s="373"/>
      <c r="Q197" s="373" t="s">
        <v>125</v>
      </c>
      <c r="R197" s="373"/>
      <c r="S197" s="373"/>
      <c r="T197" s="373"/>
      <c r="U197" s="373"/>
      <c r="V197" s="373"/>
      <c r="W197" s="373"/>
      <c r="X197" s="373"/>
      <c r="Y197" s="373"/>
      <c r="Z197" s="373"/>
      <c r="AA197" s="373"/>
      <c r="AB197" s="373"/>
      <c r="AC197" s="373"/>
      <c r="AD197" s="373"/>
      <c r="AE197" s="373"/>
      <c r="AF197" s="373"/>
      <c r="AG197" s="284"/>
      <c r="AH197" s="373"/>
      <c r="AI197" s="373"/>
      <c r="AJ197" s="373"/>
      <c r="AK197" s="373"/>
      <c r="AL197" s="511"/>
      <c r="AM197" s="511"/>
      <c r="AN197" s="511"/>
      <c r="AO197" s="511"/>
      <c r="AP197" s="511"/>
      <c r="AQ197" s="511"/>
      <c r="AR197" s="511"/>
      <c r="AS197" s="511"/>
      <c r="AT197" s="511"/>
      <c r="AU197" s="511"/>
      <c r="AV197" s="511"/>
      <c r="AW197" s="511"/>
      <c r="AX197" s="511"/>
      <c r="AY197" s="511"/>
      <c r="AZ197" s="511"/>
      <c r="BA197" s="511"/>
      <c r="BB197" s="511"/>
      <c r="BC197" s="511"/>
      <c r="BD197" s="511"/>
      <c r="BE197" s="511"/>
      <c r="BI197" s="511"/>
      <c r="BJ197" s="511"/>
      <c r="BK197" s="511"/>
      <c r="BL197" s="511"/>
      <c r="BM197" s="511"/>
      <c r="BN197" s="511"/>
      <c r="BO197" s="511"/>
      <c r="BP197" s="511"/>
      <c r="BQ197" s="511"/>
      <c r="BR197" s="511"/>
      <c r="BS197" s="511"/>
      <c r="BT197" s="511"/>
      <c r="BU197" s="511"/>
      <c r="BV197" s="511"/>
      <c r="BW197" s="511"/>
      <c r="BX197" s="511"/>
      <c r="BY197" s="511"/>
      <c r="BZ197" s="511"/>
      <c r="CA197" s="511"/>
      <c r="CB197" s="511"/>
      <c r="CC197" s="511"/>
      <c r="CD197" s="511"/>
      <c r="CE197" s="511"/>
      <c r="CF197" s="511"/>
      <c r="CG197" s="511"/>
      <c r="CH197" s="511"/>
      <c r="CI197" s="511"/>
      <c r="CJ197" s="511"/>
      <c r="CK197" s="511"/>
      <c r="CL197" s="511"/>
      <c r="CM197" s="511"/>
      <c r="CN197" s="511"/>
      <c r="CO197" s="511"/>
      <c r="EH197" s="511"/>
    </row>
    <row r="198" spans="1:138" s="560" customFormat="1" ht="30" customHeight="1">
      <c r="A198" s="514"/>
      <c r="B198" s="779"/>
      <c r="C198" s="846"/>
      <c r="D198" s="630"/>
      <c r="E198" s="630"/>
      <c r="F198" s="777"/>
      <c r="G198" s="777"/>
      <c r="H198" s="777"/>
      <c r="I198" s="777"/>
      <c r="J198" s="777"/>
      <c r="K198" s="777"/>
      <c r="L198" s="777"/>
      <c r="M198" s="778"/>
      <c r="N198" s="682"/>
      <c r="O198" s="640"/>
      <c r="P198" s="373"/>
      <c r="Q198" s="373" t="s">
        <v>99</v>
      </c>
      <c r="R198" s="373"/>
      <c r="S198" s="373"/>
      <c r="T198" s="373"/>
      <c r="U198" s="373"/>
      <c r="V198" s="373"/>
      <c r="W198" s="373"/>
      <c r="X198" s="373"/>
      <c r="Y198" s="373"/>
      <c r="Z198" s="373"/>
      <c r="AA198" s="373"/>
      <c r="AB198" s="373"/>
      <c r="AC198" s="373"/>
      <c r="AD198" s="373"/>
      <c r="AE198" s="373"/>
      <c r="AF198" s="373"/>
      <c r="AG198" s="284"/>
      <c r="AH198" s="373"/>
      <c r="AI198" s="373"/>
      <c r="AJ198" s="373"/>
      <c r="AK198" s="373"/>
      <c r="AL198" s="511"/>
      <c r="AM198" s="511"/>
      <c r="AN198" s="511"/>
      <c r="AO198" s="511"/>
      <c r="AP198" s="511"/>
      <c r="AQ198" s="511"/>
      <c r="AR198" s="511"/>
      <c r="AS198" s="511"/>
      <c r="AT198" s="511"/>
      <c r="AU198" s="511"/>
      <c r="AV198" s="511"/>
      <c r="AW198" s="511"/>
      <c r="AX198" s="511"/>
      <c r="AY198" s="511"/>
      <c r="AZ198" s="511"/>
      <c r="BA198" s="511"/>
      <c r="BB198" s="511"/>
      <c r="BC198" s="511"/>
      <c r="BD198" s="511"/>
      <c r="BE198" s="511"/>
      <c r="BI198" s="511"/>
      <c r="BJ198" s="511"/>
      <c r="BK198" s="511"/>
      <c r="BL198" s="511"/>
      <c r="BM198" s="511"/>
      <c r="BN198" s="511"/>
      <c r="BO198" s="511"/>
      <c r="BP198" s="511"/>
      <c r="BQ198" s="511"/>
      <c r="BR198" s="511"/>
      <c r="BS198" s="511"/>
      <c r="BT198" s="511"/>
      <c r="BU198" s="511"/>
      <c r="BV198" s="511"/>
      <c r="BW198" s="511"/>
      <c r="BX198" s="511"/>
      <c r="BY198" s="511"/>
      <c r="BZ198" s="511"/>
      <c r="CA198" s="511"/>
      <c r="CB198" s="511"/>
      <c r="CC198" s="511"/>
      <c r="CD198" s="511"/>
      <c r="CE198" s="511"/>
      <c r="CF198" s="511"/>
      <c r="CG198" s="511"/>
      <c r="CH198" s="511"/>
      <c r="CI198" s="511"/>
      <c r="CJ198" s="511"/>
      <c r="CK198" s="511"/>
      <c r="CL198" s="511"/>
      <c r="CM198" s="511"/>
      <c r="CN198" s="511"/>
      <c r="CO198" s="511"/>
      <c r="EH198" s="511"/>
    </row>
    <row r="199" spans="1:138" s="560" customFormat="1" ht="30" customHeight="1" thickBot="1">
      <c r="A199" s="514"/>
      <c r="B199" s="779"/>
      <c r="C199" s="846"/>
      <c r="D199" s="630"/>
      <c r="E199" s="630"/>
      <c r="F199" s="777"/>
      <c r="G199" s="777"/>
      <c r="H199" s="777"/>
      <c r="I199" s="777"/>
      <c r="J199" s="777"/>
      <c r="K199" s="777"/>
      <c r="L199" s="777"/>
      <c r="M199" s="778"/>
      <c r="N199" s="682"/>
      <c r="O199" s="640"/>
      <c r="P199" s="373"/>
      <c r="Q199" s="373" t="s">
        <v>210</v>
      </c>
      <c r="R199" s="373"/>
      <c r="S199" s="373"/>
      <c r="T199" s="373"/>
      <c r="U199" s="373"/>
      <c r="V199" s="373"/>
      <c r="W199" s="373"/>
      <c r="X199" s="373"/>
      <c r="Y199" s="373"/>
      <c r="Z199" s="373"/>
      <c r="AA199" s="373"/>
      <c r="AB199" s="373"/>
      <c r="AC199" s="373"/>
      <c r="AD199" s="373"/>
      <c r="AE199" s="373"/>
      <c r="AF199" s="373"/>
      <c r="AG199" s="284"/>
      <c r="AH199" s="373"/>
      <c r="AI199" s="373"/>
      <c r="AJ199" s="373"/>
      <c r="AK199" s="373"/>
      <c r="AL199" s="511"/>
      <c r="AM199" s="511"/>
      <c r="AN199" s="511"/>
      <c r="AO199" s="511"/>
      <c r="AP199" s="511"/>
      <c r="AQ199" s="511"/>
      <c r="AR199" s="511"/>
      <c r="AS199" s="511"/>
      <c r="AT199" s="511"/>
      <c r="AU199" s="511"/>
      <c r="AV199" s="511"/>
      <c r="AW199" s="511"/>
      <c r="AX199" s="511"/>
      <c r="AY199" s="511"/>
      <c r="AZ199" s="511"/>
      <c r="BA199" s="511"/>
      <c r="BB199" s="511"/>
      <c r="BC199" s="511"/>
      <c r="BD199" s="511"/>
      <c r="BE199" s="511"/>
      <c r="BI199" s="511"/>
      <c r="BJ199" s="511"/>
      <c r="BK199" s="511"/>
      <c r="BL199" s="511"/>
      <c r="BM199" s="511"/>
      <c r="BN199" s="511"/>
      <c r="BO199" s="511"/>
      <c r="BP199" s="511"/>
      <c r="BQ199" s="511"/>
      <c r="BR199" s="511"/>
      <c r="BS199" s="511"/>
      <c r="BT199" s="511"/>
      <c r="BU199" s="511"/>
      <c r="BV199" s="511"/>
      <c r="BW199" s="511"/>
      <c r="BX199" s="511"/>
      <c r="BY199" s="511"/>
      <c r="BZ199" s="511"/>
      <c r="CA199" s="511"/>
      <c r="CB199" s="511"/>
      <c r="CC199" s="511"/>
      <c r="CD199" s="511"/>
      <c r="CE199" s="511"/>
      <c r="CF199" s="511"/>
      <c r="CG199" s="511"/>
      <c r="CH199" s="511"/>
      <c r="CI199" s="511"/>
      <c r="CJ199" s="511"/>
      <c r="CK199" s="511"/>
      <c r="CL199" s="511"/>
      <c r="CM199" s="511"/>
      <c r="CN199" s="511"/>
      <c r="CO199" s="511"/>
      <c r="EH199" s="511"/>
    </row>
    <row r="200" spans="1:138" s="560" customFormat="1" ht="30" customHeight="1" thickTop="1" thickBot="1">
      <c r="A200" s="514"/>
      <c r="B200" s="779"/>
      <c r="C200" s="846"/>
      <c r="D200" s="630"/>
      <c r="E200" s="630"/>
      <c r="F200" s="777"/>
      <c r="G200" s="777"/>
      <c r="H200" s="777"/>
      <c r="I200" s="777"/>
      <c r="J200" s="777"/>
      <c r="K200" s="777"/>
      <c r="L200" s="777"/>
      <c r="M200" s="778"/>
      <c r="N200" s="682"/>
      <c r="O200" s="640"/>
      <c r="P200" s="373"/>
      <c r="Q200" s="373" t="s">
        <v>211</v>
      </c>
      <c r="R200" s="373"/>
      <c r="S200" s="373"/>
      <c r="T200" s="373"/>
      <c r="U200" s="373"/>
      <c r="V200" s="373"/>
      <c r="W200" s="373"/>
      <c r="X200" s="373"/>
      <c r="Y200" s="373"/>
      <c r="Z200" s="373"/>
      <c r="AA200" s="373"/>
      <c r="AB200" s="373"/>
      <c r="AC200" s="373"/>
      <c r="AD200" s="373"/>
      <c r="AE200" s="373"/>
      <c r="AF200" s="373"/>
      <c r="AG200" s="284"/>
      <c r="AH200" s="373"/>
      <c r="AI200" s="373"/>
      <c r="AJ200" s="373"/>
      <c r="AK200" s="373"/>
      <c r="AL200" s="511"/>
      <c r="AM200" s="511"/>
      <c r="AN200" s="511"/>
      <c r="AO200" s="511"/>
      <c r="AP200" s="511"/>
      <c r="AQ200" s="511"/>
      <c r="AR200" s="511"/>
      <c r="AS200" s="511"/>
      <c r="AT200" s="511"/>
      <c r="AU200" s="511"/>
      <c r="AV200" s="511"/>
      <c r="AW200" s="511"/>
      <c r="AX200" s="511"/>
      <c r="AY200" s="511"/>
      <c r="AZ200" s="511"/>
      <c r="BA200" s="511"/>
      <c r="BB200" s="511"/>
      <c r="BC200" s="860"/>
      <c r="BD200" s="511"/>
      <c r="BE200" s="511"/>
      <c r="BF200" s="694" t="s">
        <v>2949</v>
      </c>
      <c r="BG200" s="38" t="s">
        <v>2758</v>
      </c>
      <c r="BH200" s="786"/>
      <c r="BI200" s="511"/>
      <c r="BJ200" s="511"/>
      <c r="BK200" s="511"/>
      <c r="BL200" s="511"/>
      <c r="BM200" s="511"/>
      <c r="BN200" s="511"/>
      <c r="BO200" s="511"/>
      <c r="BP200" s="511"/>
      <c r="BQ200" s="511"/>
      <c r="BR200" s="511"/>
      <c r="BS200" s="511"/>
      <c r="BT200" s="511"/>
      <c r="BU200" s="511"/>
      <c r="BV200" s="511"/>
      <c r="BW200" s="511"/>
      <c r="BX200" s="511"/>
      <c r="BY200" s="511"/>
      <c r="BZ200" s="511"/>
      <c r="CA200" s="511"/>
      <c r="CB200" s="511"/>
      <c r="CC200" s="511"/>
      <c r="CD200" s="511"/>
      <c r="CE200" s="511"/>
      <c r="CF200" s="511"/>
      <c r="CG200" s="511"/>
      <c r="CH200" s="511"/>
      <c r="CI200" s="511"/>
      <c r="CJ200" s="511"/>
      <c r="CK200" s="511"/>
      <c r="CL200" s="511"/>
      <c r="CM200" s="511"/>
      <c r="CN200" s="511"/>
      <c r="CO200" s="511"/>
      <c r="EH200" s="511"/>
    </row>
    <row r="201" spans="1:138" s="560" customFormat="1" ht="30" customHeight="1" thickTop="1">
      <c r="A201" s="514"/>
      <c r="B201" s="779"/>
      <c r="C201" s="846"/>
      <c r="D201" s="630"/>
      <c r="E201" s="630"/>
      <c r="F201" s="777"/>
      <c r="G201" s="777"/>
      <c r="H201" s="777"/>
      <c r="I201" s="777"/>
      <c r="J201" s="777"/>
      <c r="K201" s="777"/>
      <c r="L201" s="777"/>
      <c r="M201" s="778"/>
      <c r="N201" s="682"/>
      <c r="O201" s="640"/>
      <c r="P201" s="373"/>
      <c r="Q201" s="373" t="s">
        <v>212</v>
      </c>
      <c r="R201" s="373"/>
      <c r="S201" s="373"/>
      <c r="T201" s="373"/>
      <c r="U201" s="373"/>
      <c r="V201" s="373"/>
      <c r="W201" s="373"/>
      <c r="X201" s="373"/>
      <c r="Y201" s="373"/>
      <c r="Z201" s="373"/>
      <c r="AA201" s="373"/>
      <c r="AB201" s="373"/>
      <c r="AC201" s="373"/>
      <c r="AD201" s="373"/>
      <c r="AE201" s="373"/>
      <c r="AF201" s="373"/>
      <c r="AG201" s="284"/>
      <c r="AH201" s="373"/>
      <c r="AI201" s="373"/>
      <c r="AJ201" s="373"/>
      <c r="AK201" s="373"/>
      <c r="AL201" s="511"/>
      <c r="AM201" s="511"/>
      <c r="AN201" s="511"/>
      <c r="AO201" s="511"/>
      <c r="AP201" s="511"/>
      <c r="AQ201" s="511"/>
      <c r="AR201" s="511"/>
      <c r="AS201" s="511"/>
      <c r="AT201" s="511"/>
      <c r="AU201" s="511"/>
      <c r="AV201" s="511"/>
      <c r="AW201" s="511"/>
      <c r="AX201" s="511"/>
      <c r="AY201" s="511"/>
      <c r="AZ201" s="511"/>
      <c r="BA201" s="511"/>
      <c r="BB201" s="511"/>
      <c r="BC201" s="511"/>
      <c r="BD201" s="511"/>
      <c r="BE201" s="511"/>
      <c r="BF201" s="695" t="s">
        <v>2766</v>
      </c>
      <c r="BG201" s="612"/>
      <c r="BH201" s="606"/>
      <c r="BI201" s="511"/>
      <c r="BJ201" s="511"/>
      <c r="BK201" s="511"/>
      <c r="BL201" s="511"/>
      <c r="BM201" s="511"/>
      <c r="BN201" s="511"/>
      <c r="BO201" s="511"/>
      <c r="BP201" s="511"/>
      <c r="BQ201" s="511"/>
      <c r="BR201" s="511"/>
      <c r="BS201" s="511"/>
      <c r="BT201" s="511"/>
      <c r="BU201" s="511"/>
      <c r="BV201" s="511"/>
      <c r="BW201" s="511"/>
      <c r="BX201" s="511"/>
      <c r="BY201" s="511"/>
      <c r="BZ201" s="511"/>
      <c r="CA201" s="511"/>
      <c r="CB201" s="511"/>
      <c r="CC201" s="511"/>
      <c r="CD201" s="511"/>
      <c r="CE201" s="511"/>
      <c r="CF201" s="511"/>
      <c r="CG201" s="511"/>
      <c r="CH201" s="511"/>
      <c r="CI201" s="511"/>
      <c r="CJ201" s="511"/>
      <c r="CK201" s="511"/>
      <c r="CL201" s="511"/>
      <c r="CM201" s="511"/>
      <c r="CN201" s="511"/>
      <c r="CO201" s="511"/>
      <c r="EH201" s="511"/>
    </row>
    <row r="202" spans="1:138" s="560" customFormat="1" ht="30" customHeight="1">
      <c r="A202" s="514"/>
      <c r="B202" s="779"/>
      <c r="C202" s="846"/>
      <c r="D202" s="630"/>
      <c r="E202" s="630"/>
      <c r="F202" s="777"/>
      <c r="G202" s="777"/>
      <c r="H202" s="777"/>
      <c r="I202" s="777"/>
      <c r="J202" s="777"/>
      <c r="K202" s="777"/>
      <c r="L202" s="777"/>
      <c r="M202" s="778"/>
      <c r="N202" s="682"/>
      <c r="O202" s="640"/>
      <c r="P202" s="373"/>
      <c r="Q202" s="373" t="s">
        <v>213</v>
      </c>
      <c r="R202" s="373"/>
      <c r="S202" s="373"/>
      <c r="T202" s="373"/>
      <c r="U202" s="373"/>
      <c r="V202" s="373"/>
      <c r="W202" s="373"/>
      <c r="X202" s="373"/>
      <c r="Y202" s="373"/>
      <c r="Z202" s="373"/>
      <c r="AA202" s="373"/>
      <c r="AB202" s="373"/>
      <c r="AC202" s="373"/>
      <c r="AD202" s="373"/>
      <c r="AE202" s="373"/>
      <c r="AF202" s="373"/>
      <c r="AG202" s="284"/>
      <c r="AH202" s="373"/>
      <c r="AI202" s="373"/>
      <c r="AJ202" s="373"/>
      <c r="AK202" s="373"/>
      <c r="AL202" s="511"/>
      <c r="AM202" s="511"/>
      <c r="AN202" s="511"/>
      <c r="AO202" s="511"/>
      <c r="AP202" s="511"/>
      <c r="AQ202" s="511"/>
      <c r="AR202" s="511"/>
      <c r="AS202" s="511"/>
      <c r="AT202" s="511"/>
      <c r="AU202" s="511"/>
      <c r="AV202" s="511"/>
      <c r="AW202" s="511"/>
      <c r="AX202" s="511"/>
      <c r="AY202" s="511"/>
      <c r="AZ202" s="511"/>
      <c r="BA202" s="511"/>
      <c r="BB202" s="511"/>
      <c r="BC202" s="511"/>
      <c r="BD202" s="511"/>
      <c r="BE202" s="511"/>
      <c r="BF202" s="605" t="s">
        <v>3169</v>
      </c>
      <c r="BG202" s="612" t="s">
        <v>2711</v>
      </c>
      <c r="BH202" s="606" t="s">
        <v>2712</v>
      </c>
      <c r="BI202" s="511"/>
      <c r="BJ202" s="511"/>
      <c r="BK202" s="511"/>
      <c r="BL202" s="511"/>
      <c r="BM202" s="511"/>
      <c r="BN202" s="511"/>
      <c r="BO202" s="511"/>
      <c r="BP202" s="511"/>
      <c r="BQ202" s="511"/>
      <c r="BR202" s="511"/>
      <c r="BS202" s="511"/>
      <c r="BT202" s="511"/>
      <c r="BU202" s="511"/>
      <c r="BV202" s="511"/>
      <c r="BW202" s="511"/>
      <c r="BX202" s="511"/>
      <c r="BY202" s="511"/>
      <c r="BZ202" s="511"/>
      <c r="CA202" s="511"/>
      <c r="CB202" s="511"/>
      <c r="CC202" s="511"/>
      <c r="CD202" s="511"/>
      <c r="CE202" s="511"/>
      <c r="CF202" s="511"/>
      <c r="CG202" s="511"/>
      <c r="CH202" s="511"/>
      <c r="CI202" s="511"/>
      <c r="CJ202" s="511"/>
      <c r="CK202" s="511"/>
      <c r="CL202" s="511"/>
      <c r="CM202" s="511"/>
      <c r="CN202" s="511"/>
      <c r="CO202" s="511"/>
      <c r="EH202" s="511"/>
    </row>
    <row r="203" spans="1:138" s="560" customFormat="1" ht="30" customHeight="1">
      <c r="A203" s="514"/>
      <c r="B203" s="779"/>
      <c r="C203" s="846"/>
      <c r="D203" s="630"/>
      <c r="E203" s="630"/>
      <c r="F203" s="777"/>
      <c r="G203" s="777"/>
      <c r="H203" s="777"/>
      <c r="I203" s="777"/>
      <c r="J203" s="777"/>
      <c r="K203" s="777"/>
      <c r="L203" s="777"/>
      <c r="M203" s="778"/>
      <c r="N203" s="682"/>
      <c r="O203" s="640"/>
      <c r="P203" s="373"/>
      <c r="Q203" s="373" t="s">
        <v>105</v>
      </c>
      <c r="R203" s="373"/>
      <c r="S203" s="373"/>
      <c r="T203" s="373"/>
      <c r="U203" s="373"/>
      <c r="V203" s="373"/>
      <c r="W203" s="373"/>
      <c r="X203" s="373"/>
      <c r="Y203" s="373"/>
      <c r="Z203" s="373"/>
      <c r="AA203" s="373"/>
      <c r="AB203" s="373"/>
      <c r="AC203" s="373"/>
      <c r="AD203" s="373"/>
      <c r="AE203" s="373"/>
      <c r="AF203" s="373"/>
      <c r="AG203" s="284"/>
      <c r="AH203" s="373"/>
      <c r="AI203" s="373"/>
      <c r="AJ203" s="373"/>
      <c r="AK203" s="373"/>
      <c r="AL203" s="511"/>
      <c r="AM203" s="511"/>
      <c r="AN203" s="511"/>
      <c r="AO203" s="511"/>
      <c r="AP203" s="511"/>
      <c r="AQ203" s="511"/>
      <c r="AR203" s="511"/>
      <c r="AS203" s="511"/>
      <c r="AT203" s="511"/>
      <c r="AU203" s="511"/>
      <c r="AV203" s="511"/>
      <c r="AW203" s="511"/>
      <c r="AX203" s="511"/>
      <c r="AY203" s="511"/>
      <c r="AZ203" s="511"/>
      <c r="BA203" s="511"/>
      <c r="BB203" s="511"/>
      <c r="BC203" s="511"/>
      <c r="BD203" s="511"/>
      <c r="BE203" s="511"/>
      <c r="BF203" s="605" t="s">
        <v>2745</v>
      </c>
      <c r="BG203" s="612" t="s">
        <v>2710</v>
      </c>
      <c r="BH203" s="606" t="s">
        <v>2712</v>
      </c>
      <c r="BI203" s="511"/>
      <c r="BM203" s="511"/>
      <c r="BN203" s="511"/>
      <c r="BO203" s="511"/>
      <c r="BP203" s="511"/>
      <c r="BQ203" s="511"/>
      <c r="BR203" s="511"/>
      <c r="BS203" s="511"/>
      <c r="BT203" s="511"/>
      <c r="BU203" s="511"/>
      <c r="BV203" s="511"/>
      <c r="BW203" s="511"/>
      <c r="BX203" s="511"/>
      <c r="BY203" s="511"/>
      <c r="BZ203" s="511"/>
      <c r="CA203" s="511"/>
      <c r="CB203" s="511"/>
      <c r="CC203" s="511"/>
      <c r="CD203" s="511"/>
      <c r="CE203" s="511"/>
      <c r="CF203" s="511"/>
      <c r="CG203" s="511"/>
      <c r="CH203" s="511"/>
      <c r="CI203" s="511"/>
      <c r="CJ203" s="511"/>
      <c r="CK203" s="511"/>
      <c r="CL203" s="511"/>
      <c r="CM203" s="511"/>
      <c r="CN203" s="511"/>
      <c r="CO203" s="511"/>
      <c r="EH203" s="511"/>
    </row>
    <row r="204" spans="1:138" s="560" customFormat="1" ht="30" customHeight="1">
      <c r="A204" s="514"/>
      <c r="B204" s="779"/>
      <c r="C204" s="846"/>
      <c r="D204" s="630"/>
      <c r="E204" s="630"/>
      <c r="F204" s="777"/>
      <c r="G204" s="777"/>
      <c r="H204" s="777"/>
      <c r="I204" s="777"/>
      <c r="J204" s="777"/>
      <c r="K204" s="777"/>
      <c r="L204" s="777"/>
      <c r="M204" s="778"/>
      <c r="N204" s="682"/>
      <c r="O204" s="640"/>
      <c r="P204" s="373"/>
      <c r="Q204" s="373" t="s">
        <v>214</v>
      </c>
      <c r="R204" s="373"/>
      <c r="S204" s="373"/>
      <c r="T204" s="373"/>
      <c r="U204" s="373"/>
      <c r="V204" s="373"/>
      <c r="W204" s="373"/>
      <c r="X204" s="373"/>
      <c r="Y204" s="373"/>
      <c r="Z204" s="373"/>
      <c r="AA204" s="373"/>
      <c r="AB204" s="373"/>
      <c r="AC204" s="373"/>
      <c r="AD204" s="373"/>
      <c r="AE204" s="373"/>
      <c r="AF204" s="373"/>
      <c r="AG204" s="284"/>
      <c r="AH204" s="373"/>
      <c r="AI204" s="373"/>
      <c r="AJ204" s="373"/>
      <c r="AK204" s="373"/>
      <c r="AL204" s="511"/>
      <c r="AM204" s="511"/>
      <c r="AN204" s="511"/>
      <c r="AO204" s="511"/>
      <c r="AP204" s="511"/>
      <c r="AQ204" s="511"/>
      <c r="AR204" s="511"/>
      <c r="AS204" s="511"/>
      <c r="AT204" s="511"/>
      <c r="AU204" s="511"/>
      <c r="AV204" s="511"/>
      <c r="AW204" s="511"/>
      <c r="AX204" s="511"/>
      <c r="AY204" s="511"/>
      <c r="AZ204" s="511"/>
      <c r="BA204" s="511"/>
      <c r="BB204" s="511"/>
      <c r="BC204" s="511"/>
      <c r="BD204" s="511"/>
      <c r="BE204" s="511"/>
      <c r="BF204" s="605" t="s">
        <v>3170</v>
      </c>
      <c r="BG204" s="616" t="s">
        <v>3171</v>
      </c>
      <c r="BH204" s="606" t="s">
        <v>2712</v>
      </c>
      <c r="BI204" s="511"/>
      <c r="BM204" s="511"/>
      <c r="BN204" s="511"/>
      <c r="BO204" s="511"/>
      <c r="BP204" s="511"/>
      <c r="BQ204" s="511"/>
      <c r="BR204" s="511"/>
      <c r="BS204" s="511"/>
      <c r="BT204" s="511"/>
      <c r="BU204" s="511"/>
      <c r="BV204" s="511"/>
      <c r="BW204" s="511"/>
      <c r="BX204" s="511"/>
      <c r="BY204" s="511"/>
      <c r="BZ204" s="511"/>
      <c r="CA204" s="511"/>
      <c r="CB204" s="511"/>
      <c r="CC204" s="511"/>
      <c r="CD204" s="511"/>
      <c r="CE204" s="511"/>
      <c r="CF204" s="511"/>
      <c r="CG204" s="511"/>
      <c r="CH204" s="511"/>
      <c r="CI204" s="511"/>
      <c r="CJ204" s="511"/>
      <c r="CK204" s="511"/>
      <c r="CL204" s="511"/>
      <c r="CM204" s="511"/>
      <c r="CN204" s="511"/>
      <c r="CO204" s="511"/>
      <c r="EH204" s="511"/>
    </row>
    <row r="205" spans="1:138" s="560" customFormat="1" ht="30" customHeight="1">
      <c r="A205" s="514"/>
      <c r="B205" s="779"/>
      <c r="C205" s="846"/>
      <c r="D205" s="630"/>
      <c r="E205" s="630"/>
      <c r="F205" s="777"/>
      <c r="G205" s="777"/>
      <c r="H205" s="777"/>
      <c r="I205" s="777"/>
      <c r="J205" s="777"/>
      <c r="K205" s="777"/>
      <c r="L205" s="777"/>
      <c r="M205" s="778"/>
      <c r="N205" s="682"/>
      <c r="O205" s="640"/>
      <c r="P205" s="373"/>
      <c r="Q205" s="373" t="s">
        <v>215</v>
      </c>
      <c r="R205" s="373"/>
      <c r="S205" s="373"/>
      <c r="T205" s="373"/>
      <c r="U205" s="373"/>
      <c r="V205" s="373"/>
      <c r="W205" s="373"/>
      <c r="X205" s="373"/>
      <c r="Y205" s="373"/>
      <c r="Z205" s="373"/>
      <c r="AA205" s="373"/>
      <c r="AB205" s="373"/>
      <c r="AC205" s="373"/>
      <c r="AD205" s="373"/>
      <c r="AE205" s="373"/>
      <c r="AF205" s="373"/>
      <c r="AG205" s="284"/>
      <c r="AH205" s="373"/>
      <c r="AI205" s="373"/>
      <c r="AJ205" s="373"/>
      <c r="AK205" s="373"/>
      <c r="AL205" s="511"/>
      <c r="AM205" s="511"/>
      <c r="AN205" s="511"/>
      <c r="AO205" s="511"/>
      <c r="AP205" s="511"/>
      <c r="AQ205" s="511"/>
      <c r="AR205" s="511"/>
      <c r="AS205" s="511"/>
      <c r="AT205" s="511"/>
      <c r="AU205" s="511"/>
      <c r="AV205" s="511"/>
      <c r="AW205" s="511"/>
      <c r="AX205" s="511"/>
      <c r="AY205" s="511"/>
      <c r="AZ205" s="511"/>
      <c r="BA205" s="511"/>
      <c r="BB205" s="511"/>
      <c r="BC205" s="511"/>
      <c r="BD205" s="511"/>
      <c r="BE205" s="511"/>
      <c r="BF205" s="605" t="s">
        <v>2719</v>
      </c>
      <c r="BG205" s="616" t="s">
        <v>74</v>
      </c>
      <c r="BH205" s="606" t="s">
        <v>2712</v>
      </c>
      <c r="BI205" s="511"/>
      <c r="BJ205" s="511"/>
      <c r="BK205" s="511"/>
      <c r="BL205" s="511"/>
      <c r="BM205" s="511"/>
      <c r="BN205" s="511"/>
      <c r="BO205" s="511"/>
      <c r="BP205" s="511"/>
      <c r="BQ205" s="511"/>
      <c r="BR205" s="511"/>
      <c r="BS205" s="511"/>
      <c r="BT205" s="511"/>
      <c r="BU205" s="511"/>
      <c r="BV205" s="511"/>
      <c r="BW205" s="511"/>
      <c r="BX205" s="511"/>
      <c r="BY205" s="511"/>
      <c r="BZ205" s="511"/>
      <c r="CA205" s="511"/>
      <c r="CB205" s="511"/>
      <c r="CC205" s="511"/>
      <c r="CD205" s="511"/>
      <c r="CE205" s="511"/>
      <c r="CF205" s="511"/>
      <c r="CG205" s="511"/>
      <c r="CH205" s="511"/>
      <c r="CI205" s="511"/>
      <c r="CJ205" s="511"/>
      <c r="CK205" s="511"/>
      <c r="CL205" s="511"/>
      <c r="CM205" s="511"/>
      <c r="CN205" s="511"/>
      <c r="CO205" s="511"/>
      <c r="EH205" s="511"/>
    </row>
    <row r="206" spans="1:138" s="560" customFormat="1" ht="30" customHeight="1">
      <c r="A206" s="514"/>
      <c r="B206" s="779"/>
      <c r="C206" s="846"/>
      <c r="D206" s="630"/>
      <c r="E206" s="630"/>
      <c r="F206" s="777"/>
      <c r="G206" s="777"/>
      <c r="H206" s="777"/>
      <c r="I206" s="777"/>
      <c r="J206" s="777"/>
      <c r="K206" s="777"/>
      <c r="L206" s="777"/>
      <c r="M206" s="778"/>
      <c r="N206" s="682"/>
      <c r="O206" s="640"/>
      <c r="P206" s="373"/>
      <c r="Q206" s="373" t="s">
        <v>216</v>
      </c>
      <c r="R206" s="373"/>
      <c r="S206" s="373"/>
      <c r="T206" s="373"/>
      <c r="U206" s="373"/>
      <c r="V206" s="373"/>
      <c r="W206" s="373"/>
      <c r="X206" s="373"/>
      <c r="Y206" s="373"/>
      <c r="Z206" s="373"/>
      <c r="AA206" s="373"/>
      <c r="AB206" s="373"/>
      <c r="AC206" s="373"/>
      <c r="AD206" s="373"/>
      <c r="AE206" s="373"/>
      <c r="AF206" s="373"/>
      <c r="AG206" s="284"/>
      <c r="AH206" s="373"/>
      <c r="AI206" s="373"/>
      <c r="AJ206" s="373"/>
      <c r="AK206" s="373"/>
      <c r="AL206" s="511"/>
      <c r="AM206" s="511"/>
      <c r="AN206" s="511"/>
      <c r="AO206" s="511"/>
      <c r="AP206" s="511"/>
      <c r="AQ206" s="511"/>
      <c r="AR206" s="511"/>
      <c r="AS206" s="511"/>
      <c r="AT206" s="511"/>
      <c r="AU206" s="511"/>
      <c r="AV206" s="511"/>
      <c r="AW206" s="511"/>
      <c r="AX206" s="511"/>
      <c r="AY206" s="511"/>
      <c r="AZ206" s="511"/>
      <c r="BA206" s="511"/>
      <c r="BB206" s="511"/>
      <c r="BC206" s="511"/>
      <c r="BD206" s="511"/>
      <c r="BE206" s="511"/>
      <c r="BF206" s="605" t="s">
        <v>2723</v>
      </c>
      <c r="BG206" s="612" t="s">
        <v>2724</v>
      </c>
      <c r="BH206" s="606" t="s">
        <v>2712</v>
      </c>
      <c r="BI206" s="511"/>
      <c r="BJ206" s="511"/>
      <c r="BK206" s="511"/>
      <c r="BL206" s="511"/>
      <c r="BM206" s="511"/>
      <c r="BN206" s="511"/>
      <c r="BO206" s="511"/>
      <c r="BP206" s="511"/>
      <c r="BQ206" s="511"/>
      <c r="BR206" s="511"/>
      <c r="BS206" s="511"/>
      <c r="BT206" s="511"/>
      <c r="BU206" s="511"/>
      <c r="BV206" s="511"/>
      <c r="BW206" s="511"/>
      <c r="BX206" s="511"/>
      <c r="BY206" s="511"/>
      <c r="BZ206" s="511"/>
      <c r="CA206" s="511"/>
      <c r="CB206" s="511"/>
      <c r="CC206" s="511"/>
      <c r="CD206" s="511"/>
      <c r="CE206" s="511"/>
      <c r="CF206" s="511"/>
      <c r="CG206" s="511"/>
      <c r="CH206" s="511"/>
      <c r="CI206" s="511"/>
      <c r="CJ206" s="511"/>
      <c r="CK206" s="511"/>
      <c r="CL206" s="511"/>
      <c r="CM206" s="511"/>
      <c r="CN206" s="511"/>
      <c r="CO206" s="511"/>
      <c r="EH206" s="511"/>
    </row>
    <row r="207" spans="1:138" s="560" customFormat="1" ht="30" customHeight="1">
      <c r="A207" s="514"/>
      <c r="B207" s="779"/>
      <c r="C207" s="846"/>
      <c r="D207" s="630"/>
      <c r="E207" s="630"/>
      <c r="F207" s="777"/>
      <c r="G207" s="777"/>
      <c r="H207" s="777"/>
      <c r="I207" s="777"/>
      <c r="J207" s="777"/>
      <c r="K207" s="777"/>
      <c r="L207" s="777"/>
      <c r="M207" s="778"/>
      <c r="N207" s="682"/>
      <c r="O207" s="640"/>
      <c r="P207" s="373"/>
      <c r="Q207" s="373" t="s">
        <v>217</v>
      </c>
      <c r="R207" s="373"/>
      <c r="S207" s="373"/>
      <c r="T207" s="373"/>
      <c r="U207" s="373"/>
      <c r="V207" s="373"/>
      <c r="W207" s="373"/>
      <c r="X207" s="373"/>
      <c r="Y207" s="373"/>
      <c r="Z207" s="373"/>
      <c r="AA207" s="373"/>
      <c r="AB207" s="373"/>
      <c r="AC207" s="373"/>
      <c r="AD207" s="373"/>
      <c r="AE207" s="373"/>
      <c r="AF207" s="373"/>
      <c r="AG207" s="284"/>
      <c r="AH207" s="373"/>
      <c r="AI207" s="373"/>
      <c r="AJ207" s="373"/>
      <c r="AK207" s="373"/>
      <c r="AL207" s="511"/>
      <c r="AM207" s="511"/>
      <c r="AN207" s="511"/>
      <c r="AO207" s="511"/>
      <c r="AP207" s="511"/>
      <c r="AQ207" s="511"/>
      <c r="AR207" s="511"/>
      <c r="AS207" s="511"/>
      <c r="AT207" s="511"/>
      <c r="AU207" s="511"/>
      <c r="AV207" s="511"/>
      <c r="AW207" s="511"/>
      <c r="AX207" s="511"/>
      <c r="AY207" s="511"/>
      <c r="AZ207" s="511"/>
      <c r="BA207" s="511"/>
      <c r="BB207" s="511"/>
      <c r="BC207" s="511"/>
      <c r="BD207" s="511"/>
      <c r="BE207" s="511"/>
      <c r="BF207" s="605" t="s">
        <v>2721</v>
      </c>
      <c r="BG207" s="612" t="s">
        <v>2962</v>
      </c>
      <c r="BH207" s="606" t="s">
        <v>2715</v>
      </c>
      <c r="BI207" s="511"/>
      <c r="BJ207" s="511"/>
      <c r="BK207" s="511"/>
      <c r="BL207" s="511"/>
      <c r="BM207" s="511"/>
      <c r="BN207" s="511"/>
      <c r="BO207" s="511"/>
      <c r="BP207" s="511"/>
      <c r="BQ207" s="511"/>
      <c r="BR207" s="511"/>
      <c r="BS207" s="511"/>
      <c r="BT207" s="511"/>
      <c r="BU207" s="511"/>
      <c r="BV207" s="511"/>
      <c r="BW207" s="511"/>
      <c r="BX207" s="511"/>
      <c r="BY207" s="511"/>
      <c r="BZ207" s="511"/>
      <c r="CA207" s="511"/>
      <c r="CB207" s="511"/>
      <c r="CC207" s="511"/>
      <c r="CD207" s="511"/>
      <c r="CE207" s="511"/>
      <c r="CF207" s="511"/>
      <c r="CG207" s="511"/>
      <c r="CH207" s="511"/>
      <c r="CI207" s="511"/>
      <c r="CJ207" s="511"/>
      <c r="CK207" s="511"/>
      <c r="CL207" s="511"/>
      <c r="CM207" s="511"/>
      <c r="CN207" s="511"/>
      <c r="CO207" s="511"/>
      <c r="EH207" s="511"/>
    </row>
    <row r="208" spans="1:138" s="560" customFormat="1" ht="30" customHeight="1">
      <c r="A208" s="514"/>
      <c r="B208" s="779"/>
      <c r="C208" s="846"/>
      <c r="D208" s="630"/>
      <c r="E208" s="630"/>
      <c r="F208" s="777"/>
      <c r="G208" s="777"/>
      <c r="H208" s="777"/>
      <c r="I208" s="777"/>
      <c r="J208" s="777"/>
      <c r="K208" s="777"/>
      <c r="L208" s="777"/>
      <c r="M208" s="778"/>
      <c r="N208" s="682"/>
      <c r="O208" s="640"/>
      <c r="P208" s="373"/>
      <c r="Q208" s="373" t="s">
        <v>218</v>
      </c>
      <c r="R208" s="373"/>
      <c r="S208" s="373"/>
      <c r="T208" s="373"/>
      <c r="U208" s="373"/>
      <c r="V208" s="373"/>
      <c r="W208" s="373"/>
      <c r="X208" s="373"/>
      <c r="Y208" s="373"/>
      <c r="Z208" s="373"/>
      <c r="AA208" s="373"/>
      <c r="AB208" s="373"/>
      <c r="AC208" s="373"/>
      <c r="AD208" s="373"/>
      <c r="AE208" s="373"/>
      <c r="AF208" s="373"/>
      <c r="AG208" s="284"/>
      <c r="AH208" s="373"/>
      <c r="AI208" s="373"/>
      <c r="AJ208" s="373"/>
      <c r="AK208" s="373"/>
      <c r="AL208" s="511"/>
      <c r="AM208" s="511"/>
      <c r="AN208" s="511"/>
      <c r="AO208" s="511"/>
      <c r="AP208" s="511"/>
      <c r="AQ208" s="511"/>
      <c r="AR208" s="511"/>
      <c r="AS208" s="511"/>
      <c r="AT208" s="511"/>
      <c r="AU208" s="511"/>
      <c r="AV208" s="511"/>
      <c r="AW208" s="511"/>
      <c r="AX208" s="511"/>
      <c r="AY208" s="511"/>
      <c r="AZ208" s="511"/>
      <c r="BA208" s="511"/>
      <c r="BB208" s="511"/>
      <c r="BC208" s="511"/>
      <c r="BD208" s="511"/>
      <c r="BE208" s="511"/>
      <c r="BF208" s="608" t="s">
        <v>2739</v>
      </c>
      <c r="BG208" s="614" t="s">
        <v>2740</v>
      </c>
      <c r="BH208" s="609" t="s">
        <v>2714</v>
      </c>
      <c r="BI208" s="511"/>
      <c r="BJ208" s="511"/>
      <c r="BK208" s="511"/>
      <c r="BL208" s="511"/>
      <c r="BM208" s="511"/>
      <c r="BN208" s="511"/>
      <c r="BO208" s="511"/>
      <c r="BP208" s="511"/>
      <c r="BQ208" s="511"/>
      <c r="BR208" s="511"/>
      <c r="BS208" s="511"/>
      <c r="BT208" s="511"/>
      <c r="BU208" s="511"/>
      <c r="BV208" s="511"/>
      <c r="BW208" s="511"/>
      <c r="BX208" s="511"/>
      <c r="BY208" s="511"/>
      <c r="BZ208" s="511"/>
      <c r="CA208" s="511"/>
      <c r="CB208" s="511"/>
      <c r="CC208" s="511"/>
      <c r="CD208" s="511"/>
      <c r="CE208" s="511"/>
      <c r="CF208" s="511"/>
      <c r="CG208" s="511"/>
      <c r="CH208" s="511"/>
      <c r="CI208" s="511"/>
      <c r="CJ208" s="511"/>
      <c r="CK208" s="511"/>
      <c r="CL208" s="511"/>
      <c r="CM208" s="511"/>
      <c r="CN208" s="511"/>
      <c r="CO208" s="511"/>
      <c r="EH208" s="511"/>
    </row>
    <row r="209" spans="1:138" s="560" customFormat="1" ht="30" customHeight="1">
      <c r="A209" s="514"/>
      <c r="B209" s="779"/>
      <c r="C209" s="846"/>
      <c r="D209" s="630"/>
      <c r="E209" s="630"/>
      <c r="F209" s="777"/>
      <c r="G209" s="777"/>
      <c r="H209" s="777"/>
      <c r="I209" s="777"/>
      <c r="J209" s="777"/>
      <c r="K209" s="777"/>
      <c r="L209" s="777"/>
      <c r="M209" s="778"/>
      <c r="N209" s="682"/>
      <c r="O209" s="640"/>
      <c r="P209" s="373"/>
      <c r="Q209" s="373" t="s">
        <v>103</v>
      </c>
      <c r="R209" s="373"/>
      <c r="S209" s="373"/>
      <c r="T209" s="373"/>
      <c r="U209" s="373"/>
      <c r="V209" s="373"/>
      <c r="W209" s="373"/>
      <c r="X209" s="373"/>
      <c r="Y209" s="373"/>
      <c r="Z209" s="373"/>
      <c r="AA209" s="373"/>
      <c r="AB209" s="373"/>
      <c r="AC209" s="373"/>
      <c r="AD209" s="373"/>
      <c r="AE209" s="373"/>
      <c r="AF209" s="373"/>
      <c r="AG209" s="284"/>
      <c r="AH209" s="373"/>
      <c r="AI209" s="373"/>
      <c r="AJ209" s="373"/>
      <c r="AK209" s="373"/>
      <c r="AL209" s="511"/>
      <c r="AM209" s="511"/>
      <c r="AN209" s="511"/>
      <c r="AO209" s="511"/>
      <c r="AP209" s="511"/>
      <c r="AQ209" s="511"/>
      <c r="AR209" s="511"/>
      <c r="AS209" s="511"/>
      <c r="AT209" s="511"/>
      <c r="AU209" s="511"/>
      <c r="AV209" s="511"/>
      <c r="AW209" s="511"/>
      <c r="AX209" s="511"/>
      <c r="AY209" s="511"/>
      <c r="AZ209" s="511"/>
      <c r="BA209" s="511"/>
      <c r="BB209" s="511"/>
      <c r="BC209" s="511"/>
      <c r="BD209" s="511"/>
      <c r="BE209" s="511"/>
      <c r="BF209" s="610" t="s">
        <v>2736</v>
      </c>
      <c r="BG209" s="613" t="s">
        <v>2737</v>
      </c>
      <c r="BH209" s="611" t="s">
        <v>2738</v>
      </c>
      <c r="BI209" s="511"/>
      <c r="BJ209" s="511"/>
      <c r="BK209" s="511"/>
      <c r="BL209" s="511"/>
      <c r="BM209" s="511"/>
      <c r="BN209" s="511"/>
      <c r="BO209" s="511"/>
      <c r="BP209" s="511"/>
      <c r="BQ209" s="511"/>
      <c r="BR209" s="511"/>
      <c r="BS209" s="511"/>
      <c r="BT209" s="511"/>
      <c r="BU209" s="511"/>
      <c r="BV209" s="511"/>
      <c r="BW209" s="511"/>
      <c r="BX209" s="511"/>
      <c r="BY209" s="511"/>
      <c r="BZ209" s="511"/>
      <c r="CA209" s="511"/>
      <c r="CB209" s="511"/>
      <c r="CC209" s="511"/>
      <c r="CD209" s="511"/>
      <c r="CE209" s="511"/>
      <c r="CF209" s="511"/>
      <c r="CG209" s="511"/>
      <c r="CH209" s="511"/>
      <c r="CI209" s="511"/>
      <c r="CJ209" s="511"/>
      <c r="CK209" s="511"/>
      <c r="CL209" s="511"/>
      <c r="CM209" s="511"/>
      <c r="CN209" s="511"/>
      <c r="CO209" s="511"/>
      <c r="EH209" s="511"/>
    </row>
    <row r="210" spans="1:138" s="560" customFormat="1" ht="30" customHeight="1">
      <c r="A210" s="514"/>
      <c r="B210" s="779"/>
      <c r="C210" s="846"/>
      <c r="D210" s="630"/>
      <c r="E210" s="630"/>
      <c r="F210" s="777"/>
      <c r="G210" s="777"/>
      <c r="H210" s="777"/>
      <c r="I210" s="777"/>
      <c r="J210" s="777"/>
      <c r="K210" s="777"/>
      <c r="L210" s="777"/>
      <c r="M210" s="778"/>
      <c r="N210" s="682"/>
      <c r="O210" s="640"/>
      <c r="P210" s="373"/>
      <c r="Q210" s="373" t="s">
        <v>219</v>
      </c>
      <c r="R210" s="373"/>
      <c r="S210" s="373"/>
      <c r="T210" s="373"/>
      <c r="U210" s="373"/>
      <c r="V210" s="373"/>
      <c r="W210" s="373"/>
      <c r="X210" s="373"/>
      <c r="Y210" s="373"/>
      <c r="Z210" s="373"/>
      <c r="AA210" s="373"/>
      <c r="AB210" s="373"/>
      <c r="AC210" s="373"/>
      <c r="AD210" s="373"/>
      <c r="AE210" s="373"/>
      <c r="AF210" s="373"/>
      <c r="AG210" s="284"/>
      <c r="AH210" s="373"/>
      <c r="AI210" s="373"/>
      <c r="AJ210" s="373"/>
      <c r="AK210" s="373"/>
      <c r="AL210" s="511"/>
      <c r="AM210" s="511"/>
      <c r="AN210" s="511"/>
      <c r="AO210" s="511"/>
      <c r="AP210" s="511"/>
      <c r="AQ210" s="511"/>
      <c r="AR210" s="511"/>
      <c r="AS210" s="511"/>
      <c r="AT210" s="511"/>
      <c r="AU210" s="511"/>
      <c r="AV210" s="511"/>
      <c r="AW210" s="511"/>
      <c r="AX210" s="511"/>
      <c r="AY210" s="511"/>
      <c r="AZ210" s="511"/>
      <c r="BA210" s="511"/>
      <c r="BB210" s="511"/>
      <c r="BC210" s="511"/>
      <c r="BD210" s="511"/>
      <c r="BE210" s="511"/>
      <c r="BF210" s="605" t="s">
        <v>2727</v>
      </c>
      <c r="BG210" s="616" t="s">
        <v>2762</v>
      </c>
      <c r="BH210" s="787" t="s">
        <v>2715</v>
      </c>
      <c r="BI210" s="511"/>
      <c r="BJ210" s="511"/>
      <c r="BK210" s="511"/>
      <c r="BL210" s="511"/>
      <c r="BM210" s="511"/>
      <c r="BN210" s="511"/>
      <c r="BO210" s="511"/>
      <c r="BP210" s="511"/>
      <c r="BQ210" s="511"/>
      <c r="BR210" s="511"/>
      <c r="BS210" s="511"/>
      <c r="BT210" s="511"/>
      <c r="BU210" s="511"/>
      <c r="BV210" s="511"/>
      <c r="BW210" s="511"/>
      <c r="BX210" s="511"/>
      <c r="BY210" s="511"/>
      <c r="BZ210" s="511"/>
      <c r="CA210" s="511"/>
      <c r="CB210" s="511"/>
      <c r="CC210" s="511"/>
      <c r="CD210" s="511"/>
      <c r="CE210" s="511"/>
      <c r="CF210" s="511"/>
      <c r="CG210" s="511"/>
      <c r="CH210" s="511"/>
      <c r="CI210" s="511"/>
      <c r="CJ210" s="511"/>
      <c r="CK210" s="511"/>
      <c r="CL210" s="511"/>
      <c r="CM210" s="511"/>
      <c r="CN210" s="511"/>
      <c r="CO210" s="511"/>
      <c r="EH210" s="511"/>
    </row>
    <row r="211" spans="1:138" s="560" customFormat="1" ht="30" customHeight="1">
      <c r="A211" s="514"/>
      <c r="B211" s="779"/>
      <c r="C211" s="846"/>
      <c r="D211" s="630"/>
      <c r="E211" s="630"/>
      <c r="F211" s="777"/>
      <c r="G211" s="777"/>
      <c r="H211" s="777"/>
      <c r="I211" s="777"/>
      <c r="J211" s="777"/>
      <c r="K211" s="777"/>
      <c r="L211" s="777"/>
      <c r="M211" s="778"/>
      <c r="N211" s="682"/>
      <c r="O211" s="640"/>
      <c r="P211" s="373"/>
      <c r="Q211" s="373" t="s">
        <v>220</v>
      </c>
      <c r="R211" s="373"/>
      <c r="S211" s="373"/>
      <c r="T211" s="373"/>
      <c r="U211" s="373"/>
      <c r="V211" s="373"/>
      <c r="W211" s="373"/>
      <c r="X211" s="373"/>
      <c r="Y211" s="373"/>
      <c r="Z211" s="373"/>
      <c r="AA211" s="373"/>
      <c r="AB211" s="373"/>
      <c r="AC211" s="373"/>
      <c r="AD211" s="373"/>
      <c r="AE211" s="373"/>
      <c r="AF211" s="373"/>
      <c r="AG211" s="284"/>
      <c r="AH211" s="373"/>
      <c r="AI211" s="373"/>
      <c r="AJ211" s="373"/>
      <c r="AK211" s="373"/>
      <c r="AL211" s="511"/>
      <c r="AM211" s="511"/>
      <c r="AN211" s="511"/>
      <c r="AO211" s="511"/>
      <c r="AP211" s="511"/>
      <c r="AQ211" s="511"/>
      <c r="AR211" s="511"/>
      <c r="AS211" s="511"/>
      <c r="AT211" s="511"/>
      <c r="AU211" s="511"/>
      <c r="AV211" s="511"/>
      <c r="AW211" s="511"/>
      <c r="AX211" s="511"/>
      <c r="AY211" s="511"/>
      <c r="AZ211" s="511"/>
      <c r="BA211" s="511"/>
      <c r="BB211" s="511"/>
      <c r="BC211" s="511"/>
      <c r="BD211" s="511"/>
      <c r="BE211" s="511"/>
      <c r="BF211" s="605" t="s">
        <v>2741</v>
      </c>
      <c r="BG211" s="612" t="s">
        <v>2742</v>
      </c>
      <c r="BH211" s="787">
        <v>990</v>
      </c>
      <c r="BI211" s="511"/>
      <c r="BJ211" s="511"/>
      <c r="BK211" s="511"/>
      <c r="BL211" s="511"/>
      <c r="BM211" s="511"/>
      <c r="BN211" s="511"/>
      <c r="BO211" s="511"/>
      <c r="BP211" s="511"/>
      <c r="BQ211" s="511"/>
      <c r="BR211" s="511"/>
      <c r="BS211" s="511"/>
      <c r="BT211" s="511"/>
      <c r="BU211" s="511"/>
      <c r="BV211" s="511"/>
      <c r="BW211" s="511"/>
      <c r="BX211" s="511"/>
      <c r="BY211" s="511"/>
      <c r="BZ211" s="511"/>
      <c r="CA211" s="511"/>
      <c r="CB211" s="511"/>
      <c r="CC211" s="511"/>
      <c r="CD211" s="511"/>
      <c r="CE211" s="511"/>
      <c r="CF211" s="511"/>
      <c r="CG211" s="511"/>
      <c r="CH211" s="511"/>
      <c r="CI211" s="511"/>
      <c r="CJ211" s="511"/>
      <c r="CK211" s="511"/>
      <c r="CL211" s="511"/>
      <c r="CM211" s="511"/>
      <c r="CN211" s="511"/>
      <c r="CO211" s="511"/>
      <c r="EH211" s="511"/>
    </row>
    <row r="212" spans="1:138" s="560" customFormat="1" ht="30" customHeight="1">
      <c r="A212" s="514"/>
      <c r="B212" s="779"/>
      <c r="C212" s="846"/>
      <c r="D212" s="630"/>
      <c r="E212" s="630"/>
      <c r="F212" s="777"/>
      <c r="G212" s="777"/>
      <c r="H212" s="777"/>
      <c r="I212" s="777"/>
      <c r="J212" s="777"/>
      <c r="K212" s="777"/>
      <c r="L212" s="777"/>
      <c r="M212" s="778"/>
      <c r="N212" s="682"/>
      <c r="O212" s="640"/>
      <c r="P212" s="373"/>
      <c r="Q212" s="373" t="s">
        <v>221</v>
      </c>
      <c r="R212" s="373"/>
      <c r="S212" s="373"/>
      <c r="T212" s="373"/>
      <c r="U212" s="373"/>
      <c r="V212" s="373"/>
      <c r="W212" s="373"/>
      <c r="X212" s="373"/>
      <c r="Y212" s="373"/>
      <c r="Z212" s="373"/>
      <c r="AA212" s="373"/>
      <c r="AB212" s="373"/>
      <c r="AC212" s="373"/>
      <c r="AD212" s="373"/>
      <c r="AE212" s="373"/>
      <c r="AF212" s="373"/>
      <c r="AG212" s="284"/>
      <c r="AH212" s="373"/>
      <c r="AI212" s="373"/>
      <c r="AJ212" s="373"/>
      <c r="AK212" s="373"/>
      <c r="AL212" s="511"/>
      <c r="AM212" s="511"/>
      <c r="AN212" s="511"/>
      <c r="AO212" s="511"/>
      <c r="AP212" s="511"/>
      <c r="AQ212" s="511"/>
      <c r="AR212" s="511"/>
      <c r="AS212" s="511"/>
      <c r="AT212" s="511"/>
      <c r="AU212" s="511"/>
      <c r="AV212" s="511"/>
      <c r="AW212" s="511"/>
      <c r="AX212" s="511"/>
      <c r="AY212" s="511"/>
      <c r="AZ212" s="511"/>
      <c r="BA212" s="511"/>
      <c r="BB212" s="511"/>
      <c r="BC212" s="511"/>
      <c r="BD212" s="511"/>
      <c r="BE212" s="511"/>
      <c r="BF212" s="605" t="s">
        <v>2743</v>
      </c>
      <c r="BG212" s="612" t="s">
        <v>2744</v>
      </c>
      <c r="BH212" s="606" t="s">
        <v>2738</v>
      </c>
      <c r="BI212" s="511"/>
      <c r="BJ212" s="511"/>
      <c r="BK212" s="511"/>
      <c r="BL212" s="511"/>
      <c r="BM212" s="511"/>
      <c r="BN212" s="511"/>
      <c r="BO212" s="511"/>
      <c r="BP212" s="511"/>
      <c r="BQ212" s="511"/>
      <c r="BR212" s="511"/>
      <c r="BS212" s="511"/>
      <c r="BT212" s="511"/>
      <c r="BU212" s="511"/>
      <c r="BV212" s="511"/>
      <c r="BW212" s="511"/>
      <c r="BX212" s="511"/>
      <c r="BY212" s="511"/>
      <c r="BZ212" s="511"/>
      <c r="CA212" s="511"/>
      <c r="CB212" s="511"/>
      <c r="CC212" s="511"/>
      <c r="CD212" s="511"/>
      <c r="CE212" s="511"/>
      <c r="CF212" s="511"/>
      <c r="CG212" s="511"/>
      <c r="CH212" s="511"/>
      <c r="CI212" s="511"/>
      <c r="CJ212" s="511"/>
      <c r="CK212" s="511"/>
      <c r="CL212" s="511"/>
      <c r="CM212" s="511"/>
      <c r="CN212" s="511"/>
      <c r="CO212" s="511"/>
      <c r="EH212" s="511"/>
    </row>
    <row r="213" spans="1:138" s="560" customFormat="1" ht="30" customHeight="1">
      <c r="A213" s="514"/>
      <c r="B213" s="779"/>
      <c r="C213" s="846"/>
      <c r="D213" s="630"/>
      <c r="E213" s="630"/>
      <c r="F213" s="777"/>
      <c r="G213" s="777"/>
      <c r="H213" s="777"/>
      <c r="I213" s="777"/>
      <c r="J213" s="777"/>
      <c r="K213" s="777"/>
      <c r="L213" s="777"/>
      <c r="M213" s="778"/>
      <c r="N213" s="682"/>
      <c r="O213" s="640"/>
      <c r="P213" s="373"/>
      <c r="Q213" s="373" t="s">
        <v>222</v>
      </c>
      <c r="R213" s="373"/>
      <c r="S213" s="373"/>
      <c r="T213" s="373"/>
      <c r="U213" s="373"/>
      <c r="V213" s="373"/>
      <c r="W213" s="373"/>
      <c r="X213" s="373"/>
      <c r="Y213" s="373"/>
      <c r="Z213" s="373"/>
      <c r="AA213" s="373"/>
      <c r="AB213" s="373"/>
      <c r="AC213" s="373"/>
      <c r="AD213" s="373"/>
      <c r="AE213" s="373"/>
      <c r="AF213" s="373"/>
      <c r="AG213" s="284"/>
      <c r="AH213" s="373"/>
      <c r="AI213" s="373"/>
      <c r="AJ213" s="373"/>
      <c r="AK213" s="373"/>
      <c r="AL213" s="511"/>
      <c r="AM213" s="511"/>
      <c r="AN213" s="511"/>
      <c r="AO213" s="511"/>
      <c r="AP213" s="511"/>
      <c r="AQ213" s="511"/>
      <c r="AR213" s="511"/>
      <c r="AS213" s="511"/>
      <c r="AT213" s="511"/>
      <c r="AU213" s="511"/>
      <c r="AV213" s="511"/>
      <c r="AW213" s="511"/>
      <c r="AX213" s="511"/>
      <c r="AY213" s="511"/>
      <c r="AZ213" s="511"/>
      <c r="BA213" s="511"/>
      <c r="BB213" s="511"/>
      <c r="BC213" s="511"/>
      <c r="BD213" s="511"/>
      <c r="BE213" s="511"/>
      <c r="BF213" s="605" t="s">
        <v>2746</v>
      </c>
      <c r="BG213" s="612" t="s">
        <v>2747</v>
      </c>
      <c r="BH213" s="606" t="s">
        <v>2726</v>
      </c>
      <c r="BI213" s="511"/>
      <c r="BJ213" s="511"/>
      <c r="BK213" s="511"/>
      <c r="BL213" s="511"/>
      <c r="BM213" s="511"/>
      <c r="BN213" s="511"/>
      <c r="BO213" s="511"/>
      <c r="BP213" s="511"/>
      <c r="BQ213" s="511"/>
      <c r="BR213" s="511"/>
      <c r="BS213" s="511"/>
      <c r="BT213" s="511"/>
      <c r="BU213" s="511"/>
      <c r="BV213" s="511"/>
      <c r="BW213" s="511"/>
      <c r="BX213" s="511"/>
      <c r="BY213" s="511"/>
      <c r="BZ213" s="511"/>
      <c r="CA213" s="511"/>
      <c r="CB213" s="511"/>
      <c r="CC213" s="511"/>
      <c r="CD213" s="511"/>
      <c r="CE213" s="511"/>
      <c r="CF213" s="511"/>
      <c r="CG213" s="511"/>
      <c r="CH213" s="511"/>
      <c r="CI213" s="511"/>
      <c r="CJ213" s="511"/>
      <c r="CK213" s="511"/>
      <c r="CL213" s="511"/>
      <c r="CM213" s="511"/>
      <c r="CN213" s="511"/>
      <c r="CO213" s="511"/>
      <c r="EH213" s="511"/>
    </row>
    <row r="214" spans="1:138" s="560" customFormat="1" ht="30" customHeight="1">
      <c r="A214" s="514"/>
      <c r="B214" s="779"/>
      <c r="C214" s="846"/>
      <c r="D214" s="630"/>
      <c r="E214" s="630"/>
      <c r="F214" s="777"/>
      <c r="G214" s="777"/>
      <c r="H214" s="777"/>
      <c r="I214" s="777"/>
      <c r="J214" s="777"/>
      <c r="K214" s="777"/>
      <c r="L214" s="777"/>
      <c r="M214" s="778"/>
      <c r="N214" s="682"/>
      <c r="O214" s="640"/>
      <c r="P214" s="373"/>
      <c r="Q214" s="373" t="s">
        <v>223</v>
      </c>
      <c r="R214" s="373"/>
      <c r="S214" s="373"/>
      <c r="T214" s="373"/>
      <c r="U214" s="373"/>
      <c r="V214" s="373"/>
      <c r="W214" s="373"/>
      <c r="X214" s="373"/>
      <c r="Y214" s="373"/>
      <c r="Z214" s="373"/>
      <c r="AA214" s="373"/>
      <c r="AB214" s="373"/>
      <c r="AC214" s="373"/>
      <c r="AD214" s="373"/>
      <c r="AE214" s="373"/>
      <c r="AF214" s="373"/>
      <c r="AG214" s="284"/>
      <c r="AH214" s="373"/>
      <c r="AI214" s="373"/>
      <c r="AJ214" s="373"/>
      <c r="AK214" s="373"/>
      <c r="AL214" s="511"/>
      <c r="AM214" s="511"/>
      <c r="AN214" s="511"/>
      <c r="AO214" s="511"/>
      <c r="AP214" s="511"/>
      <c r="AQ214" s="511"/>
      <c r="AR214" s="511"/>
      <c r="AS214" s="511"/>
      <c r="AT214" s="511"/>
      <c r="AU214" s="511"/>
      <c r="AV214" s="511"/>
      <c r="AW214" s="511"/>
      <c r="AX214" s="511"/>
      <c r="AY214" s="511"/>
      <c r="AZ214" s="511"/>
      <c r="BA214" s="511"/>
      <c r="BB214" s="511"/>
      <c r="BC214" s="511"/>
      <c r="BD214" s="511"/>
      <c r="BE214" s="511"/>
      <c r="BF214" s="605" t="s">
        <v>2731</v>
      </c>
      <c r="BG214" s="612" t="s">
        <v>2269</v>
      </c>
      <c r="BH214" s="606" t="s">
        <v>2712</v>
      </c>
      <c r="BI214" s="511"/>
      <c r="BJ214" s="511"/>
      <c r="BK214" s="511"/>
      <c r="BL214" s="511"/>
      <c r="BM214" s="511"/>
      <c r="BN214" s="511"/>
      <c r="BO214" s="511"/>
      <c r="BP214" s="511"/>
      <c r="BQ214" s="511"/>
      <c r="BR214" s="511"/>
      <c r="BS214" s="511"/>
      <c r="BT214" s="511"/>
      <c r="BU214" s="511"/>
      <c r="BV214" s="511"/>
      <c r="BW214" s="511"/>
      <c r="BX214" s="511"/>
      <c r="BY214" s="511"/>
      <c r="BZ214" s="511"/>
      <c r="CA214" s="511"/>
      <c r="CB214" s="511"/>
      <c r="CC214" s="511"/>
      <c r="CD214" s="511"/>
      <c r="CE214" s="511"/>
      <c r="CF214" s="511"/>
      <c r="CG214" s="511"/>
      <c r="CH214" s="511"/>
      <c r="CI214" s="511"/>
      <c r="CJ214" s="511"/>
      <c r="CK214" s="511"/>
      <c r="CL214" s="511"/>
      <c r="CM214" s="511"/>
      <c r="CN214" s="511"/>
      <c r="CO214" s="511"/>
      <c r="EH214" s="511"/>
    </row>
    <row r="215" spans="1:138" s="560" customFormat="1" ht="30" customHeight="1">
      <c r="A215" s="514"/>
      <c r="B215" s="779"/>
      <c r="C215" s="846"/>
      <c r="D215" s="630"/>
      <c r="E215" s="630"/>
      <c r="F215" s="777"/>
      <c r="G215" s="777"/>
      <c r="H215" s="777"/>
      <c r="I215" s="777"/>
      <c r="J215" s="777"/>
      <c r="K215" s="777"/>
      <c r="L215" s="777"/>
      <c r="M215" s="778"/>
      <c r="N215" s="682"/>
      <c r="O215" s="640"/>
      <c r="P215" s="373"/>
      <c r="Q215" s="373" t="s">
        <v>104</v>
      </c>
      <c r="R215" s="373"/>
      <c r="S215" s="373"/>
      <c r="T215" s="373"/>
      <c r="U215" s="373"/>
      <c r="V215" s="373"/>
      <c r="W215" s="373"/>
      <c r="X215" s="373"/>
      <c r="Y215" s="373"/>
      <c r="Z215" s="373"/>
      <c r="AA215" s="373"/>
      <c r="AB215" s="373"/>
      <c r="AC215" s="373"/>
      <c r="AD215" s="373"/>
      <c r="AE215" s="373"/>
      <c r="AF215" s="373"/>
      <c r="AG215" s="284"/>
      <c r="AH215" s="373"/>
      <c r="AI215" s="373"/>
      <c r="AJ215" s="373"/>
      <c r="AK215" s="373"/>
      <c r="AL215" s="511"/>
      <c r="AM215" s="511"/>
      <c r="AN215" s="511"/>
      <c r="AO215" s="511"/>
      <c r="AP215" s="511"/>
      <c r="AQ215" s="511"/>
      <c r="AR215" s="511"/>
      <c r="AS215" s="511"/>
      <c r="AT215" s="511"/>
      <c r="AU215" s="511"/>
      <c r="AV215" s="511"/>
      <c r="AW215" s="511"/>
      <c r="AX215" s="511"/>
      <c r="AY215" s="511"/>
      <c r="AZ215" s="511"/>
      <c r="BA215" s="511"/>
      <c r="BB215" s="511"/>
      <c r="BC215" s="511"/>
      <c r="BD215" s="511"/>
      <c r="BE215" s="511"/>
      <c r="BF215" s="607" t="s">
        <v>2713</v>
      </c>
      <c r="BG215" s="618" t="s">
        <v>2760</v>
      </c>
      <c r="BH215" s="606" t="s">
        <v>2714</v>
      </c>
      <c r="BI215" s="511"/>
      <c r="BJ215" s="511"/>
      <c r="BK215" s="511"/>
      <c r="BL215" s="511"/>
      <c r="BM215" s="511"/>
      <c r="BN215" s="511"/>
      <c r="BO215" s="511"/>
      <c r="BP215" s="511"/>
      <c r="BQ215" s="511"/>
      <c r="BR215" s="511"/>
      <c r="BS215" s="511"/>
      <c r="BT215" s="511"/>
      <c r="BU215" s="511"/>
      <c r="BV215" s="511"/>
      <c r="BW215" s="511"/>
      <c r="BX215" s="511"/>
      <c r="BY215" s="511"/>
      <c r="BZ215" s="511"/>
      <c r="CA215" s="511"/>
      <c r="CB215" s="511"/>
      <c r="CC215" s="511"/>
      <c r="CD215" s="511"/>
      <c r="CE215" s="511"/>
      <c r="CF215" s="511"/>
      <c r="CG215" s="511"/>
      <c r="CH215" s="511"/>
      <c r="CI215" s="511"/>
      <c r="CJ215" s="511"/>
      <c r="CK215" s="511"/>
      <c r="CL215" s="511"/>
      <c r="CM215" s="511"/>
      <c r="CN215" s="511"/>
      <c r="CO215" s="511"/>
      <c r="EH215" s="511"/>
    </row>
    <row r="216" spans="1:138" s="560" customFormat="1" ht="30" customHeight="1">
      <c r="A216" s="514"/>
      <c r="B216" s="779"/>
      <c r="C216" s="846"/>
      <c r="D216" s="630"/>
      <c r="E216" s="630"/>
      <c r="F216" s="777"/>
      <c r="G216" s="777"/>
      <c r="H216" s="777"/>
      <c r="I216" s="777"/>
      <c r="J216" s="777"/>
      <c r="K216" s="777"/>
      <c r="L216" s="777"/>
      <c r="M216" s="778"/>
      <c r="N216" s="682"/>
      <c r="O216" s="640"/>
      <c r="P216" s="373"/>
      <c r="Q216" s="373" t="s">
        <v>224</v>
      </c>
      <c r="R216" s="373"/>
      <c r="S216" s="373"/>
      <c r="T216" s="373"/>
      <c r="U216" s="373"/>
      <c r="V216" s="373"/>
      <c r="W216" s="373"/>
      <c r="X216" s="373"/>
      <c r="Y216" s="373"/>
      <c r="Z216" s="373"/>
      <c r="AA216" s="373"/>
      <c r="AB216" s="373"/>
      <c r="AC216" s="373"/>
      <c r="AD216" s="373"/>
      <c r="AE216" s="373"/>
      <c r="AF216" s="373"/>
      <c r="AG216" s="284"/>
      <c r="AH216" s="373"/>
      <c r="AI216" s="373"/>
      <c r="AJ216" s="373"/>
      <c r="AK216" s="373"/>
      <c r="AL216" s="511"/>
      <c r="AM216" s="511"/>
      <c r="AN216" s="511"/>
      <c r="AO216" s="511"/>
      <c r="AP216" s="511"/>
      <c r="AQ216" s="511"/>
      <c r="AR216" s="511"/>
      <c r="AS216" s="511"/>
      <c r="AT216" s="511"/>
      <c r="AU216" s="511"/>
      <c r="AV216" s="511"/>
      <c r="AW216" s="511"/>
      <c r="AX216" s="511"/>
      <c r="AY216" s="511"/>
      <c r="AZ216" s="511"/>
      <c r="BA216" s="511"/>
      <c r="BB216" s="511"/>
      <c r="BC216" s="511"/>
      <c r="BD216" s="511"/>
      <c r="BE216" s="511"/>
      <c r="BF216" s="605" t="s">
        <v>2730</v>
      </c>
      <c r="BG216" s="612" t="s">
        <v>2754</v>
      </c>
      <c r="BH216" s="606" t="s">
        <v>2726</v>
      </c>
      <c r="BI216" s="511"/>
      <c r="BJ216" s="511"/>
      <c r="BK216" s="511"/>
      <c r="BL216" s="511"/>
      <c r="BM216" s="511"/>
      <c r="BN216" s="511"/>
      <c r="BO216" s="511"/>
      <c r="BP216" s="511"/>
      <c r="BQ216" s="511"/>
      <c r="BR216" s="511"/>
      <c r="BS216" s="511"/>
      <c r="BT216" s="511"/>
      <c r="BU216" s="511"/>
      <c r="BV216" s="511"/>
      <c r="BW216" s="511"/>
      <c r="BX216" s="511"/>
      <c r="BY216" s="511"/>
      <c r="BZ216" s="511"/>
      <c r="CA216" s="511"/>
      <c r="CB216" s="511"/>
      <c r="CC216" s="511"/>
      <c r="CD216" s="511"/>
      <c r="CE216" s="511"/>
      <c r="CF216" s="511"/>
      <c r="CG216" s="511"/>
      <c r="CH216" s="511"/>
      <c r="CI216" s="511"/>
      <c r="CJ216" s="511"/>
      <c r="CK216" s="511"/>
      <c r="CL216" s="511"/>
      <c r="CM216" s="511"/>
      <c r="CN216" s="511"/>
      <c r="CO216" s="511"/>
      <c r="EH216" s="511"/>
    </row>
    <row r="217" spans="1:138" s="560" customFormat="1" ht="30" customHeight="1">
      <c r="A217" s="514"/>
      <c r="B217" s="779"/>
      <c r="C217" s="846"/>
      <c r="D217" s="630"/>
      <c r="E217" s="630"/>
      <c r="F217" s="777"/>
      <c r="G217" s="777"/>
      <c r="H217" s="777"/>
      <c r="I217" s="777"/>
      <c r="J217" s="777"/>
      <c r="K217" s="777"/>
      <c r="L217" s="777"/>
      <c r="M217" s="778"/>
      <c r="N217" s="682"/>
      <c r="O217" s="640"/>
      <c r="P217" s="373"/>
      <c r="Q217" s="373" t="s">
        <v>225</v>
      </c>
      <c r="R217" s="373"/>
      <c r="S217" s="373"/>
      <c r="T217" s="373"/>
      <c r="U217" s="373"/>
      <c r="V217" s="373"/>
      <c r="W217" s="373"/>
      <c r="X217" s="373"/>
      <c r="Y217" s="373"/>
      <c r="Z217" s="373"/>
      <c r="AA217" s="373"/>
      <c r="AB217" s="373"/>
      <c r="AC217" s="373"/>
      <c r="AD217" s="373"/>
      <c r="AE217" s="373"/>
      <c r="AF217" s="373"/>
      <c r="AG217" s="284"/>
      <c r="AH217" s="373"/>
      <c r="AI217" s="373"/>
      <c r="AJ217" s="373"/>
      <c r="AK217" s="373"/>
      <c r="AL217" s="511"/>
      <c r="AM217" s="511"/>
      <c r="AN217" s="511"/>
      <c r="AO217" s="511"/>
      <c r="AP217" s="511"/>
      <c r="AQ217" s="511"/>
      <c r="AR217" s="511"/>
      <c r="AS217" s="511"/>
      <c r="AT217" s="511"/>
      <c r="AU217" s="511"/>
      <c r="AV217" s="511"/>
      <c r="AW217" s="511"/>
      <c r="AX217" s="511"/>
      <c r="AY217" s="511"/>
      <c r="AZ217" s="511"/>
      <c r="BA217" s="511"/>
      <c r="BB217" s="511"/>
      <c r="BC217" s="511"/>
      <c r="BD217" s="511"/>
      <c r="BE217" s="511"/>
      <c r="BF217" s="605" t="s">
        <v>2725</v>
      </c>
      <c r="BG217" s="612" t="s">
        <v>2651</v>
      </c>
      <c r="BH217" s="606" t="s">
        <v>2726</v>
      </c>
      <c r="BI217" s="511"/>
      <c r="BJ217" s="511"/>
      <c r="BK217" s="511"/>
      <c r="BL217" s="511"/>
      <c r="BM217" s="511"/>
      <c r="BN217" s="511"/>
      <c r="BO217" s="511"/>
      <c r="BP217" s="511"/>
      <c r="BQ217" s="511"/>
      <c r="BR217" s="511"/>
      <c r="BS217" s="511"/>
      <c r="BT217" s="511"/>
      <c r="BU217" s="511"/>
      <c r="BV217" s="511"/>
      <c r="BW217" s="511"/>
      <c r="BX217" s="511"/>
      <c r="BY217" s="511"/>
      <c r="BZ217" s="511"/>
      <c r="CA217" s="511"/>
      <c r="CB217" s="511"/>
      <c r="CC217" s="511"/>
      <c r="CD217" s="511"/>
      <c r="CE217" s="511"/>
      <c r="CF217" s="511"/>
      <c r="CG217" s="511"/>
      <c r="CH217" s="511"/>
      <c r="CI217" s="511"/>
      <c r="CJ217" s="511"/>
      <c r="CK217" s="511"/>
      <c r="CL217" s="511"/>
      <c r="CM217" s="511"/>
      <c r="CN217" s="511"/>
      <c r="CO217" s="511"/>
      <c r="EH217" s="511"/>
    </row>
    <row r="218" spans="1:138" s="560" customFormat="1" ht="30" customHeight="1">
      <c r="A218" s="514"/>
      <c r="B218" s="779"/>
      <c r="C218" s="846"/>
      <c r="D218" s="630"/>
      <c r="E218" s="630"/>
      <c r="F218" s="777"/>
      <c r="G218" s="777"/>
      <c r="H218" s="777"/>
      <c r="I218" s="777"/>
      <c r="J218" s="777"/>
      <c r="K218" s="777"/>
      <c r="L218" s="777"/>
      <c r="M218" s="778"/>
      <c r="N218" s="682"/>
      <c r="O218" s="640"/>
      <c r="P218" s="373"/>
      <c r="Q218" s="373" t="s">
        <v>101</v>
      </c>
      <c r="R218" s="373"/>
      <c r="S218" s="373"/>
      <c r="T218" s="373"/>
      <c r="U218" s="373"/>
      <c r="V218" s="373"/>
      <c r="W218" s="373"/>
      <c r="X218" s="373"/>
      <c r="Y218" s="373"/>
      <c r="Z218" s="373"/>
      <c r="AA218" s="373"/>
      <c r="AB218" s="373"/>
      <c r="AC218" s="373"/>
      <c r="AD218" s="373"/>
      <c r="AE218" s="373"/>
      <c r="AF218" s="373"/>
      <c r="AG218" s="284"/>
      <c r="AH218" s="373"/>
      <c r="AI218" s="373"/>
      <c r="AJ218" s="373"/>
      <c r="AK218" s="373"/>
      <c r="AL218" s="511"/>
      <c r="AM218" s="511"/>
      <c r="AN218" s="511"/>
      <c r="AO218" s="511"/>
      <c r="AP218" s="511"/>
      <c r="AQ218" s="511"/>
      <c r="AR218" s="511"/>
      <c r="AS218" s="511"/>
      <c r="AT218" s="511"/>
      <c r="AU218" s="511"/>
      <c r="AV218" s="511"/>
      <c r="AW218" s="511"/>
      <c r="AX218" s="511"/>
      <c r="AY218" s="511"/>
      <c r="AZ218" s="511"/>
      <c r="BA218" s="511"/>
      <c r="BB218" s="511"/>
      <c r="BC218" s="511"/>
      <c r="BD218" s="511"/>
      <c r="BE218" s="511"/>
      <c r="BF218" s="605" t="s">
        <v>2734</v>
      </c>
      <c r="BG218" s="612" t="s">
        <v>2755</v>
      </c>
      <c r="BH218" s="606" t="s">
        <v>2726</v>
      </c>
      <c r="BI218" s="511"/>
      <c r="BJ218" s="511"/>
      <c r="BK218" s="511"/>
      <c r="BL218" s="511"/>
      <c r="BM218" s="511"/>
      <c r="BN218" s="511"/>
      <c r="BO218" s="511"/>
      <c r="BP218" s="511"/>
      <c r="BQ218" s="511"/>
      <c r="BR218" s="511"/>
      <c r="BS218" s="511"/>
      <c r="BT218" s="511"/>
      <c r="BU218" s="511"/>
      <c r="BV218" s="511"/>
      <c r="BW218" s="511"/>
      <c r="BX218" s="511"/>
      <c r="BY218" s="511"/>
      <c r="BZ218" s="511"/>
      <c r="CA218" s="511"/>
      <c r="CB218" s="511"/>
      <c r="CC218" s="511"/>
      <c r="CD218" s="511"/>
      <c r="CE218" s="511"/>
      <c r="CF218" s="511"/>
      <c r="CG218" s="511"/>
      <c r="CH218" s="511"/>
      <c r="CI218" s="511"/>
      <c r="CJ218" s="511"/>
      <c r="CK218" s="511"/>
      <c r="CL218" s="511"/>
      <c r="CM218" s="511"/>
      <c r="CN218" s="511"/>
      <c r="CO218" s="511"/>
      <c r="EH218" s="511"/>
    </row>
    <row r="219" spans="1:138" s="560" customFormat="1" ht="30" customHeight="1">
      <c r="A219" s="514"/>
      <c r="B219" s="779"/>
      <c r="C219" s="846"/>
      <c r="D219" s="630"/>
      <c r="E219" s="630"/>
      <c r="F219" s="777"/>
      <c r="G219" s="777"/>
      <c r="H219" s="777"/>
      <c r="I219" s="777"/>
      <c r="J219" s="777"/>
      <c r="K219" s="777"/>
      <c r="L219" s="777"/>
      <c r="M219" s="778"/>
      <c r="N219" s="682"/>
      <c r="O219" s="640"/>
      <c r="P219" s="373"/>
      <c r="Q219" s="373" t="s">
        <v>226</v>
      </c>
      <c r="R219" s="373"/>
      <c r="S219" s="373"/>
      <c r="T219" s="373"/>
      <c r="U219" s="373"/>
      <c r="V219" s="373"/>
      <c r="W219" s="373"/>
      <c r="X219" s="373"/>
      <c r="Y219" s="373"/>
      <c r="Z219" s="373"/>
      <c r="AA219" s="373"/>
      <c r="AB219" s="373"/>
      <c r="AC219" s="373"/>
      <c r="AD219" s="373"/>
      <c r="AE219" s="373"/>
      <c r="AF219" s="373"/>
      <c r="AG219" s="284"/>
      <c r="AH219" s="373"/>
      <c r="AI219" s="373"/>
      <c r="AJ219" s="373"/>
      <c r="AK219" s="373"/>
      <c r="AL219" s="511"/>
      <c r="AM219" s="511"/>
      <c r="AN219" s="511"/>
      <c r="AO219" s="511"/>
      <c r="AP219" s="511"/>
      <c r="AQ219" s="511"/>
      <c r="AR219" s="511"/>
      <c r="AS219" s="511"/>
      <c r="AT219" s="511"/>
      <c r="AU219" s="511"/>
      <c r="AV219" s="511"/>
      <c r="AW219" s="511"/>
      <c r="AX219" s="511"/>
      <c r="AY219" s="511"/>
      <c r="AZ219" s="511"/>
      <c r="BA219" s="511"/>
      <c r="BB219" s="511"/>
      <c r="BC219" s="511"/>
      <c r="BD219" s="511"/>
      <c r="BE219" s="511"/>
      <c r="BF219" s="605" t="s">
        <v>3026</v>
      </c>
      <c r="BG219" s="612" t="s">
        <v>3027</v>
      </c>
      <c r="BH219" s="606" t="s">
        <v>2726</v>
      </c>
      <c r="BI219" s="511"/>
      <c r="BJ219" s="511"/>
      <c r="BK219" s="511"/>
      <c r="BL219" s="511"/>
      <c r="BM219" s="511"/>
      <c r="BN219" s="511"/>
      <c r="BO219" s="511"/>
      <c r="BP219" s="511"/>
      <c r="BQ219" s="511"/>
      <c r="BR219" s="511"/>
      <c r="BS219" s="511"/>
      <c r="BT219" s="511"/>
      <c r="BU219" s="511"/>
      <c r="BV219" s="511"/>
      <c r="BW219" s="511"/>
      <c r="BX219" s="511"/>
      <c r="BY219" s="511"/>
      <c r="BZ219" s="511"/>
      <c r="CA219" s="511"/>
      <c r="CB219" s="511"/>
      <c r="CC219" s="511"/>
      <c r="CD219" s="511"/>
      <c r="CE219" s="511"/>
      <c r="CF219" s="511"/>
      <c r="CG219" s="511"/>
      <c r="CH219" s="511"/>
      <c r="CI219" s="511"/>
      <c r="CJ219" s="511"/>
      <c r="CK219" s="511"/>
      <c r="CL219" s="511"/>
      <c r="CM219" s="511"/>
      <c r="CN219" s="511"/>
      <c r="CO219" s="511"/>
      <c r="EH219" s="511"/>
    </row>
    <row r="220" spans="1:138" s="560" customFormat="1" ht="30" customHeight="1">
      <c r="A220" s="514"/>
      <c r="B220" s="779"/>
      <c r="C220" s="846"/>
      <c r="D220" s="630"/>
      <c r="E220" s="630"/>
      <c r="F220" s="777"/>
      <c r="G220" s="777"/>
      <c r="H220" s="777"/>
      <c r="I220" s="777"/>
      <c r="J220" s="777"/>
      <c r="K220" s="777"/>
      <c r="L220" s="777"/>
      <c r="M220" s="778"/>
      <c r="N220" s="682"/>
      <c r="O220" s="640"/>
      <c r="P220" s="373"/>
      <c r="Q220" s="373" t="s">
        <v>227</v>
      </c>
      <c r="R220" s="373"/>
      <c r="S220" s="373"/>
      <c r="T220" s="373"/>
      <c r="U220" s="373"/>
      <c r="V220" s="373"/>
      <c r="W220" s="373"/>
      <c r="X220" s="373"/>
      <c r="Y220" s="373"/>
      <c r="Z220" s="373"/>
      <c r="AA220" s="373"/>
      <c r="AB220" s="373"/>
      <c r="AC220" s="373"/>
      <c r="AD220" s="373"/>
      <c r="AE220" s="373"/>
      <c r="AF220" s="373"/>
      <c r="AG220" s="284"/>
      <c r="AH220" s="373"/>
      <c r="AI220" s="373"/>
      <c r="AJ220" s="373"/>
      <c r="AK220" s="373"/>
      <c r="AL220" s="511"/>
      <c r="AM220" s="511"/>
      <c r="AN220" s="511"/>
      <c r="AO220" s="511"/>
      <c r="AP220" s="511"/>
      <c r="AQ220" s="511"/>
      <c r="AR220" s="511"/>
      <c r="AS220" s="511"/>
      <c r="AT220" s="511"/>
      <c r="AU220" s="511"/>
      <c r="AV220" s="511"/>
      <c r="AW220" s="511"/>
      <c r="AX220" s="511"/>
      <c r="AY220" s="511"/>
      <c r="AZ220" s="511"/>
      <c r="BA220" s="511"/>
      <c r="BB220" s="511"/>
      <c r="BC220" s="511"/>
      <c r="BD220" s="511"/>
      <c r="BE220" s="511"/>
      <c r="BF220" s="605" t="s">
        <v>2728</v>
      </c>
      <c r="BG220" s="612" t="s">
        <v>2729</v>
      </c>
      <c r="BH220" s="606" t="s">
        <v>2726</v>
      </c>
      <c r="BI220" s="511"/>
      <c r="BJ220" s="511"/>
      <c r="BK220" s="511"/>
      <c r="BL220" s="511"/>
      <c r="BM220" s="511"/>
      <c r="BN220" s="511"/>
      <c r="BO220" s="511"/>
      <c r="BP220" s="511"/>
      <c r="BQ220" s="511"/>
      <c r="BR220" s="511"/>
      <c r="BS220" s="511"/>
      <c r="BT220" s="511"/>
      <c r="BU220" s="511"/>
      <c r="BV220" s="511"/>
      <c r="BW220" s="511"/>
      <c r="BX220" s="511"/>
      <c r="BY220" s="511"/>
      <c r="BZ220" s="511"/>
      <c r="CA220" s="511"/>
      <c r="CB220" s="511"/>
      <c r="CC220" s="511"/>
      <c r="CD220" s="511"/>
      <c r="CE220" s="511"/>
      <c r="CF220" s="511"/>
      <c r="CG220" s="511"/>
      <c r="CH220" s="511"/>
      <c r="CI220" s="511"/>
      <c r="CJ220" s="511"/>
      <c r="CK220" s="511"/>
      <c r="CL220" s="511"/>
      <c r="CM220" s="511"/>
      <c r="CN220" s="511"/>
      <c r="CO220" s="511"/>
      <c r="EH220" s="511"/>
    </row>
    <row r="221" spans="1:138" s="560" customFormat="1" ht="30" customHeight="1">
      <c r="A221" s="514"/>
      <c r="B221" s="779"/>
      <c r="C221" s="846"/>
      <c r="D221" s="630"/>
      <c r="E221" s="630"/>
      <c r="F221" s="777"/>
      <c r="G221" s="777"/>
      <c r="H221" s="777"/>
      <c r="I221" s="777"/>
      <c r="J221" s="777"/>
      <c r="K221" s="777"/>
      <c r="L221" s="777"/>
      <c r="M221" s="778"/>
      <c r="N221" s="682"/>
      <c r="O221" s="640"/>
      <c r="P221" s="373"/>
      <c r="Q221" s="373" t="s">
        <v>228</v>
      </c>
      <c r="R221" s="373"/>
      <c r="S221" s="373"/>
      <c r="T221" s="373"/>
      <c r="U221" s="373"/>
      <c r="V221" s="373"/>
      <c r="W221" s="373"/>
      <c r="X221" s="373"/>
      <c r="Y221" s="373"/>
      <c r="Z221" s="373"/>
      <c r="AA221" s="373"/>
      <c r="AB221" s="373"/>
      <c r="AC221" s="373"/>
      <c r="AD221" s="373"/>
      <c r="AE221" s="373"/>
      <c r="AF221" s="373"/>
      <c r="AG221" s="284"/>
      <c r="AH221" s="373"/>
      <c r="AI221" s="373"/>
      <c r="AJ221" s="373"/>
      <c r="AK221" s="373"/>
      <c r="AL221" s="511"/>
      <c r="AM221" s="511"/>
      <c r="AN221" s="511"/>
      <c r="AO221" s="511"/>
      <c r="AP221" s="511"/>
      <c r="AQ221" s="511"/>
      <c r="AR221" s="511"/>
      <c r="AS221" s="511"/>
      <c r="AT221" s="511"/>
      <c r="AU221" s="511"/>
      <c r="AV221" s="511"/>
      <c r="AW221" s="511"/>
      <c r="AX221" s="511"/>
      <c r="AY221" s="511"/>
      <c r="AZ221" s="511"/>
      <c r="BA221" s="511"/>
      <c r="BB221" s="511"/>
      <c r="BC221" s="511"/>
      <c r="BD221" s="511"/>
      <c r="BE221" s="511"/>
      <c r="BF221" s="605" t="s">
        <v>2735</v>
      </c>
      <c r="BG221" s="612" t="s">
        <v>2756</v>
      </c>
      <c r="BH221" s="606" t="s">
        <v>2726</v>
      </c>
      <c r="BI221" s="511"/>
      <c r="BJ221" s="511"/>
      <c r="BK221" s="511"/>
      <c r="BL221" s="511"/>
      <c r="BM221" s="511"/>
      <c r="BN221" s="511"/>
      <c r="BO221" s="511"/>
      <c r="BP221" s="511"/>
      <c r="BQ221" s="511"/>
      <c r="BR221" s="511"/>
      <c r="BS221" s="511"/>
      <c r="BT221" s="511"/>
      <c r="BU221" s="511"/>
      <c r="BV221" s="511"/>
      <c r="BW221" s="511"/>
      <c r="BX221" s="511"/>
      <c r="BY221" s="511"/>
      <c r="BZ221" s="511"/>
      <c r="CA221" s="511"/>
      <c r="CB221" s="511"/>
      <c r="CC221" s="511"/>
      <c r="CD221" s="511"/>
      <c r="CE221" s="511"/>
      <c r="CF221" s="511"/>
      <c r="CG221" s="511"/>
      <c r="CH221" s="511"/>
      <c r="CI221" s="511"/>
      <c r="CJ221" s="511"/>
      <c r="CK221" s="511"/>
      <c r="CL221" s="511"/>
      <c r="CM221" s="511"/>
      <c r="CN221" s="511"/>
      <c r="CO221" s="511"/>
      <c r="EH221" s="511"/>
    </row>
    <row r="222" spans="1:138" s="560" customFormat="1" ht="30" customHeight="1">
      <c r="A222" s="514"/>
      <c r="B222" s="779"/>
      <c r="C222" s="846"/>
      <c r="D222" s="630"/>
      <c r="E222" s="630"/>
      <c r="F222" s="777"/>
      <c r="G222" s="777"/>
      <c r="H222" s="777"/>
      <c r="I222" s="777"/>
      <c r="J222" s="777"/>
      <c r="K222" s="777"/>
      <c r="L222" s="777"/>
      <c r="M222" s="778"/>
      <c r="N222" s="682"/>
      <c r="O222" s="640"/>
      <c r="P222" s="373"/>
      <c r="Q222" s="373" t="s">
        <v>229</v>
      </c>
      <c r="R222" s="373"/>
      <c r="S222" s="373"/>
      <c r="T222" s="373"/>
      <c r="U222" s="373"/>
      <c r="V222" s="373"/>
      <c r="W222" s="373"/>
      <c r="X222" s="373"/>
      <c r="Y222" s="373"/>
      <c r="Z222" s="373"/>
      <c r="AA222" s="373"/>
      <c r="AB222" s="373"/>
      <c r="AC222" s="373"/>
      <c r="AD222" s="373"/>
      <c r="AE222" s="373"/>
      <c r="AF222" s="373"/>
      <c r="AG222" s="284"/>
      <c r="AH222" s="373"/>
      <c r="AI222" s="373"/>
      <c r="AJ222" s="373"/>
      <c r="AK222" s="373"/>
      <c r="AL222" s="511"/>
      <c r="AM222" s="511"/>
      <c r="AN222" s="511"/>
      <c r="AO222" s="511"/>
      <c r="AP222" s="511"/>
      <c r="AQ222" s="511"/>
      <c r="AR222" s="511"/>
      <c r="AS222" s="511"/>
      <c r="AT222" s="511"/>
      <c r="AU222" s="511"/>
      <c r="AV222" s="511"/>
      <c r="AW222" s="511"/>
      <c r="AX222" s="511"/>
      <c r="AY222" s="511"/>
      <c r="AZ222" s="511"/>
      <c r="BA222" s="511"/>
      <c r="BB222" s="511"/>
      <c r="BC222" s="511"/>
      <c r="BD222" s="511"/>
      <c r="BE222" s="511"/>
      <c r="BF222" s="605" t="s">
        <v>2752</v>
      </c>
      <c r="BG222" s="618" t="s">
        <v>2761</v>
      </c>
      <c r="BH222" s="606" t="s">
        <v>2726</v>
      </c>
      <c r="BI222" s="511"/>
      <c r="BJ222" s="511"/>
      <c r="BK222" s="511"/>
      <c r="BL222" s="511"/>
      <c r="BM222" s="511"/>
      <c r="BN222" s="511"/>
      <c r="BO222" s="511"/>
      <c r="BP222" s="511"/>
      <c r="BQ222" s="511"/>
      <c r="BR222" s="511"/>
      <c r="BS222" s="511"/>
      <c r="BT222" s="511"/>
      <c r="BU222" s="511"/>
      <c r="BV222" s="511"/>
      <c r="BW222" s="511"/>
      <c r="BX222" s="511"/>
      <c r="BY222" s="511"/>
      <c r="BZ222" s="511"/>
      <c r="CA222" s="511"/>
      <c r="CB222" s="511"/>
      <c r="CC222" s="511"/>
      <c r="CD222" s="511"/>
      <c r="CE222" s="511"/>
      <c r="CF222" s="511"/>
      <c r="CG222" s="511"/>
      <c r="CH222" s="511"/>
      <c r="CI222" s="511"/>
      <c r="CJ222" s="511"/>
      <c r="CK222" s="511"/>
      <c r="CL222" s="511"/>
      <c r="CM222" s="511"/>
      <c r="CN222" s="511"/>
      <c r="CO222" s="511"/>
      <c r="EH222" s="511"/>
    </row>
    <row r="223" spans="1:138" s="560" customFormat="1" ht="30" customHeight="1">
      <c r="A223" s="514"/>
      <c r="B223" s="779"/>
      <c r="C223" s="846"/>
      <c r="D223" s="630"/>
      <c r="E223" s="630"/>
      <c r="F223" s="777"/>
      <c r="G223" s="777"/>
      <c r="H223" s="777"/>
      <c r="I223" s="777"/>
      <c r="J223" s="777"/>
      <c r="K223" s="777"/>
      <c r="L223" s="777"/>
      <c r="M223" s="778"/>
      <c r="N223" s="682"/>
      <c r="O223" s="640"/>
      <c r="P223" s="373"/>
      <c r="Q223" s="373" t="s">
        <v>230</v>
      </c>
      <c r="R223" s="373"/>
      <c r="S223" s="373"/>
      <c r="T223" s="373"/>
      <c r="U223" s="373"/>
      <c r="V223" s="373"/>
      <c r="W223" s="373"/>
      <c r="X223" s="373"/>
      <c r="Y223" s="373"/>
      <c r="Z223" s="373"/>
      <c r="AA223" s="373"/>
      <c r="AB223" s="373"/>
      <c r="AC223" s="373"/>
      <c r="AD223" s="373"/>
      <c r="AE223" s="373"/>
      <c r="AF223" s="373"/>
      <c r="AG223" s="284"/>
      <c r="AH223" s="373"/>
      <c r="AI223" s="373"/>
      <c r="AJ223" s="373"/>
      <c r="AK223" s="373"/>
      <c r="AL223" s="511"/>
      <c r="AM223" s="511"/>
      <c r="AN223" s="511"/>
      <c r="AO223" s="511"/>
      <c r="AP223" s="511"/>
      <c r="AQ223" s="511"/>
      <c r="AR223" s="511"/>
      <c r="AS223" s="511"/>
      <c r="AT223" s="511"/>
      <c r="AU223" s="511"/>
      <c r="AV223" s="511"/>
      <c r="AW223" s="511"/>
      <c r="AX223" s="511"/>
      <c r="AY223" s="511"/>
      <c r="AZ223" s="511"/>
      <c r="BA223" s="511"/>
      <c r="BB223" s="511"/>
      <c r="BC223" s="511"/>
      <c r="BD223" s="511"/>
      <c r="BE223" s="511"/>
      <c r="BF223" s="605" t="s">
        <v>2732</v>
      </c>
      <c r="BG223" s="612" t="s">
        <v>2733</v>
      </c>
      <c r="BH223" s="606" t="s">
        <v>2712</v>
      </c>
      <c r="BI223" s="511"/>
      <c r="BJ223" s="511"/>
      <c r="BK223" s="511"/>
      <c r="BL223" s="511"/>
      <c r="BM223" s="511"/>
      <c r="BN223" s="511"/>
      <c r="BO223" s="511"/>
      <c r="BP223" s="511"/>
      <c r="BQ223" s="511"/>
      <c r="BR223" s="511"/>
      <c r="BS223" s="511"/>
      <c r="BT223" s="511"/>
      <c r="BU223" s="511"/>
      <c r="BV223" s="511"/>
      <c r="BW223" s="511"/>
      <c r="BX223" s="511"/>
      <c r="BY223" s="511"/>
      <c r="BZ223" s="511"/>
      <c r="CA223" s="511"/>
      <c r="CB223" s="511"/>
      <c r="CC223" s="511"/>
      <c r="CD223" s="511"/>
      <c r="CE223" s="511"/>
      <c r="CF223" s="511"/>
      <c r="CG223" s="511"/>
      <c r="CH223" s="511"/>
      <c r="CI223" s="511"/>
      <c r="CJ223" s="511"/>
      <c r="CK223" s="511"/>
      <c r="CL223" s="511"/>
      <c r="CM223" s="511"/>
      <c r="CN223" s="511"/>
      <c r="CO223" s="511"/>
      <c r="EH223" s="511"/>
    </row>
    <row r="224" spans="1:138" s="560" customFormat="1" ht="30" customHeight="1">
      <c r="A224" s="514"/>
      <c r="B224" s="779"/>
      <c r="C224" s="846"/>
      <c r="D224" s="630"/>
      <c r="E224" s="630"/>
      <c r="F224" s="777"/>
      <c r="G224" s="777"/>
      <c r="H224" s="777"/>
      <c r="I224" s="777"/>
      <c r="J224" s="777"/>
      <c r="K224" s="777"/>
      <c r="L224" s="777"/>
      <c r="M224" s="778"/>
      <c r="N224" s="682"/>
      <c r="O224" s="640"/>
      <c r="P224" s="373"/>
      <c r="Q224" s="373" t="s">
        <v>138</v>
      </c>
      <c r="R224" s="373"/>
      <c r="S224" s="373"/>
      <c r="T224" s="373"/>
      <c r="U224" s="373"/>
      <c r="V224" s="373"/>
      <c r="W224" s="373"/>
      <c r="X224" s="373"/>
      <c r="Y224" s="373"/>
      <c r="Z224" s="373"/>
      <c r="AA224" s="373"/>
      <c r="AB224" s="373"/>
      <c r="AC224" s="373"/>
      <c r="AD224" s="373"/>
      <c r="AE224" s="373"/>
      <c r="AF224" s="373"/>
      <c r="AG224" s="284"/>
      <c r="AH224" s="373"/>
      <c r="AI224" s="373"/>
      <c r="AJ224" s="373"/>
      <c r="AK224" s="373"/>
      <c r="AL224" s="511"/>
      <c r="AM224" s="511"/>
      <c r="AN224" s="511"/>
      <c r="AO224" s="511"/>
      <c r="AP224" s="511"/>
      <c r="AQ224" s="511"/>
      <c r="AR224" s="511"/>
      <c r="AS224" s="511"/>
      <c r="AT224" s="511"/>
      <c r="AU224" s="511"/>
      <c r="AV224" s="511"/>
      <c r="AW224" s="511"/>
      <c r="AX224" s="511"/>
      <c r="AY224" s="511"/>
      <c r="AZ224" s="511"/>
      <c r="BA224" s="511"/>
      <c r="BB224" s="511"/>
      <c r="BC224" s="511"/>
      <c r="BD224" s="511"/>
      <c r="BE224" s="511"/>
      <c r="BF224" s="605" t="s">
        <v>2750</v>
      </c>
      <c r="BG224" s="612" t="s">
        <v>2751</v>
      </c>
      <c r="BH224" s="606" t="s">
        <v>2726</v>
      </c>
      <c r="BI224" s="511"/>
      <c r="BJ224" s="511"/>
      <c r="BK224" s="511"/>
      <c r="BL224" s="511"/>
      <c r="BM224" s="511"/>
      <c r="BN224" s="511"/>
      <c r="BO224" s="511"/>
      <c r="BP224" s="511"/>
      <c r="BQ224" s="511"/>
      <c r="BR224" s="511"/>
      <c r="BS224" s="511"/>
      <c r="BT224" s="511"/>
      <c r="BU224" s="511"/>
      <c r="BV224" s="511"/>
      <c r="BW224" s="511"/>
      <c r="BX224" s="511"/>
      <c r="BY224" s="511"/>
      <c r="BZ224" s="511"/>
      <c r="CA224" s="511"/>
      <c r="CB224" s="511"/>
      <c r="CC224" s="511"/>
      <c r="CD224" s="511"/>
      <c r="CE224" s="511"/>
      <c r="CF224" s="511"/>
      <c r="CG224" s="511"/>
      <c r="CH224" s="511"/>
      <c r="CI224" s="511"/>
      <c r="CJ224" s="511"/>
      <c r="CK224" s="511"/>
      <c r="CL224" s="511"/>
      <c r="CM224" s="511"/>
      <c r="CN224" s="511"/>
      <c r="CO224" s="511"/>
      <c r="EH224" s="511"/>
    </row>
    <row r="225" spans="1:138" s="560" customFormat="1" ht="30" customHeight="1">
      <c r="A225" s="514"/>
      <c r="B225" s="779"/>
      <c r="C225" s="846"/>
      <c r="D225" s="630"/>
      <c r="E225" s="630"/>
      <c r="F225" s="777"/>
      <c r="G225" s="777"/>
      <c r="H225" s="777"/>
      <c r="I225" s="777"/>
      <c r="J225" s="777"/>
      <c r="K225" s="777"/>
      <c r="L225" s="777"/>
      <c r="M225" s="778"/>
      <c r="N225" s="682"/>
      <c r="O225" s="640"/>
      <c r="P225" s="373"/>
      <c r="Q225" s="373" t="s">
        <v>113</v>
      </c>
      <c r="R225" s="373"/>
      <c r="S225" s="373"/>
      <c r="T225" s="373"/>
      <c r="U225" s="373"/>
      <c r="V225" s="373"/>
      <c r="W225" s="373"/>
      <c r="X225" s="373"/>
      <c r="Y225" s="373"/>
      <c r="Z225" s="373"/>
      <c r="AA225" s="373"/>
      <c r="AB225" s="373"/>
      <c r="AC225" s="373"/>
      <c r="AD225" s="373"/>
      <c r="AE225" s="373"/>
      <c r="AF225" s="373"/>
      <c r="AG225" s="284"/>
      <c r="AH225" s="373"/>
      <c r="AI225" s="373"/>
      <c r="AJ225" s="373"/>
      <c r="AK225" s="373"/>
      <c r="AL225" s="511"/>
      <c r="AM225" s="511"/>
      <c r="AN225" s="511"/>
      <c r="AO225" s="511"/>
      <c r="AP225" s="511"/>
      <c r="AQ225" s="511"/>
      <c r="AR225" s="511"/>
      <c r="AS225" s="511"/>
      <c r="AT225" s="511"/>
      <c r="AU225" s="511"/>
      <c r="AV225" s="511"/>
      <c r="AW225" s="511"/>
      <c r="AX225" s="511"/>
      <c r="AY225" s="511"/>
      <c r="AZ225" s="511"/>
      <c r="BA225" s="511"/>
      <c r="BB225" s="511"/>
      <c r="BC225" s="511"/>
      <c r="BD225" s="511"/>
      <c r="BE225" s="511"/>
      <c r="BF225" s="605" t="s">
        <v>2993</v>
      </c>
      <c r="BG225" s="612" t="s">
        <v>2992</v>
      </c>
      <c r="BH225" s="606" t="s">
        <v>2726</v>
      </c>
      <c r="BI225" s="511"/>
      <c r="BJ225" s="511"/>
      <c r="BK225" s="511"/>
      <c r="BL225" s="511"/>
      <c r="BM225" s="511"/>
      <c r="BN225" s="511"/>
      <c r="BO225" s="511"/>
      <c r="BP225" s="511"/>
      <c r="BQ225" s="511"/>
      <c r="BR225" s="511"/>
      <c r="BS225" s="511"/>
      <c r="BT225" s="511"/>
      <c r="BU225" s="511"/>
      <c r="BV225" s="511"/>
      <c r="BW225" s="511"/>
      <c r="BX225" s="511"/>
      <c r="BY225" s="511"/>
      <c r="BZ225" s="511"/>
      <c r="CA225" s="511"/>
      <c r="CB225" s="511"/>
      <c r="CC225" s="511"/>
      <c r="CD225" s="511"/>
      <c r="CE225" s="511"/>
      <c r="CF225" s="511"/>
      <c r="CG225" s="511"/>
      <c r="CH225" s="511"/>
      <c r="CI225" s="511"/>
      <c r="CJ225" s="511"/>
      <c r="CK225" s="511"/>
      <c r="CL225" s="511"/>
      <c r="CM225" s="511"/>
      <c r="CN225" s="511"/>
      <c r="CO225" s="511"/>
      <c r="EH225" s="511"/>
    </row>
    <row r="226" spans="1:138" s="560" customFormat="1" ht="30" customHeight="1">
      <c r="A226" s="514"/>
      <c r="B226" s="779"/>
      <c r="C226" s="846"/>
      <c r="D226" s="630"/>
      <c r="E226" s="630"/>
      <c r="F226" s="777"/>
      <c r="G226" s="777"/>
      <c r="H226" s="777"/>
      <c r="I226" s="777"/>
      <c r="J226" s="777"/>
      <c r="K226" s="777"/>
      <c r="L226" s="777"/>
      <c r="M226" s="778"/>
      <c r="N226" s="682"/>
      <c r="O226" s="640"/>
      <c r="P226" s="373"/>
      <c r="Q226" s="373" t="s">
        <v>231</v>
      </c>
      <c r="R226" s="373"/>
      <c r="S226" s="373"/>
      <c r="T226" s="373"/>
      <c r="U226" s="373"/>
      <c r="V226" s="373"/>
      <c r="W226" s="373"/>
      <c r="X226" s="373"/>
      <c r="Y226" s="373"/>
      <c r="Z226" s="373"/>
      <c r="AA226" s="373"/>
      <c r="AB226" s="373"/>
      <c r="AC226" s="373"/>
      <c r="AD226" s="373"/>
      <c r="AE226" s="373"/>
      <c r="AF226" s="373"/>
      <c r="AG226" s="284"/>
      <c r="AH226" s="373"/>
      <c r="AI226" s="373"/>
      <c r="AJ226" s="373"/>
      <c r="AK226" s="373"/>
      <c r="AL226" s="511"/>
      <c r="AM226" s="511"/>
      <c r="AN226" s="511"/>
      <c r="AO226" s="511"/>
      <c r="AP226" s="511"/>
      <c r="AQ226" s="511"/>
      <c r="AR226" s="511"/>
      <c r="AS226" s="511"/>
      <c r="AT226" s="511"/>
      <c r="AU226" s="511"/>
      <c r="AV226" s="511"/>
      <c r="AW226" s="511"/>
      <c r="AX226" s="511"/>
      <c r="AY226" s="511"/>
      <c r="AZ226" s="511"/>
      <c r="BA226" s="511"/>
      <c r="BB226" s="511"/>
      <c r="BC226" s="511"/>
      <c r="BD226" s="511"/>
      <c r="BE226" s="511"/>
      <c r="BI226" s="511"/>
      <c r="BJ226" s="511"/>
      <c r="BK226" s="511"/>
      <c r="BL226" s="511"/>
      <c r="BM226" s="511"/>
      <c r="BN226" s="511"/>
      <c r="BO226" s="511"/>
      <c r="BP226" s="511"/>
      <c r="BQ226" s="511"/>
      <c r="BR226" s="511"/>
      <c r="BS226" s="511"/>
      <c r="BT226" s="511"/>
      <c r="BU226" s="511"/>
      <c r="BV226" s="511"/>
      <c r="BW226" s="511"/>
      <c r="BX226" s="511"/>
      <c r="BY226" s="511"/>
      <c r="BZ226" s="511"/>
      <c r="CA226" s="511"/>
      <c r="CB226" s="511"/>
      <c r="CC226" s="511"/>
      <c r="CD226" s="511"/>
      <c r="CE226" s="511"/>
      <c r="CF226" s="511"/>
      <c r="CG226" s="511"/>
      <c r="CH226" s="511"/>
      <c r="CI226" s="511"/>
      <c r="CJ226" s="511"/>
      <c r="CK226" s="511"/>
      <c r="CL226" s="511"/>
      <c r="CM226" s="511"/>
      <c r="CN226" s="511"/>
      <c r="CO226" s="511"/>
      <c r="EH226" s="511"/>
    </row>
    <row r="227" spans="1:138" s="560" customFormat="1" ht="30" customHeight="1">
      <c r="A227" s="514"/>
      <c r="B227" s="779"/>
      <c r="C227" s="846"/>
      <c r="D227" s="630"/>
      <c r="E227" s="630"/>
      <c r="F227" s="777"/>
      <c r="G227" s="777"/>
      <c r="H227" s="777"/>
      <c r="I227" s="777"/>
      <c r="J227" s="777"/>
      <c r="K227" s="777"/>
      <c r="L227" s="777"/>
      <c r="M227" s="778"/>
      <c r="N227" s="682"/>
      <c r="O227" s="640"/>
      <c r="P227" s="373"/>
      <c r="Q227" s="373" t="s">
        <v>114</v>
      </c>
      <c r="R227" s="373"/>
      <c r="S227" s="373"/>
      <c r="T227" s="373"/>
      <c r="U227" s="373"/>
      <c r="V227" s="373"/>
      <c r="W227" s="373"/>
      <c r="X227" s="373"/>
      <c r="Y227" s="373"/>
      <c r="Z227" s="373"/>
      <c r="AA227" s="373"/>
      <c r="AB227" s="373"/>
      <c r="AC227" s="373"/>
      <c r="AD227" s="373"/>
      <c r="AE227" s="373"/>
      <c r="AF227" s="373"/>
      <c r="AG227" s="284"/>
      <c r="AH227" s="373"/>
      <c r="AI227" s="373"/>
      <c r="AJ227" s="373"/>
      <c r="AK227" s="373"/>
      <c r="AL227" s="511"/>
      <c r="AM227" s="511"/>
      <c r="AN227" s="511"/>
      <c r="AO227" s="511"/>
      <c r="AP227" s="511"/>
      <c r="AQ227" s="511"/>
      <c r="AR227" s="511"/>
      <c r="AS227" s="511"/>
      <c r="AT227" s="511"/>
      <c r="AU227" s="511"/>
      <c r="AV227" s="511"/>
      <c r="AW227" s="511"/>
      <c r="AX227" s="511"/>
      <c r="AY227" s="511"/>
      <c r="AZ227" s="511"/>
      <c r="BA227" s="511"/>
      <c r="BB227" s="511"/>
      <c r="BC227" s="511"/>
      <c r="BD227" s="511"/>
      <c r="BE227" s="511"/>
      <c r="BI227" s="511"/>
      <c r="BJ227" s="511"/>
      <c r="BK227" s="511"/>
      <c r="BL227" s="511"/>
      <c r="BM227" s="511"/>
      <c r="BN227" s="511"/>
      <c r="BO227" s="511"/>
      <c r="BP227" s="511"/>
      <c r="BQ227" s="511"/>
      <c r="BR227" s="511"/>
      <c r="BS227" s="511"/>
      <c r="BT227" s="511"/>
      <c r="BU227" s="511"/>
      <c r="BV227" s="511"/>
      <c r="BW227" s="511"/>
      <c r="BX227" s="511"/>
      <c r="BY227" s="511"/>
      <c r="BZ227" s="511"/>
      <c r="CA227" s="511"/>
      <c r="CB227" s="511"/>
      <c r="CC227" s="511"/>
      <c r="CD227" s="511"/>
      <c r="CE227" s="511"/>
      <c r="CF227" s="511"/>
      <c r="CG227" s="511"/>
      <c r="CH227" s="511"/>
      <c r="CI227" s="511"/>
      <c r="CJ227" s="511"/>
      <c r="CK227" s="511"/>
      <c r="CL227" s="511"/>
      <c r="CM227" s="511"/>
      <c r="CN227" s="511"/>
      <c r="CO227" s="511"/>
      <c r="EH227" s="511"/>
    </row>
    <row r="228" spans="1:138" s="560" customFormat="1" ht="30" customHeight="1">
      <c r="A228" s="514"/>
      <c r="B228" s="779"/>
      <c r="C228" s="846"/>
      <c r="D228" s="630"/>
      <c r="E228" s="630"/>
      <c r="F228" s="777"/>
      <c r="G228" s="777"/>
      <c r="H228" s="777"/>
      <c r="I228" s="777"/>
      <c r="J228" s="777"/>
      <c r="K228" s="777"/>
      <c r="L228" s="777"/>
      <c r="M228" s="778"/>
      <c r="N228" s="682"/>
      <c r="O228" s="640"/>
      <c r="P228" s="373"/>
      <c r="Q228" s="373" t="s">
        <v>232</v>
      </c>
      <c r="R228" s="373"/>
      <c r="S228" s="373"/>
      <c r="T228" s="373"/>
      <c r="U228" s="373"/>
      <c r="V228" s="373"/>
      <c r="W228" s="373"/>
      <c r="X228" s="373"/>
      <c r="Y228" s="373"/>
      <c r="Z228" s="373"/>
      <c r="AA228" s="373"/>
      <c r="AB228" s="373"/>
      <c r="AC228" s="373"/>
      <c r="AD228" s="373"/>
      <c r="AE228" s="373"/>
      <c r="AF228" s="373"/>
      <c r="AG228" s="284"/>
      <c r="AH228" s="373"/>
      <c r="AI228" s="373"/>
      <c r="AJ228" s="373"/>
      <c r="AK228" s="373"/>
      <c r="AL228" s="511"/>
      <c r="AM228" s="511"/>
      <c r="AN228" s="511"/>
      <c r="AO228" s="511"/>
      <c r="AP228" s="511"/>
      <c r="AQ228" s="511"/>
      <c r="AR228" s="511"/>
      <c r="AS228" s="511"/>
      <c r="AT228" s="511"/>
      <c r="AU228" s="511"/>
      <c r="AV228" s="511"/>
      <c r="AW228" s="511"/>
      <c r="AX228" s="511"/>
      <c r="AY228" s="511"/>
      <c r="AZ228" s="511"/>
      <c r="BA228" s="511"/>
      <c r="BB228" s="511"/>
      <c r="BC228" s="511"/>
      <c r="BD228" s="511"/>
      <c r="BE228" s="511"/>
      <c r="BI228" s="511"/>
      <c r="BJ228" s="511"/>
      <c r="BK228" s="511"/>
      <c r="BL228" s="511"/>
      <c r="BM228" s="511"/>
      <c r="BN228" s="511"/>
      <c r="BO228" s="511"/>
      <c r="BP228" s="511"/>
      <c r="BQ228" s="511"/>
      <c r="BR228" s="511"/>
      <c r="BS228" s="511"/>
      <c r="BT228" s="511"/>
      <c r="BU228" s="511"/>
      <c r="BV228" s="511"/>
      <c r="BW228" s="511"/>
      <c r="BX228" s="511"/>
      <c r="BY228" s="511"/>
      <c r="BZ228" s="511"/>
      <c r="CA228" s="511"/>
      <c r="CB228" s="511"/>
      <c r="CC228" s="511"/>
      <c r="CD228" s="511"/>
      <c r="CE228" s="511"/>
      <c r="CF228" s="511"/>
      <c r="CG228" s="511"/>
      <c r="CH228" s="511"/>
      <c r="CI228" s="511"/>
      <c r="CJ228" s="511"/>
      <c r="CK228" s="511"/>
      <c r="CL228" s="511"/>
      <c r="CM228" s="511"/>
      <c r="CN228" s="511"/>
      <c r="CO228" s="511"/>
      <c r="EH228" s="511"/>
    </row>
    <row r="229" spans="1:138" s="560" customFormat="1" ht="30" customHeight="1">
      <c r="A229" s="514"/>
      <c r="B229" s="779"/>
      <c r="C229" s="846"/>
      <c r="D229" s="630"/>
      <c r="E229" s="630"/>
      <c r="F229" s="777"/>
      <c r="G229" s="777"/>
      <c r="H229" s="777"/>
      <c r="I229" s="777"/>
      <c r="J229" s="777"/>
      <c r="K229" s="777"/>
      <c r="L229" s="777"/>
      <c r="M229" s="778"/>
      <c r="N229" s="682"/>
      <c r="O229" s="640"/>
      <c r="P229" s="373"/>
      <c r="Q229" s="373" t="s">
        <v>233</v>
      </c>
      <c r="R229" s="373"/>
      <c r="S229" s="373"/>
      <c r="T229" s="373"/>
      <c r="U229" s="373"/>
      <c r="V229" s="373"/>
      <c r="W229" s="373"/>
      <c r="X229" s="373"/>
      <c r="Y229" s="373"/>
      <c r="Z229" s="373"/>
      <c r="AA229" s="373"/>
      <c r="AB229" s="373"/>
      <c r="AC229" s="373"/>
      <c r="AD229" s="373"/>
      <c r="AE229" s="373"/>
      <c r="AF229" s="373"/>
      <c r="AG229" s="284"/>
      <c r="AH229" s="373"/>
      <c r="AI229" s="373"/>
      <c r="AJ229" s="373"/>
      <c r="AK229" s="373"/>
      <c r="AL229" s="511"/>
      <c r="AM229" s="511"/>
      <c r="AN229" s="511"/>
      <c r="AO229" s="511"/>
      <c r="AP229" s="511"/>
      <c r="AQ229" s="511"/>
      <c r="AR229" s="511"/>
      <c r="AS229" s="511"/>
      <c r="AT229" s="511"/>
      <c r="AU229" s="511"/>
      <c r="AV229" s="511"/>
      <c r="AW229" s="511"/>
      <c r="AX229" s="511"/>
      <c r="AY229" s="511"/>
      <c r="AZ229" s="511"/>
      <c r="BA229" s="511"/>
      <c r="BB229" s="511"/>
      <c r="BC229" s="511"/>
      <c r="BD229" s="511"/>
      <c r="BE229" s="511"/>
      <c r="BI229" s="511"/>
      <c r="BJ229" s="511"/>
      <c r="BK229" s="511"/>
      <c r="BL229" s="511"/>
      <c r="BM229" s="511"/>
      <c r="BN229" s="511"/>
      <c r="BO229" s="511"/>
      <c r="BP229" s="511"/>
      <c r="BQ229" s="511"/>
      <c r="BR229" s="511"/>
      <c r="BS229" s="511"/>
      <c r="BT229" s="511"/>
      <c r="BU229" s="511"/>
      <c r="BV229" s="511"/>
      <c r="BW229" s="511"/>
      <c r="BX229" s="511"/>
      <c r="BY229" s="511"/>
      <c r="BZ229" s="511"/>
      <c r="CA229" s="511"/>
      <c r="CB229" s="511"/>
      <c r="CC229" s="511"/>
      <c r="CD229" s="511"/>
      <c r="CE229" s="511"/>
      <c r="CF229" s="511"/>
      <c r="CG229" s="511"/>
      <c r="CH229" s="511"/>
      <c r="CI229" s="511"/>
      <c r="CJ229" s="511"/>
      <c r="CK229" s="511"/>
      <c r="CL229" s="511"/>
      <c r="CM229" s="511"/>
      <c r="CN229" s="511"/>
      <c r="CO229" s="511"/>
      <c r="EH229" s="511"/>
    </row>
    <row r="230" spans="1:138" s="560" customFormat="1" ht="30" customHeight="1">
      <c r="A230" s="514"/>
      <c r="B230" s="779"/>
      <c r="C230" s="846"/>
      <c r="D230" s="630"/>
      <c r="E230" s="630"/>
      <c r="F230" s="777"/>
      <c r="G230" s="777"/>
      <c r="H230" s="777"/>
      <c r="I230" s="777"/>
      <c r="J230" s="777"/>
      <c r="K230" s="777"/>
      <c r="L230" s="777"/>
      <c r="M230" s="778"/>
      <c r="N230" s="682"/>
      <c r="O230" s="640"/>
      <c r="P230" s="373"/>
      <c r="Q230" s="373" t="s">
        <v>234</v>
      </c>
      <c r="R230" s="373"/>
      <c r="S230" s="373"/>
      <c r="T230" s="373"/>
      <c r="U230" s="373"/>
      <c r="V230" s="373"/>
      <c r="W230" s="373"/>
      <c r="X230" s="373"/>
      <c r="Y230" s="373"/>
      <c r="Z230" s="373"/>
      <c r="AA230" s="373"/>
      <c r="AB230" s="373"/>
      <c r="AC230" s="373"/>
      <c r="AD230" s="373"/>
      <c r="AE230" s="373"/>
      <c r="AF230" s="373"/>
      <c r="AG230" s="284"/>
      <c r="AH230" s="373"/>
      <c r="AI230" s="373"/>
      <c r="AJ230" s="373"/>
      <c r="AK230" s="373"/>
      <c r="AL230" s="511"/>
      <c r="AM230" s="511"/>
      <c r="AN230" s="511"/>
      <c r="AO230" s="511"/>
      <c r="AP230" s="511"/>
      <c r="AQ230" s="511"/>
      <c r="AR230" s="511"/>
      <c r="AS230" s="511"/>
      <c r="AT230" s="511"/>
      <c r="AU230" s="511"/>
      <c r="AV230" s="511"/>
      <c r="AW230" s="511"/>
      <c r="AX230" s="511"/>
      <c r="AY230" s="511"/>
      <c r="AZ230" s="511"/>
      <c r="BA230" s="511"/>
      <c r="BB230" s="511"/>
      <c r="BC230" s="511"/>
      <c r="BD230" s="511"/>
      <c r="BE230" s="511"/>
      <c r="BI230" s="511"/>
      <c r="BJ230" s="511"/>
      <c r="BK230" s="511"/>
      <c r="BL230" s="511"/>
      <c r="BM230" s="511"/>
      <c r="BN230" s="511"/>
      <c r="BO230" s="511"/>
      <c r="BP230" s="511"/>
      <c r="BQ230" s="511"/>
      <c r="BR230" s="511"/>
      <c r="BS230" s="511"/>
      <c r="BT230" s="511"/>
      <c r="BU230" s="511"/>
      <c r="BV230" s="511"/>
      <c r="BW230" s="511"/>
      <c r="BX230" s="511"/>
      <c r="BY230" s="511"/>
      <c r="BZ230" s="511"/>
      <c r="CA230" s="511"/>
      <c r="CB230" s="511"/>
      <c r="CC230" s="511"/>
      <c r="CD230" s="511"/>
      <c r="CE230" s="511"/>
      <c r="CF230" s="511"/>
      <c r="CG230" s="511"/>
      <c r="CH230" s="511"/>
      <c r="CI230" s="511"/>
      <c r="CJ230" s="511"/>
      <c r="CK230" s="511"/>
      <c r="CL230" s="511"/>
      <c r="CM230" s="511"/>
      <c r="CN230" s="511"/>
      <c r="CO230" s="511"/>
      <c r="EH230" s="511"/>
    </row>
    <row r="231" spans="1:138" s="560" customFormat="1" ht="30" customHeight="1">
      <c r="A231" s="514"/>
      <c r="B231" s="779"/>
      <c r="C231" s="846"/>
      <c r="D231" s="630"/>
      <c r="E231" s="630"/>
      <c r="F231" s="777"/>
      <c r="G231" s="777"/>
      <c r="H231" s="777"/>
      <c r="I231" s="777"/>
      <c r="J231" s="777"/>
      <c r="K231" s="777"/>
      <c r="L231" s="777"/>
      <c r="M231" s="778"/>
      <c r="N231" s="682"/>
      <c r="O231" s="640"/>
      <c r="P231" s="373"/>
      <c r="Q231" s="373" t="s">
        <v>112</v>
      </c>
      <c r="R231" s="373"/>
      <c r="S231" s="373"/>
      <c r="T231" s="373"/>
      <c r="U231" s="373"/>
      <c r="V231" s="373"/>
      <c r="W231" s="373"/>
      <c r="X231" s="373"/>
      <c r="Y231" s="373"/>
      <c r="Z231" s="373"/>
      <c r="AA231" s="373"/>
      <c r="AB231" s="373"/>
      <c r="AC231" s="373"/>
      <c r="AD231" s="373"/>
      <c r="AE231" s="373"/>
      <c r="AF231" s="373"/>
      <c r="AG231" s="284"/>
      <c r="AH231" s="373"/>
      <c r="AI231" s="373"/>
      <c r="AJ231" s="373"/>
      <c r="AK231" s="373"/>
      <c r="AL231" s="511"/>
      <c r="AM231" s="511"/>
      <c r="AN231" s="511"/>
      <c r="AO231" s="511"/>
      <c r="AP231" s="511"/>
      <c r="AQ231" s="511"/>
      <c r="AR231" s="511"/>
      <c r="AS231" s="511"/>
      <c r="AT231" s="511"/>
      <c r="AU231" s="511"/>
      <c r="AV231" s="511"/>
      <c r="AW231" s="511"/>
      <c r="AX231" s="511"/>
      <c r="AY231" s="511"/>
      <c r="AZ231" s="511"/>
      <c r="BA231" s="511"/>
      <c r="BB231" s="511"/>
      <c r="BC231" s="511"/>
      <c r="BD231" s="511"/>
      <c r="BE231" s="511"/>
      <c r="BI231" s="511"/>
      <c r="BJ231" s="511"/>
      <c r="BK231" s="511"/>
      <c r="BL231" s="511"/>
      <c r="BM231" s="511"/>
      <c r="BN231" s="511"/>
      <c r="BO231" s="511"/>
      <c r="BP231" s="511"/>
      <c r="BQ231" s="511"/>
      <c r="BR231" s="511"/>
      <c r="BS231" s="511"/>
      <c r="BT231" s="511"/>
      <c r="BU231" s="511"/>
      <c r="BV231" s="511"/>
      <c r="BW231" s="511"/>
      <c r="BX231" s="511"/>
      <c r="BY231" s="511"/>
      <c r="BZ231" s="511"/>
      <c r="CA231" s="511"/>
      <c r="CB231" s="511"/>
      <c r="CC231" s="511"/>
      <c r="CD231" s="511"/>
      <c r="CE231" s="511"/>
      <c r="CF231" s="511"/>
      <c r="CG231" s="511"/>
      <c r="CH231" s="511"/>
      <c r="CI231" s="511"/>
      <c r="CJ231" s="511"/>
      <c r="CK231" s="511"/>
      <c r="CL231" s="511"/>
      <c r="CM231" s="511"/>
      <c r="CN231" s="511"/>
      <c r="CO231" s="511"/>
      <c r="EH231" s="511"/>
    </row>
    <row r="232" spans="1:138" s="560" customFormat="1" ht="30" customHeight="1">
      <c r="A232" s="514"/>
      <c r="B232" s="779"/>
      <c r="C232" s="846"/>
      <c r="D232" s="630"/>
      <c r="E232" s="630"/>
      <c r="F232" s="777"/>
      <c r="G232" s="777"/>
      <c r="H232" s="777"/>
      <c r="I232" s="777"/>
      <c r="J232" s="777"/>
      <c r="K232" s="777"/>
      <c r="L232" s="777"/>
      <c r="M232" s="778"/>
      <c r="N232" s="682"/>
      <c r="O232" s="640"/>
      <c r="P232" s="373"/>
      <c r="Q232" s="373" t="s">
        <v>235</v>
      </c>
      <c r="R232" s="373"/>
      <c r="S232" s="373"/>
      <c r="T232" s="373"/>
      <c r="U232" s="373"/>
      <c r="V232" s="373"/>
      <c r="W232" s="373"/>
      <c r="X232" s="373"/>
      <c r="Y232" s="373"/>
      <c r="Z232" s="373"/>
      <c r="AA232" s="373"/>
      <c r="AB232" s="373"/>
      <c r="AC232" s="373"/>
      <c r="AD232" s="373"/>
      <c r="AE232" s="373"/>
      <c r="AF232" s="373"/>
      <c r="AG232" s="284"/>
      <c r="AH232" s="373"/>
      <c r="AI232" s="373"/>
      <c r="AJ232" s="373"/>
      <c r="AK232" s="373"/>
      <c r="AL232" s="511"/>
      <c r="AM232" s="511"/>
      <c r="AN232" s="511"/>
      <c r="AO232" s="511"/>
      <c r="AP232" s="511"/>
      <c r="AQ232" s="511"/>
      <c r="AR232" s="511"/>
      <c r="AS232" s="511"/>
      <c r="AT232" s="511"/>
      <c r="AU232" s="511"/>
      <c r="AV232" s="511"/>
      <c r="AW232" s="511"/>
      <c r="AX232" s="511"/>
      <c r="AY232" s="511"/>
      <c r="AZ232" s="511"/>
      <c r="BA232" s="511"/>
      <c r="BB232" s="511"/>
      <c r="BC232" s="511"/>
      <c r="BD232" s="511"/>
      <c r="BE232" s="511"/>
      <c r="BI232" s="511"/>
      <c r="BJ232" s="511"/>
      <c r="BK232" s="511"/>
      <c r="BL232" s="511"/>
      <c r="BM232" s="511"/>
      <c r="BN232" s="511"/>
      <c r="BO232" s="511"/>
      <c r="BP232" s="511"/>
      <c r="BQ232" s="511"/>
      <c r="BR232" s="511"/>
      <c r="BS232" s="511"/>
      <c r="BT232" s="511"/>
      <c r="BU232" s="511"/>
      <c r="BV232" s="511"/>
      <c r="BW232" s="511"/>
      <c r="BX232" s="511"/>
      <c r="BY232" s="511"/>
      <c r="BZ232" s="511"/>
      <c r="CA232" s="511"/>
      <c r="CB232" s="511"/>
      <c r="CC232" s="511"/>
      <c r="CD232" s="511"/>
      <c r="CE232" s="511"/>
      <c r="CF232" s="511"/>
      <c r="CG232" s="511"/>
      <c r="CH232" s="511"/>
      <c r="CI232" s="511"/>
      <c r="CJ232" s="511"/>
      <c r="CK232" s="511"/>
      <c r="CL232" s="511"/>
      <c r="CM232" s="511"/>
      <c r="CN232" s="511"/>
      <c r="CO232" s="511"/>
      <c r="EH232" s="511"/>
    </row>
    <row r="233" spans="1:138" s="560" customFormat="1" ht="30" customHeight="1">
      <c r="A233" s="514"/>
      <c r="B233" s="779"/>
      <c r="C233" s="846"/>
      <c r="D233" s="630"/>
      <c r="E233" s="630"/>
      <c r="F233" s="777"/>
      <c r="G233" s="777"/>
      <c r="H233" s="777"/>
      <c r="I233" s="777"/>
      <c r="J233" s="777"/>
      <c r="K233" s="777"/>
      <c r="L233" s="777"/>
      <c r="M233" s="778"/>
      <c r="N233" s="682"/>
      <c r="O233" s="640"/>
      <c r="P233" s="373"/>
      <c r="Q233" s="373" t="s">
        <v>236</v>
      </c>
      <c r="R233" s="373"/>
      <c r="S233" s="373"/>
      <c r="T233" s="373"/>
      <c r="U233" s="373"/>
      <c r="V233" s="373"/>
      <c r="W233" s="373"/>
      <c r="X233" s="373"/>
      <c r="Y233" s="373"/>
      <c r="Z233" s="373"/>
      <c r="AA233" s="373"/>
      <c r="AB233" s="373"/>
      <c r="AC233" s="373"/>
      <c r="AD233" s="373"/>
      <c r="AE233" s="373"/>
      <c r="AF233" s="373"/>
      <c r="AG233" s="284"/>
      <c r="AH233" s="373"/>
      <c r="AI233" s="373"/>
      <c r="AJ233" s="373"/>
      <c r="AK233" s="373"/>
      <c r="AL233" s="511"/>
      <c r="AM233" s="511"/>
      <c r="AN233" s="511"/>
      <c r="AO233" s="511"/>
      <c r="AP233" s="511"/>
      <c r="AQ233" s="511"/>
      <c r="AR233" s="511"/>
      <c r="AS233" s="511"/>
      <c r="AT233" s="511"/>
      <c r="AU233" s="511"/>
      <c r="AV233" s="511"/>
      <c r="AW233" s="511"/>
      <c r="AX233" s="511"/>
      <c r="AY233" s="511"/>
      <c r="AZ233" s="511"/>
      <c r="BA233" s="511"/>
      <c r="BB233" s="511"/>
      <c r="BC233" s="511"/>
      <c r="BD233" s="511"/>
      <c r="BE233" s="511"/>
      <c r="BI233" s="511"/>
      <c r="BJ233" s="511"/>
      <c r="BK233" s="511"/>
      <c r="BL233" s="511"/>
      <c r="BM233" s="511"/>
      <c r="BN233" s="511"/>
      <c r="BO233" s="511"/>
      <c r="BP233" s="511"/>
      <c r="BQ233" s="511"/>
      <c r="BR233" s="511"/>
      <c r="BS233" s="511"/>
      <c r="BT233" s="511"/>
      <c r="BU233" s="511"/>
      <c r="BV233" s="511"/>
      <c r="BW233" s="511"/>
      <c r="BX233" s="511"/>
      <c r="BY233" s="511"/>
      <c r="BZ233" s="511"/>
      <c r="CA233" s="511"/>
      <c r="CB233" s="511"/>
      <c r="CC233" s="511"/>
      <c r="CD233" s="511"/>
      <c r="CE233" s="511"/>
      <c r="CF233" s="511"/>
      <c r="CG233" s="511"/>
      <c r="CH233" s="511"/>
      <c r="CI233" s="511"/>
      <c r="CJ233" s="511"/>
      <c r="CK233" s="511"/>
      <c r="CL233" s="511"/>
      <c r="CM233" s="511"/>
      <c r="CN233" s="511"/>
      <c r="CO233" s="511"/>
      <c r="EH233" s="511"/>
    </row>
    <row r="234" spans="1:138" s="560" customFormat="1" ht="30" customHeight="1">
      <c r="A234" s="514"/>
      <c r="B234" s="779"/>
      <c r="C234" s="846"/>
      <c r="D234" s="630"/>
      <c r="E234" s="630"/>
      <c r="F234" s="777"/>
      <c r="G234" s="777"/>
      <c r="H234" s="777"/>
      <c r="I234" s="777"/>
      <c r="J234" s="777"/>
      <c r="K234" s="777"/>
      <c r="L234" s="777"/>
      <c r="M234" s="778"/>
      <c r="N234" s="682"/>
      <c r="O234" s="640"/>
      <c r="P234" s="373"/>
      <c r="Q234" s="373" t="s">
        <v>237</v>
      </c>
      <c r="R234" s="373"/>
      <c r="S234" s="373"/>
      <c r="T234" s="373"/>
      <c r="U234" s="373"/>
      <c r="V234" s="373"/>
      <c r="W234" s="373"/>
      <c r="X234" s="373"/>
      <c r="Y234" s="373"/>
      <c r="Z234" s="373"/>
      <c r="AA234" s="373"/>
      <c r="AB234" s="373"/>
      <c r="AC234" s="373"/>
      <c r="AD234" s="373"/>
      <c r="AE234" s="373"/>
      <c r="AF234" s="373"/>
      <c r="AG234" s="284"/>
      <c r="AH234" s="373"/>
      <c r="AI234" s="373"/>
      <c r="AJ234" s="373"/>
      <c r="AK234" s="373"/>
      <c r="AL234" s="511"/>
      <c r="AM234" s="511"/>
      <c r="AN234" s="511"/>
      <c r="AO234" s="511"/>
      <c r="AP234" s="511"/>
      <c r="AQ234" s="511"/>
      <c r="AR234" s="511"/>
      <c r="AS234" s="511"/>
      <c r="AT234" s="511"/>
      <c r="AU234" s="511"/>
      <c r="AV234" s="511"/>
      <c r="AW234" s="511"/>
      <c r="AX234" s="511"/>
      <c r="AY234" s="511"/>
      <c r="AZ234" s="511"/>
      <c r="BA234" s="511"/>
      <c r="BB234" s="511"/>
      <c r="BC234" s="511"/>
      <c r="BD234" s="511"/>
      <c r="BE234" s="511"/>
      <c r="BI234" s="511"/>
      <c r="BJ234" s="511"/>
      <c r="BK234" s="511"/>
      <c r="BL234" s="511"/>
      <c r="BM234" s="511"/>
      <c r="BN234" s="511"/>
      <c r="BO234" s="511"/>
      <c r="BP234" s="511"/>
      <c r="BQ234" s="511"/>
      <c r="BR234" s="511"/>
      <c r="BS234" s="511"/>
      <c r="BT234" s="511"/>
      <c r="BU234" s="511"/>
      <c r="BV234" s="511"/>
      <c r="BW234" s="511"/>
      <c r="BX234" s="511"/>
      <c r="BY234" s="511"/>
      <c r="BZ234" s="511"/>
      <c r="CA234" s="511"/>
      <c r="CB234" s="511"/>
      <c r="CC234" s="511"/>
      <c r="CD234" s="511"/>
      <c r="CE234" s="511"/>
      <c r="CF234" s="511"/>
      <c r="CG234" s="511"/>
      <c r="CH234" s="511"/>
      <c r="CI234" s="511"/>
      <c r="CJ234" s="511"/>
      <c r="CK234" s="511"/>
      <c r="CL234" s="511"/>
      <c r="CM234" s="511"/>
      <c r="CN234" s="511"/>
      <c r="CO234" s="511"/>
      <c r="EH234" s="511"/>
    </row>
    <row r="235" spans="1:138" s="560" customFormat="1" ht="30" customHeight="1">
      <c r="A235" s="514"/>
      <c r="B235" s="779"/>
      <c r="C235" s="846"/>
      <c r="D235" s="630"/>
      <c r="E235" s="630"/>
      <c r="F235" s="777"/>
      <c r="G235" s="777"/>
      <c r="H235" s="777"/>
      <c r="I235" s="777"/>
      <c r="J235" s="777"/>
      <c r="K235" s="777"/>
      <c r="L235" s="777"/>
      <c r="M235" s="778"/>
      <c r="N235" s="682"/>
      <c r="O235" s="640"/>
      <c r="P235" s="373"/>
      <c r="Q235" s="373" t="s">
        <v>238</v>
      </c>
      <c r="R235" s="373"/>
      <c r="S235" s="373"/>
      <c r="T235" s="373"/>
      <c r="U235" s="373"/>
      <c r="V235" s="373"/>
      <c r="W235" s="373"/>
      <c r="X235" s="373"/>
      <c r="Y235" s="373"/>
      <c r="Z235" s="373"/>
      <c r="AA235" s="373"/>
      <c r="AB235" s="373"/>
      <c r="AC235" s="373"/>
      <c r="AD235" s="373"/>
      <c r="AE235" s="373"/>
      <c r="AF235" s="373"/>
      <c r="AG235" s="284"/>
      <c r="AH235" s="373"/>
      <c r="AI235" s="373"/>
      <c r="AJ235" s="373"/>
      <c r="AK235" s="373"/>
      <c r="AL235" s="511"/>
      <c r="AM235" s="511"/>
      <c r="AN235" s="511"/>
      <c r="AO235" s="511"/>
      <c r="AP235" s="511"/>
      <c r="AQ235" s="511"/>
      <c r="AR235" s="511"/>
      <c r="AS235" s="511"/>
      <c r="AT235" s="511"/>
      <c r="AU235" s="511"/>
      <c r="AV235" s="511"/>
      <c r="AW235" s="511"/>
      <c r="AX235" s="511"/>
      <c r="AY235" s="511"/>
      <c r="AZ235" s="511"/>
      <c r="BA235" s="511"/>
      <c r="BB235" s="511"/>
      <c r="BC235" s="511"/>
      <c r="BD235" s="511"/>
      <c r="BE235" s="511"/>
      <c r="BI235" s="511"/>
      <c r="BJ235" s="511"/>
      <c r="BK235" s="511"/>
      <c r="BL235" s="511"/>
      <c r="BM235" s="511"/>
      <c r="BN235" s="511"/>
      <c r="BO235" s="511"/>
      <c r="BP235" s="511"/>
      <c r="BQ235" s="511"/>
      <c r="BR235" s="511"/>
      <c r="BS235" s="511"/>
      <c r="BT235" s="511"/>
      <c r="BU235" s="511"/>
      <c r="BV235" s="511"/>
      <c r="BW235" s="511"/>
      <c r="BX235" s="511"/>
      <c r="BY235" s="511"/>
      <c r="BZ235" s="511"/>
      <c r="CA235" s="511"/>
      <c r="CB235" s="511"/>
      <c r="CC235" s="511"/>
      <c r="CD235" s="511"/>
      <c r="CE235" s="511"/>
      <c r="CF235" s="511"/>
      <c r="CG235" s="511"/>
      <c r="CH235" s="511"/>
      <c r="CI235" s="511"/>
      <c r="CJ235" s="511"/>
      <c r="CK235" s="511"/>
      <c r="CL235" s="511"/>
      <c r="CM235" s="511"/>
      <c r="CN235" s="511"/>
      <c r="CO235" s="511"/>
      <c r="EH235" s="511"/>
    </row>
    <row r="236" spans="1:138" s="560" customFormat="1" ht="30" customHeight="1">
      <c r="A236" s="514"/>
      <c r="B236" s="779"/>
      <c r="C236" s="846"/>
      <c r="D236" s="630"/>
      <c r="E236" s="630"/>
      <c r="F236" s="777"/>
      <c r="G236" s="777"/>
      <c r="H236" s="777"/>
      <c r="I236" s="777"/>
      <c r="J236" s="777"/>
      <c r="K236" s="777"/>
      <c r="L236" s="777"/>
      <c r="M236" s="778"/>
      <c r="N236" s="682"/>
      <c r="O236" s="640"/>
      <c r="P236" s="373"/>
      <c r="Q236" s="373" t="s">
        <v>133</v>
      </c>
      <c r="R236" s="373"/>
      <c r="S236" s="373"/>
      <c r="T236" s="373"/>
      <c r="U236" s="373"/>
      <c r="V236" s="373"/>
      <c r="W236" s="373"/>
      <c r="X236" s="373"/>
      <c r="Y236" s="373"/>
      <c r="Z236" s="373"/>
      <c r="AA236" s="373"/>
      <c r="AB236" s="373"/>
      <c r="AC236" s="373"/>
      <c r="AD236" s="373"/>
      <c r="AE236" s="373"/>
      <c r="AF236" s="373"/>
      <c r="AG236" s="284"/>
      <c r="AH236" s="373"/>
      <c r="AI236" s="373"/>
      <c r="AJ236" s="373"/>
      <c r="AK236" s="373"/>
      <c r="AL236" s="511"/>
      <c r="AM236" s="511"/>
      <c r="AN236" s="511"/>
      <c r="AO236" s="511"/>
      <c r="AP236" s="511"/>
      <c r="AQ236" s="511"/>
      <c r="AR236" s="511"/>
      <c r="AS236" s="511"/>
      <c r="AT236" s="511"/>
      <c r="AU236" s="511"/>
      <c r="AV236" s="511"/>
      <c r="AW236" s="511"/>
      <c r="AX236" s="511"/>
      <c r="AY236" s="511"/>
      <c r="AZ236" s="511"/>
      <c r="BA236" s="511"/>
      <c r="BB236" s="511"/>
      <c r="BC236" s="511"/>
      <c r="BD236" s="511"/>
      <c r="BE236" s="511"/>
      <c r="BI236" s="511"/>
      <c r="BJ236" s="511"/>
      <c r="BK236" s="511"/>
      <c r="BL236" s="511"/>
      <c r="BM236" s="511"/>
      <c r="BN236" s="511"/>
      <c r="BO236" s="511"/>
      <c r="BP236" s="511"/>
      <c r="BQ236" s="511"/>
      <c r="BR236" s="511"/>
      <c r="BS236" s="511"/>
      <c r="BT236" s="511"/>
      <c r="BU236" s="511"/>
      <c r="BV236" s="511"/>
      <c r="BW236" s="511"/>
      <c r="BX236" s="511"/>
      <c r="BY236" s="511"/>
      <c r="BZ236" s="511"/>
      <c r="CA236" s="511"/>
      <c r="CB236" s="511"/>
      <c r="CC236" s="511"/>
      <c r="CD236" s="511"/>
      <c r="CE236" s="511"/>
      <c r="CF236" s="511"/>
      <c r="CG236" s="511"/>
      <c r="CH236" s="511"/>
      <c r="CI236" s="511"/>
      <c r="CJ236" s="511"/>
      <c r="CK236" s="511"/>
      <c r="CL236" s="511"/>
      <c r="CM236" s="511"/>
      <c r="CN236" s="511"/>
      <c r="CO236" s="511"/>
      <c r="EH236" s="511"/>
    </row>
    <row r="237" spans="1:138" s="560" customFormat="1" ht="30" customHeight="1">
      <c r="A237" s="514"/>
      <c r="B237" s="779"/>
      <c r="C237" s="846"/>
      <c r="D237" s="630"/>
      <c r="E237" s="630"/>
      <c r="F237" s="777"/>
      <c r="G237" s="777"/>
      <c r="H237" s="777"/>
      <c r="I237" s="777"/>
      <c r="J237" s="777"/>
      <c r="K237" s="777"/>
      <c r="L237" s="777"/>
      <c r="M237" s="778"/>
      <c r="N237" s="682"/>
      <c r="O237" s="640"/>
      <c r="P237" s="373"/>
      <c r="Q237" s="373" t="s">
        <v>239</v>
      </c>
      <c r="R237" s="373"/>
      <c r="S237" s="373"/>
      <c r="T237" s="373"/>
      <c r="U237" s="373"/>
      <c r="V237" s="373"/>
      <c r="W237" s="373"/>
      <c r="X237" s="373"/>
      <c r="Y237" s="373"/>
      <c r="Z237" s="373"/>
      <c r="AA237" s="373"/>
      <c r="AB237" s="373"/>
      <c r="AC237" s="373"/>
      <c r="AD237" s="373"/>
      <c r="AE237" s="373"/>
      <c r="AF237" s="373"/>
      <c r="AG237" s="284"/>
      <c r="AH237" s="373"/>
      <c r="AI237" s="373"/>
      <c r="AJ237" s="373"/>
      <c r="AK237" s="373"/>
      <c r="AL237" s="511"/>
      <c r="AM237" s="511"/>
      <c r="AN237" s="511"/>
      <c r="AO237" s="511"/>
      <c r="AP237" s="511"/>
      <c r="AQ237" s="511"/>
      <c r="AR237" s="511"/>
      <c r="AS237" s="511"/>
      <c r="AT237" s="511"/>
      <c r="AU237" s="511"/>
      <c r="AV237" s="511"/>
      <c r="AW237" s="511"/>
      <c r="AX237" s="511"/>
      <c r="AY237" s="511"/>
      <c r="AZ237" s="511"/>
      <c r="BA237" s="511"/>
      <c r="BB237" s="511"/>
      <c r="BC237" s="511"/>
      <c r="BD237" s="511"/>
      <c r="BE237" s="511"/>
      <c r="BI237" s="511"/>
      <c r="BJ237" s="511"/>
      <c r="BK237" s="511"/>
      <c r="BL237" s="511"/>
      <c r="BM237" s="511"/>
      <c r="BN237" s="511"/>
      <c r="BO237" s="511"/>
      <c r="BP237" s="511"/>
      <c r="BQ237" s="511"/>
      <c r="BR237" s="511"/>
      <c r="BS237" s="511"/>
      <c r="BT237" s="511"/>
      <c r="BU237" s="511"/>
      <c r="BV237" s="511"/>
      <c r="BW237" s="511"/>
      <c r="BX237" s="511"/>
      <c r="BY237" s="511"/>
      <c r="BZ237" s="511"/>
      <c r="CA237" s="511"/>
      <c r="CB237" s="511"/>
      <c r="CC237" s="511"/>
      <c r="CD237" s="511"/>
      <c r="CE237" s="511"/>
      <c r="CF237" s="511"/>
      <c r="CG237" s="511"/>
      <c r="CH237" s="511"/>
      <c r="CI237" s="511"/>
      <c r="CJ237" s="511"/>
      <c r="CK237" s="511"/>
      <c r="CL237" s="511"/>
      <c r="CM237" s="511"/>
      <c r="CN237" s="511"/>
      <c r="CO237" s="511"/>
      <c r="EH237" s="511"/>
    </row>
    <row r="238" spans="1:138" s="560" customFormat="1" ht="30" customHeight="1">
      <c r="A238" s="514"/>
      <c r="B238" s="779"/>
      <c r="C238" s="846"/>
      <c r="D238" s="630"/>
      <c r="E238" s="630"/>
      <c r="F238" s="777"/>
      <c r="G238" s="777"/>
      <c r="H238" s="777"/>
      <c r="I238" s="777"/>
      <c r="J238" s="777"/>
      <c r="K238" s="777"/>
      <c r="L238" s="777"/>
      <c r="M238" s="778"/>
      <c r="N238" s="682"/>
      <c r="O238" s="640"/>
      <c r="P238" s="373"/>
      <c r="Q238" s="373" t="s">
        <v>240</v>
      </c>
      <c r="R238" s="373"/>
      <c r="S238" s="373"/>
      <c r="T238" s="373"/>
      <c r="U238" s="373"/>
      <c r="V238" s="373"/>
      <c r="W238" s="373"/>
      <c r="X238" s="373"/>
      <c r="Y238" s="373"/>
      <c r="Z238" s="373"/>
      <c r="AA238" s="373"/>
      <c r="AB238" s="373"/>
      <c r="AC238" s="373"/>
      <c r="AD238" s="373"/>
      <c r="AE238" s="373"/>
      <c r="AF238" s="373"/>
      <c r="AG238" s="284"/>
      <c r="AH238" s="373"/>
      <c r="AI238" s="373"/>
      <c r="AJ238" s="373"/>
      <c r="AK238" s="373"/>
      <c r="AL238" s="511"/>
      <c r="AM238" s="511"/>
      <c r="AN238" s="511"/>
      <c r="AO238" s="511"/>
      <c r="AP238" s="511"/>
      <c r="AQ238" s="511"/>
      <c r="AR238" s="511"/>
      <c r="AS238" s="511"/>
      <c r="AT238" s="511"/>
      <c r="AU238" s="511"/>
      <c r="AV238" s="511"/>
      <c r="AW238" s="511"/>
      <c r="AX238" s="511"/>
      <c r="AY238" s="511"/>
      <c r="AZ238" s="511"/>
      <c r="BA238" s="511"/>
      <c r="BB238" s="511"/>
      <c r="BC238" s="511"/>
      <c r="BD238" s="511"/>
      <c r="BE238" s="511"/>
      <c r="BI238" s="511"/>
      <c r="BJ238" s="511"/>
      <c r="BK238" s="511"/>
      <c r="BL238" s="511"/>
      <c r="BM238" s="511"/>
      <c r="BN238" s="511"/>
      <c r="BO238" s="511"/>
      <c r="BP238" s="511"/>
      <c r="BQ238" s="511"/>
      <c r="BR238" s="511"/>
      <c r="BS238" s="511"/>
      <c r="BT238" s="511"/>
      <c r="BU238" s="511"/>
      <c r="BV238" s="511"/>
      <c r="BW238" s="511"/>
      <c r="BX238" s="511"/>
      <c r="BY238" s="511"/>
      <c r="BZ238" s="511"/>
      <c r="CA238" s="511"/>
      <c r="CB238" s="511"/>
      <c r="CC238" s="511"/>
      <c r="CD238" s="511"/>
      <c r="CE238" s="511"/>
      <c r="CF238" s="511"/>
      <c r="CG238" s="511"/>
      <c r="CH238" s="511"/>
      <c r="CI238" s="511"/>
      <c r="CJ238" s="511"/>
      <c r="CK238" s="511"/>
      <c r="CL238" s="511"/>
      <c r="CM238" s="511"/>
      <c r="CN238" s="511"/>
      <c r="CO238" s="511"/>
      <c r="EH238" s="511"/>
    </row>
    <row r="239" spans="1:138" s="560" customFormat="1" ht="30" customHeight="1">
      <c r="A239" s="514"/>
      <c r="B239" s="779"/>
      <c r="C239" s="846"/>
      <c r="D239" s="630"/>
      <c r="E239" s="630"/>
      <c r="F239" s="777"/>
      <c r="G239" s="777"/>
      <c r="H239" s="777"/>
      <c r="I239" s="777"/>
      <c r="J239" s="777"/>
      <c r="K239" s="777"/>
      <c r="L239" s="777"/>
      <c r="M239" s="778"/>
      <c r="N239" s="682"/>
      <c r="O239" s="640"/>
      <c r="P239" s="373"/>
      <c r="Q239" s="373" t="s">
        <v>241</v>
      </c>
      <c r="R239" s="373"/>
      <c r="S239" s="373"/>
      <c r="T239" s="373"/>
      <c r="U239" s="373"/>
      <c r="V239" s="373"/>
      <c r="W239" s="373"/>
      <c r="X239" s="373"/>
      <c r="Y239" s="373"/>
      <c r="Z239" s="373"/>
      <c r="AA239" s="373"/>
      <c r="AB239" s="373"/>
      <c r="AC239" s="373"/>
      <c r="AD239" s="373"/>
      <c r="AE239" s="373"/>
      <c r="AF239" s="373"/>
      <c r="AG239" s="284"/>
      <c r="AH239" s="373"/>
      <c r="AI239" s="373"/>
      <c r="AJ239" s="373"/>
      <c r="AK239" s="373"/>
      <c r="AL239" s="511"/>
      <c r="AM239" s="511"/>
      <c r="AN239" s="511"/>
      <c r="AO239" s="511"/>
      <c r="AP239" s="511"/>
      <c r="AQ239" s="511"/>
      <c r="AR239" s="511"/>
      <c r="AS239" s="511"/>
      <c r="AT239" s="511"/>
      <c r="AU239" s="511"/>
      <c r="AV239" s="511"/>
      <c r="AW239" s="511"/>
      <c r="AX239" s="511"/>
      <c r="AY239" s="511"/>
      <c r="AZ239" s="511"/>
      <c r="BA239" s="511"/>
      <c r="BB239" s="511"/>
      <c r="BC239" s="511"/>
      <c r="BD239" s="511"/>
      <c r="BE239" s="511"/>
      <c r="BI239" s="511"/>
      <c r="BJ239" s="511"/>
      <c r="BK239" s="511"/>
      <c r="BL239" s="511"/>
      <c r="BM239" s="511"/>
      <c r="BN239" s="511"/>
      <c r="BO239" s="511"/>
      <c r="BP239" s="511"/>
      <c r="BQ239" s="511"/>
      <c r="BR239" s="511"/>
      <c r="BS239" s="511"/>
      <c r="BT239" s="511"/>
      <c r="BU239" s="511"/>
      <c r="BV239" s="511"/>
      <c r="BW239" s="511"/>
      <c r="BX239" s="511"/>
      <c r="BY239" s="511"/>
      <c r="BZ239" s="511"/>
      <c r="CA239" s="511"/>
      <c r="CB239" s="511"/>
      <c r="CC239" s="511"/>
      <c r="CD239" s="511"/>
      <c r="CE239" s="511"/>
      <c r="CF239" s="511"/>
      <c r="CG239" s="511"/>
      <c r="CH239" s="511"/>
      <c r="CI239" s="511"/>
      <c r="CJ239" s="511"/>
      <c r="CK239" s="511"/>
      <c r="CL239" s="511"/>
      <c r="CM239" s="511"/>
      <c r="CN239" s="511"/>
      <c r="CO239" s="511"/>
      <c r="EH239" s="511"/>
    </row>
    <row r="240" spans="1:138" s="560" customFormat="1" ht="30" customHeight="1">
      <c r="A240" s="514"/>
      <c r="B240" s="779"/>
      <c r="C240" s="846"/>
      <c r="D240" s="630"/>
      <c r="E240" s="630"/>
      <c r="F240" s="777"/>
      <c r="G240" s="777"/>
      <c r="H240" s="777"/>
      <c r="I240" s="777"/>
      <c r="J240" s="777"/>
      <c r="K240" s="777"/>
      <c r="L240" s="777"/>
      <c r="M240" s="778"/>
      <c r="N240" s="682"/>
      <c r="O240" s="640"/>
      <c r="P240" s="373"/>
      <c r="Q240" s="373" t="s">
        <v>242</v>
      </c>
      <c r="R240" s="373"/>
      <c r="S240" s="373"/>
      <c r="T240" s="373"/>
      <c r="U240" s="373"/>
      <c r="V240" s="373"/>
      <c r="W240" s="373"/>
      <c r="X240" s="373"/>
      <c r="Y240" s="373"/>
      <c r="Z240" s="373"/>
      <c r="AA240" s="373"/>
      <c r="AB240" s="373"/>
      <c r="AC240" s="373"/>
      <c r="AD240" s="373"/>
      <c r="AE240" s="373"/>
      <c r="AF240" s="373"/>
      <c r="AG240" s="284"/>
      <c r="AH240" s="373"/>
      <c r="AI240" s="373"/>
      <c r="AJ240" s="373"/>
      <c r="AK240" s="373"/>
      <c r="AL240" s="511"/>
      <c r="AM240" s="511"/>
      <c r="AN240" s="511"/>
      <c r="AO240" s="511"/>
      <c r="AP240" s="511"/>
      <c r="AQ240" s="511"/>
      <c r="AR240" s="511"/>
      <c r="AS240" s="511"/>
      <c r="AT240" s="511"/>
      <c r="AU240" s="511"/>
      <c r="AV240" s="511"/>
      <c r="AW240" s="511"/>
      <c r="AX240" s="511"/>
      <c r="AY240" s="511"/>
      <c r="AZ240" s="511"/>
      <c r="BA240" s="511"/>
      <c r="BB240" s="511"/>
      <c r="BC240" s="511"/>
      <c r="BD240" s="511"/>
      <c r="BE240" s="511"/>
      <c r="BI240" s="511"/>
      <c r="BJ240" s="511"/>
      <c r="BK240" s="511"/>
      <c r="BL240" s="511"/>
      <c r="BM240" s="511"/>
      <c r="BN240" s="511"/>
      <c r="BO240" s="511"/>
      <c r="BP240" s="511"/>
      <c r="BQ240" s="511"/>
      <c r="BR240" s="511"/>
      <c r="BS240" s="511"/>
      <c r="BT240" s="511"/>
      <c r="BU240" s="511"/>
      <c r="BV240" s="511"/>
      <c r="BW240" s="511"/>
      <c r="BX240" s="511"/>
      <c r="BY240" s="511"/>
      <c r="BZ240" s="511"/>
      <c r="CA240" s="511"/>
      <c r="CB240" s="511"/>
      <c r="CC240" s="511"/>
      <c r="CD240" s="511"/>
      <c r="CE240" s="511"/>
      <c r="CF240" s="511"/>
      <c r="CG240" s="511"/>
      <c r="CH240" s="511"/>
      <c r="CI240" s="511"/>
      <c r="CJ240" s="511"/>
      <c r="CK240" s="511"/>
      <c r="CL240" s="511"/>
      <c r="CM240" s="511"/>
      <c r="CN240" s="511"/>
      <c r="CO240" s="511"/>
      <c r="EH240" s="511"/>
    </row>
    <row r="241" spans="1:138" s="560" customFormat="1" ht="30" customHeight="1">
      <c r="A241" s="514"/>
      <c r="B241" s="779"/>
      <c r="C241" s="846"/>
      <c r="D241" s="630"/>
      <c r="E241" s="630"/>
      <c r="F241" s="777"/>
      <c r="G241" s="777"/>
      <c r="H241" s="777"/>
      <c r="I241" s="777"/>
      <c r="J241" s="777"/>
      <c r="K241" s="777"/>
      <c r="L241" s="777"/>
      <c r="M241" s="778"/>
      <c r="N241" s="682"/>
      <c r="O241" s="640"/>
      <c r="P241" s="373"/>
      <c r="Q241" s="373" t="s">
        <v>243</v>
      </c>
      <c r="R241" s="373"/>
      <c r="S241" s="373"/>
      <c r="T241" s="373"/>
      <c r="U241" s="373"/>
      <c r="V241" s="373"/>
      <c r="W241" s="373"/>
      <c r="X241" s="373"/>
      <c r="Y241" s="373"/>
      <c r="Z241" s="373"/>
      <c r="AA241" s="373"/>
      <c r="AB241" s="373"/>
      <c r="AC241" s="373"/>
      <c r="AD241" s="373"/>
      <c r="AE241" s="373"/>
      <c r="AF241" s="373"/>
      <c r="AG241" s="284"/>
      <c r="AH241" s="373"/>
      <c r="AI241" s="373"/>
      <c r="AJ241" s="373"/>
      <c r="AK241" s="373"/>
      <c r="AL241" s="511"/>
      <c r="AM241" s="511"/>
      <c r="AN241" s="511"/>
      <c r="AO241" s="511"/>
      <c r="AP241" s="511"/>
      <c r="AQ241" s="511"/>
      <c r="AR241" s="511"/>
      <c r="AS241" s="511"/>
      <c r="AT241" s="511"/>
      <c r="AU241" s="511"/>
      <c r="AV241" s="511"/>
      <c r="AW241" s="511"/>
      <c r="AX241" s="511"/>
      <c r="AY241" s="511"/>
      <c r="AZ241" s="511"/>
      <c r="BA241" s="511"/>
      <c r="BB241" s="511"/>
      <c r="BC241" s="511"/>
      <c r="BD241" s="511"/>
      <c r="BE241" s="511"/>
      <c r="BI241" s="511"/>
      <c r="BJ241" s="511"/>
      <c r="BK241" s="511"/>
      <c r="BL241" s="511"/>
      <c r="BM241" s="511"/>
      <c r="BN241" s="511"/>
      <c r="BO241" s="511"/>
      <c r="BP241" s="511"/>
      <c r="BQ241" s="511"/>
      <c r="BR241" s="511"/>
      <c r="BS241" s="511"/>
      <c r="BT241" s="511"/>
      <c r="BU241" s="511"/>
      <c r="BV241" s="511"/>
      <c r="BW241" s="511"/>
      <c r="BX241" s="511"/>
      <c r="BY241" s="511"/>
      <c r="BZ241" s="511"/>
      <c r="CA241" s="511"/>
      <c r="CB241" s="511"/>
      <c r="CC241" s="511"/>
      <c r="CD241" s="511"/>
      <c r="CE241" s="511"/>
      <c r="CF241" s="511"/>
      <c r="CG241" s="511"/>
      <c r="CH241" s="511"/>
      <c r="CI241" s="511"/>
      <c r="CJ241" s="511"/>
      <c r="CK241" s="511"/>
      <c r="CL241" s="511"/>
      <c r="CM241" s="511"/>
      <c r="CN241" s="511"/>
      <c r="CO241" s="511"/>
      <c r="EH241" s="511"/>
    </row>
    <row r="242" spans="1:138" s="560" customFormat="1" ht="30" customHeight="1">
      <c r="A242" s="514"/>
      <c r="B242" s="779"/>
      <c r="C242" s="846"/>
      <c r="D242" s="630"/>
      <c r="E242" s="630"/>
      <c r="F242" s="777"/>
      <c r="G242" s="777"/>
      <c r="H242" s="777"/>
      <c r="I242" s="777"/>
      <c r="J242" s="777"/>
      <c r="K242" s="777"/>
      <c r="L242" s="777"/>
      <c r="M242" s="778"/>
      <c r="N242" s="682"/>
      <c r="O242" s="640"/>
      <c r="P242" s="373"/>
      <c r="Q242" s="373" t="s">
        <v>143</v>
      </c>
      <c r="R242" s="373"/>
      <c r="S242" s="373"/>
      <c r="T242" s="373"/>
      <c r="U242" s="373"/>
      <c r="V242" s="373"/>
      <c r="W242" s="373"/>
      <c r="X242" s="373"/>
      <c r="Y242" s="373"/>
      <c r="Z242" s="373"/>
      <c r="AA242" s="373"/>
      <c r="AB242" s="373"/>
      <c r="AC242" s="373"/>
      <c r="AD242" s="373"/>
      <c r="AE242" s="373"/>
      <c r="AF242" s="373"/>
      <c r="AG242" s="284"/>
      <c r="AH242" s="373"/>
      <c r="AI242" s="373"/>
      <c r="AJ242" s="373"/>
      <c r="AK242" s="373"/>
      <c r="AL242" s="511"/>
      <c r="AM242" s="511"/>
      <c r="AN242" s="511"/>
      <c r="AO242" s="511"/>
      <c r="AP242" s="511"/>
      <c r="AQ242" s="511"/>
      <c r="AR242" s="511"/>
      <c r="AS242" s="511"/>
      <c r="AT242" s="511"/>
      <c r="AU242" s="511"/>
      <c r="AV242" s="511"/>
      <c r="AW242" s="511"/>
      <c r="AX242" s="511"/>
      <c r="AY242" s="511"/>
      <c r="AZ242" s="511"/>
      <c r="BA242" s="511"/>
      <c r="BB242" s="511"/>
      <c r="BC242" s="511"/>
      <c r="BD242" s="511"/>
      <c r="BE242" s="511"/>
      <c r="BI242" s="511"/>
      <c r="BJ242" s="511"/>
      <c r="BK242" s="511"/>
      <c r="BL242" s="511"/>
      <c r="BM242" s="511"/>
      <c r="BN242" s="511"/>
      <c r="BO242" s="511"/>
      <c r="BP242" s="511"/>
      <c r="BQ242" s="511"/>
      <c r="BR242" s="511"/>
      <c r="BS242" s="511"/>
      <c r="BT242" s="511"/>
      <c r="BU242" s="511"/>
      <c r="BV242" s="511"/>
      <c r="BW242" s="511"/>
      <c r="BX242" s="511"/>
      <c r="BY242" s="511"/>
      <c r="BZ242" s="511"/>
      <c r="CA242" s="511"/>
      <c r="CB242" s="511"/>
      <c r="CC242" s="511"/>
      <c r="CD242" s="511"/>
      <c r="CE242" s="511"/>
      <c r="CF242" s="511"/>
      <c r="CG242" s="511"/>
      <c r="CH242" s="511"/>
      <c r="CI242" s="511"/>
      <c r="CJ242" s="511"/>
      <c r="CK242" s="511"/>
      <c r="CL242" s="511"/>
      <c r="CM242" s="511"/>
      <c r="CN242" s="511"/>
      <c r="CO242" s="511"/>
      <c r="EH242" s="511"/>
    </row>
    <row r="243" spans="1:138" s="560" customFormat="1" ht="30" customHeight="1">
      <c r="A243" s="514"/>
      <c r="B243" s="779"/>
      <c r="C243" s="846"/>
      <c r="D243" s="630"/>
      <c r="E243" s="630"/>
      <c r="F243" s="777"/>
      <c r="G243" s="777"/>
      <c r="H243" s="777"/>
      <c r="I243" s="777"/>
      <c r="J243" s="777"/>
      <c r="K243" s="777"/>
      <c r="L243" s="777"/>
      <c r="M243" s="778"/>
      <c r="N243" s="682"/>
      <c r="O243" s="640"/>
      <c r="P243" s="373"/>
      <c r="Q243" s="373" t="s">
        <v>244</v>
      </c>
      <c r="R243" s="373"/>
      <c r="S243" s="373"/>
      <c r="T243" s="373"/>
      <c r="U243" s="373"/>
      <c r="V243" s="373"/>
      <c r="W243" s="373"/>
      <c r="X243" s="373"/>
      <c r="Y243" s="373"/>
      <c r="Z243" s="373"/>
      <c r="AA243" s="373"/>
      <c r="AB243" s="373"/>
      <c r="AC243" s="373"/>
      <c r="AD243" s="373"/>
      <c r="AE243" s="373"/>
      <c r="AF243" s="373"/>
      <c r="AG243" s="284"/>
      <c r="AH243" s="373"/>
      <c r="AI243" s="373"/>
      <c r="AJ243" s="373"/>
      <c r="AK243" s="373"/>
      <c r="AL243" s="511"/>
      <c r="AM243" s="511"/>
      <c r="AN243" s="511"/>
      <c r="AO243" s="511"/>
      <c r="AP243" s="511"/>
      <c r="AQ243" s="511"/>
      <c r="AR243" s="511"/>
      <c r="AS243" s="511"/>
      <c r="AT243" s="511"/>
      <c r="AU243" s="511"/>
      <c r="AV243" s="511"/>
      <c r="AW243" s="511"/>
      <c r="AX243" s="511"/>
      <c r="AY243" s="511"/>
      <c r="AZ243" s="511"/>
      <c r="BA243" s="511"/>
      <c r="BB243" s="511"/>
      <c r="BC243" s="511"/>
      <c r="BD243" s="511"/>
      <c r="BE243" s="511"/>
      <c r="BI243" s="511"/>
      <c r="BJ243" s="511"/>
      <c r="BK243" s="511"/>
      <c r="BL243" s="511"/>
      <c r="BM243" s="511"/>
      <c r="BN243" s="511"/>
      <c r="BO243" s="511"/>
      <c r="BP243" s="511"/>
      <c r="BQ243" s="511"/>
      <c r="BR243" s="511"/>
      <c r="BS243" s="511"/>
      <c r="BT243" s="511"/>
      <c r="BU243" s="511"/>
      <c r="BV243" s="511"/>
      <c r="BW243" s="511"/>
      <c r="BX243" s="511"/>
      <c r="BY243" s="511"/>
      <c r="BZ243" s="511"/>
      <c r="CA243" s="511"/>
      <c r="CB243" s="511"/>
      <c r="CC243" s="511"/>
      <c r="CD243" s="511"/>
      <c r="CE243" s="511"/>
      <c r="CF243" s="511"/>
      <c r="CG243" s="511"/>
      <c r="CH243" s="511"/>
      <c r="CI243" s="511"/>
      <c r="CJ243" s="511"/>
      <c r="CK243" s="511"/>
      <c r="CL243" s="511"/>
      <c r="CM243" s="511"/>
      <c r="CN243" s="511"/>
      <c r="CO243" s="511"/>
      <c r="EH243" s="511"/>
    </row>
    <row r="244" spans="1:138" s="560" customFormat="1" ht="30" customHeight="1">
      <c r="A244" s="514"/>
      <c r="B244" s="779"/>
      <c r="C244" s="846"/>
      <c r="D244" s="630"/>
      <c r="E244" s="630"/>
      <c r="F244" s="777"/>
      <c r="G244" s="777"/>
      <c r="H244" s="777"/>
      <c r="I244" s="777"/>
      <c r="J244" s="777"/>
      <c r="K244" s="777"/>
      <c r="L244" s="777"/>
      <c r="M244" s="778"/>
      <c r="N244" s="682"/>
      <c r="O244" s="640"/>
      <c r="P244" s="373"/>
      <c r="Q244" s="373" t="s">
        <v>123</v>
      </c>
      <c r="R244" s="373"/>
      <c r="S244" s="373"/>
      <c r="T244" s="373"/>
      <c r="U244" s="373"/>
      <c r="V244" s="373"/>
      <c r="W244" s="373"/>
      <c r="X244" s="373"/>
      <c r="Y244" s="373"/>
      <c r="Z244" s="373"/>
      <c r="AA244" s="373"/>
      <c r="AB244" s="373"/>
      <c r="AC244" s="373"/>
      <c r="AD244" s="373"/>
      <c r="AE244" s="373"/>
      <c r="AF244" s="373"/>
      <c r="AG244" s="284"/>
      <c r="AH244" s="373"/>
      <c r="AI244" s="373"/>
      <c r="AJ244" s="373"/>
      <c r="AK244" s="373"/>
      <c r="AL244" s="511"/>
      <c r="AM244" s="511"/>
      <c r="AN244" s="511"/>
      <c r="AO244" s="511"/>
      <c r="AP244" s="511"/>
      <c r="AQ244" s="511"/>
      <c r="AR244" s="511"/>
      <c r="AS244" s="511"/>
      <c r="AT244" s="511"/>
      <c r="AU244" s="511"/>
      <c r="AV244" s="511"/>
      <c r="AW244" s="511"/>
      <c r="AX244" s="511"/>
      <c r="AY244" s="511"/>
      <c r="AZ244" s="511"/>
      <c r="BA244" s="511"/>
      <c r="BB244" s="511"/>
      <c r="BC244" s="511"/>
      <c r="BD244" s="511"/>
      <c r="BE244" s="511"/>
      <c r="BI244" s="511"/>
      <c r="BJ244" s="511"/>
      <c r="BK244" s="511"/>
      <c r="BL244" s="511"/>
      <c r="BM244" s="511"/>
      <c r="BN244" s="511"/>
      <c r="BO244" s="511"/>
      <c r="BP244" s="511"/>
      <c r="BQ244" s="511"/>
      <c r="BR244" s="511"/>
      <c r="BS244" s="511"/>
      <c r="BT244" s="511"/>
      <c r="BU244" s="511"/>
      <c r="BV244" s="511"/>
      <c r="BW244" s="511"/>
      <c r="BX244" s="511"/>
      <c r="BY244" s="511"/>
      <c r="BZ244" s="511"/>
      <c r="CA244" s="511"/>
      <c r="CB244" s="511"/>
      <c r="CC244" s="511"/>
      <c r="CD244" s="511"/>
      <c r="CE244" s="511"/>
      <c r="CF244" s="511"/>
      <c r="CG244" s="511"/>
      <c r="CH244" s="511"/>
      <c r="CI244" s="511"/>
      <c r="CJ244" s="511"/>
      <c r="CK244" s="511"/>
      <c r="CL244" s="511"/>
      <c r="CM244" s="511"/>
      <c r="CN244" s="511"/>
      <c r="CO244" s="511"/>
      <c r="EH244" s="511"/>
    </row>
    <row r="245" spans="1:138" s="560" customFormat="1" ht="30" customHeight="1">
      <c r="A245" s="514"/>
      <c r="B245" s="779"/>
      <c r="C245" s="846"/>
      <c r="D245" s="630"/>
      <c r="E245" s="630"/>
      <c r="F245" s="777"/>
      <c r="G245" s="777"/>
      <c r="H245" s="777"/>
      <c r="I245" s="777"/>
      <c r="J245" s="777"/>
      <c r="K245" s="777"/>
      <c r="L245" s="777"/>
      <c r="M245" s="778"/>
      <c r="N245" s="682"/>
      <c r="O245" s="640"/>
      <c r="P245" s="373"/>
      <c r="Q245" s="373" t="s">
        <v>245</v>
      </c>
      <c r="R245" s="373"/>
      <c r="S245" s="373"/>
      <c r="T245" s="373"/>
      <c r="U245" s="373"/>
      <c r="V245" s="373"/>
      <c r="W245" s="373"/>
      <c r="X245" s="373"/>
      <c r="Y245" s="373"/>
      <c r="Z245" s="373"/>
      <c r="AA245" s="373"/>
      <c r="AB245" s="373"/>
      <c r="AC245" s="373"/>
      <c r="AD245" s="373"/>
      <c r="AE245" s="373"/>
      <c r="AF245" s="373"/>
      <c r="AG245" s="284"/>
      <c r="AH245" s="373"/>
      <c r="AI245" s="373"/>
      <c r="AJ245" s="373"/>
      <c r="AK245" s="373"/>
      <c r="AL245" s="511"/>
      <c r="AM245" s="511"/>
      <c r="AN245" s="511"/>
      <c r="AO245" s="511"/>
      <c r="AP245" s="511"/>
      <c r="AQ245" s="511"/>
      <c r="AR245" s="511"/>
      <c r="AS245" s="511"/>
      <c r="AT245" s="511"/>
      <c r="AU245" s="511"/>
      <c r="AV245" s="511"/>
      <c r="AW245" s="511"/>
      <c r="AX245" s="511"/>
      <c r="AY245" s="511"/>
      <c r="AZ245" s="511"/>
      <c r="BA245" s="511"/>
      <c r="BB245" s="511"/>
      <c r="BC245" s="511"/>
      <c r="BD245" s="511"/>
      <c r="BE245" s="511"/>
      <c r="BI245" s="511"/>
      <c r="BJ245" s="511"/>
      <c r="BK245" s="511"/>
      <c r="BL245" s="511"/>
      <c r="BM245" s="511"/>
      <c r="BN245" s="511"/>
      <c r="BO245" s="511"/>
      <c r="BP245" s="511"/>
      <c r="BQ245" s="511"/>
      <c r="BR245" s="511"/>
      <c r="BS245" s="511"/>
      <c r="BT245" s="511"/>
      <c r="BU245" s="511"/>
      <c r="BV245" s="511"/>
      <c r="BW245" s="511"/>
      <c r="BX245" s="511"/>
      <c r="BY245" s="511"/>
      <c r="BZ245" s="511"/>
      <c r="CA245" s="511"/>
      <c r="CB245" s="511"/>
      <c r="CC245" s="511"/>
      <c r="CD245" s="511"/>
      <c r="CE245" s="511"/>
      <c r="CF245" s="511"/>
      <c r="CG245" s="511"/>
      <c r="CH245" s="511"/>
      <c r="CI245" s="511"/>
      <c r="CJ245" s="511"/>
      <c r="CK245" s="511"/>
      <c r="CL245" s="511"/>
      <c r="CM245" s="511"/>
      <c r="CN245" s="511"/>
      <c r="CO245" s="511"/>
      <c r="EH245" s="511"/>
    </row>
    <row r="246" spans="1:138" s="560" customFormat="1" ht="30" customHeight="1">
      <c r="A246" s="514"/>
      <c r="B246" s="779"/>
      <c r="C246" s="846"/>
      <c r="D246" s="630"/>
      <c r="E246" s="630"/>
      <c r="F246" s="777"/>
      <c r="G246" s="777"/>
      <c r="H246" s="777"/>
      <c r="I246" s="777"/>
      <c r="J246" s="777"/>
      <c r="K246" s="777"/>
      <c r="L246" s="777"/>
      <c r="M246" s="778"/>
      <c r="N246" s="682"/>
      <c r="O246" s="640"/>
      <c r="P246" s="373"/>
      <c r="Q246" s="373" t="s">
        <v>246</v>
      </c>
      <c r="R246" s="373"/>
      <c r="S246" s="373"/>
      <c r="T246" s="373"/>
      <c r="U246" s="373"/>
      <c r="V246" s="373"/>
      <c r="W246" s="373"/>
      <c r="X246" s="373"/>
      <c r="Y246" s="373"/>
      <c r="Z246" s="373"/>
      <c r="AA246" s="373"/>
      <c r="AB246" s="373"/>
      <c r="AC246" s="373"/>
      <c r="AD246" s="373"/>
      <c r="AE246" s="373"/>
      <c r="AF246" s="373"/>
      <c r="AG246" s="284"/>
      <c r="AH246" s="373"/>
      <c r="AI246" s="373"/>
      <c r="AJ246" s="373"/>
      <c r="AK246" s="373"/>
      <c r="AL246" s="511"/>
      <c r="AM246" s="511"/>
      <c r="AN246" s="511"/>
      <c r="AO246" s="511"/>
      <c r="AP246" s="511"/>
      <c r="AQ246" s="511"/>
      <c r="AR246" s="511"/>
      <c r="AS246" s="511"/>
      <c r="AT246" s="511"/>
      <c r="AU246" s="511"/>
      <c r="AV246" s="511"/>
      <c r="AW246" s="511"/>
      <c r="AX246" s="511"/>
      <c r="AY246" s="511"/>
      <c r="AZ246" s="511"/>
      <c r="BA246" s="511"/>
      <c r="BB246" s="511"/>
      <c r="BC246" s="511"/>
      <c r="BD246" s="511"/>
      <c r="BE246" s="511"/>
      <c r="BI246" s="511"/>
      <c r="BJ246" s="511"/>
      <c r="BK246" s="511"/>
      <c r="BL246" s="511"/>
      <c r="BM246" s="511"/>
      <c r="BN246" s="511"/>
      <c r="BO246" s="511"/>
      <c r="BP246" s="511"/>
      <c r="BQ246" s="511"/>
      <c r="BR246" s="511"/>
      <c r="BS246" s="511"/>
      <c r="BT246" s="511"/>
      <c r="BU246" s="511"/>
      <c r="BV246" s="511"/>
      <c r="BW246" s="511"/>
      <c r="BX246" s="511"/>
      <c r="BY246" s="511"/>
      <c r="BZ246" s="511"/>
      <c r="CA246" s="511"/>
      <c r="CB246" s="511"/>
      <c r="CC246" s="511"/>
      <c r="CD246" s="511"/>
      <c r="CE246" s="511"/>
      <c r="CF246" s="511"/>
      <c r="CG246" s="511"/>
      <c r="CH246" s="511"/>
      <c r="CI246" s="511"/>
      <c r="CJ246" s="511"/>
      <c r="CK246" s="511"/>
      <c r="CL246" s="511"/>
      <c r="CM246" s="511"/>
      <c r="CN246" s="511"/>
      <c r="CO246" s="511"/>
      <c r="EH246" s="511"/>
    </row>
    <row r="247" spans="1:138" s="560" customFormat="1" ht="30" customHeight="1">
      <c r="A247" s="514"/>
      <c r="B247" s="779"/>
      <c r="C247" s="846"/>
      <c r="D247" s="630"/>
      <c r="E247" s="630"/>
      <c r="F247" s="777"/>
      <c r="G247" s="777"/>
      <c r="H247" s="777"/>
      <c r="I247" s="777"/>
      <c r="J247" s="777"/>
      <c r="K247" s="777"/>
      <c r="L247" s="777"/>
      <c r="M247" s="778"/>
      <c r="N247" s="682"/>
      <c r="O247" s="640"/>
      <c r="P247" s="373"/>
      <c r="Q247" s="373" t="s">
        <v>247</v>
      </c>
      <c r="R247" s="373"/>
      <c r="S247" s="373"/>
      <c r="T247" s="373"/>
      <c r="U247" s="373"/>
      <c r="V247" s="373"/>
      <c r="W247" s="373"/>
      <c r="X247" s="373"/>
      <c r="Y247" s="373"/>
      <c r="Z247" s="373"/>
      <c r="AA247" s="373"/>
      <c r="AB247" s="373"/>
      <c r="AC247" s="373"/>
      <c r="AD247" s="373"/>
      <c r="AE247" s="373"/>
      <c r="AF247" s="373"/>
      <c r="AG247" s="284"/>
      <c r="AH247" s="373"/>
      <c r="AI247" s="373"/>
      <c r="AJ247" s="373"/>
      <c r="AK247" s="373"/>
      <c r="AL247" s="511"/>
      <c r="AM247" s="511"/>
      <c r="AN247" s="511"/>
      <c r="AO247" s="511"/>
      <c r="AP247" s="511"/>
      <c r="AQ247" s="511"/>
      <c r="AR247" s="511"/>
      <c r="AS247" s="511"/>
      <c r="AT247" s="511"/>
      <c r="AU247" s="511"/>
      <c r="AV247" s="511"/>
      <c r="AW247" s="511"/>
      <c r="AX247" s="511"/>
      <c r="AY247" s="511"/>
      <c r="AZ247" s="511"/>
      <c r="BA247" s="511"/>
      <c r="BB247" s="511"/>
      <c r="BC247" s="511"/>
      <c r="BD247" s="511"/>
      <c r="BE247" s="511"/>
      <c r="BI247" s="511"/>
      <c r="BJ247" s="511"/>
      <c r="BK247" s="511"/>
      <c r="BL247" s="511"/>
      <c r="BM247" s="511"/>
      <c r="BN247" s="511"/>
      <c r="BO247" s="511"/>
      <c r="BP247" s="511"/>
      <c r="BQ247" s="511"/>
      <c r="BR247" s="511"/>
      <c r="BS247" s="511"/>
      <c r="BT247" s="511"/>
      <c r="BU247" s="511"/>
      <c r="BV247" s="511"/>
      <c r="BW247" s="511"/>
      <c r="BX247" s="511"/>
      <c r="BY247" s="511"/>
      <c r="BZ247" s="511"/>
      <c r="CA247" s="511"/>
      <c r="CB247" s="511"/>
      <c r="CC247" s="511"/>
      <c r="CD247" s="511"/>
      <c r="CE247" s="511"/>
      <c r="CF247" s="511"/>
      <c r="CG247" s="511"/>
      <c r="CH247" s="511"/>
      <c r="CI247" s="511"/>
      <c r="CJ247" s="511"/>
      <c r="CK247" s="511"/>
      <c r="CL247" s="511"/>
      <c r="CM247" s="511"/>
      <c r="CN247" s="511"/>
      <c r="CO247" s="511"/>
      <c r="EH247" s="511"/>
    </row>
    <row r="248" spans="1:138" s="560" customFormat="1" ht="30" customHeight="1">
      <c r="A248" s="514"/>
      <c r="B248" s="779"/>
      <c r="C248" s="846"/>
      <c r="D248" s="630"/>
      <c r="E248" s="630"/>
      <c r="F248" s="777"/>
      <c r="G248" s="777"/>
      <c r="H248" s="777"/>
      <c r="I248" s="777"/>
      <c r="J248" s="777"/>
      <c r="K248" s="777"/>
      <c r="L248" s="777"/>
      <c r="M248" s="778"/>
      <c r="N248" s="682"/>
      <c r="O248" s="640"/>
      <c r="P248" s="373"/>
      <c r="Q248" s="373" t="s">
        <v>248</v>
      </c>
      <c r="R248" s="373"/>
      <c r="S248" s="373"/>
      <c r="T248" s="373"/>
      <c r="U248" s="373"/>
      <c r="V248" s="373"/>
      <c r="W248" s="373"/>
      <c r="X248" s="373"/>
      <c r="Y248" s="373"/>
      <c r="Z248" s="373"/>
      <c r="AA248" s="373"/>
      <c r="AB248" s="373"/>
      <c r="AC248" s="373"/>
      <c r="AD248" s="373"/>
      <c r="AE248" s="373"/>
      <c r="AF248" s="373"/>
      <c r="AG248" s="284"/>
      <c r="AH248" s="373"/>
      <c r="AI248" s="373"/>
      <c r="AJ248" s="373"/>
      <c r="AK248" s="373"/>
      <c r="AL248" s="511"/>
      <c r="AM248" s="511"/>
      <c r="AN248" s="511"/>
      <c r="AO248" s="511"/>
      <c r="AP248" s="511"/>
      <c r="AQ248" s="511"/>
      <c r="AR248" s="511"/>
      <c r="AS248" s="511"/>
      <c r="AT248" s="511"/>
      <c r="AU248" s="511"/>
      <c r="AV248" s="511"/>
      <c r="AW248" s="511"/>
      <c r="AX248" s="511"/>
      <c r="AY248" s="511"/>
      <c r="AZ248" s="511"/>
      <c r="BA248" s="511"/>
      <c r="BB248" s="511"/>
      <c r="BC248" s="511"/>
      <c r="BD248" s="511"/>
      <c r="BE248" s="511"/>
      <c r="BI248" s="511"/>
      <c r="BJ248" s="511"/>
      <c r="BK248" s="511"/>
      <c r="BL248" s="511"/>
      <c r="BM248" s="511"/>
      <c r="BN248" s="511"/>
      <c r="BO248" s="511"/>
      <c r="BP248" s="511"/>
      <c r="BQ248" s="511"/>
      <c r="BR248" s="511"/>
      <c r="BS248" s="511"/>
      <c r="BT248" s="511"/>
      <c r="BU248" s="511"/>
      <c r="BV248" s="511"/>
      <c r="BW248" s="511"/>
      <c r="BX248" s="511"/>
      <c r="BY248" s="511"/>
      <c r="BZ248" s="511"/>
      <c r="CA248" s="511"/>
      <c r="CB248" s="511"/>
      <c r="CC248" s="511"/>
      <c r="CD248" s="511"/>
      <c r="CE248" s="511"/>
      <c r="CF248" s="511"/>
      <c r="CG248" s="511"/>
      <c r="CH248" s="511"/>
      <c r="CI248" s="511"/>
      <c r="CJ248" s="511"/>
      <c r="CK248" s="511"/>
      <c r="CL248" s="511"/>
      <c r="CM248" s="511"/>
      <c r="CN248" s="511"/>
      <c r="CO248" s="511"/>
      <c r="EH248" s="511"/>
    </row>
    <row r="249" spans="1:138" s="560" customFormat="1" ht="30" customHeight="1">
      <c r="A249" s="514"/>
      <c r="B249" s="779"/>
      <c r="C249" s="846"/>
      <c r="D249" s="630"/>
      <c r="E249" s="630"/>
      <c r="F249" s="777"/>
      <c r="G249" s="777"/>
      <c r="H249" s="777"/>
      <c r="I249" s="777"/>
      <c r="J249" s="777"/>
      <c r="K249" s="777"/>
      <c r="L249" s="777"/>
      <c r="M249" s="778"/>
      <c r="N249" s="682"/>
      <c r="O249" s="640"/>
      <c r="P249" s="373"/>
      <c r="Q249" s="373" t="s">
        <v>249</v>
      </c>
      <c r="R249" s="373"/>
      <c r="S249" s="373"/>
      <c r="T249" s="373"/>
      <c r="U249" s="373"/>
      <c r="V249" s="373"/>
      <c r="W249" s="373"/>
      <c r="X249" s="373"/>
      <c r="Y249" s="373"/>
      <c r="Z249" s="373"/>
      <c r="AA249" s="373"/>
      <c r="AB249" s="373"/>
      <c r="AC249" s="373"/>
      <c r="AD249" s="373"/>
      <c r="AE249" s="373"/>
      <c r="AF249" s="373"/>
      <c r="AG249" s="284"/>
      <c r="AH249" s="373"/>
      <c r="AI249" s="373"/>
      <c r="AJ249" s="373"/>
      <c r="AK249" s="373"/>
      <c r="AL249" s="511"/>
      <c r="AM249" s="511"/>
      <c r="AN249" s="511"/>
      <c r="AO249" s="511"/>
      <c r="AP249" s="511"/>
      <c r="AQ249" s="511"/>
      <c r="AR249" s="511"/>
      <c r="AS249" s="511"/>
      <c r="AT249" s="511"/>
      <c r="AU249" s="511"/>
      <c r="AV249" s="511"/>
      <c r="AW249" s="511"/>
      <c r="AX249" s="511"/>
      <c r="AY249" s="511"/>
      <c r="AZ249" s="511"/>
      <c r="BA249" s="511"/>
      <c r="BB249" s="511"/>
      <c r="BC249" s="511"/>
      <c r="BD249" s="511"/>
      <c r="BE249" s="511"/>
      <c r="BI249" s="511"/>
      <c r="BJ249" s="511"/>
      <c r="BK249" s="511"/>
      <c r="BL249" s="511"/>
      <c r="BM249" s="511"/>
      <c r="BN249" s="511"/>
      <c r="BO249" s="511"/>
      <c r="BP249" s="511"/>
      <c r="BQ249" s="511"/>
      <c r="BR249" s="511"/>
      <c r="BS249" s="511"/>
      <c r="BT249" s="511"/>
      <c r="BU249" s="511"/>
      <c r="BV249" s="511"/>
      <c r="BW249" s="511"/>
      <c r="BX249" s="511"/>
      <c r="BY249" s="511"/>
      <c r="BZ249" s="511"/>
      <c r="CA249" s="511"/>
      <c r="CB249" s="511"/>
      <c r="CC249" s="511"/>
      <c r="CD249" s="511"/>
      <c r="CE249" s="511"/>
      <c r="CF249" s="511"/>
      <c r="CG249" s="511"/>
      <c r="CH249" s="511"/>
      <c r="CI249" s="511"/>
      <c r="CJ249" s="511"/>
      <c r="CK249" s="511"/>
      <c r="CL249" s="511"/>
      <c r="CM249" s="511"/>
      <c r="CN249" s="511"/>
      <c r="CO249" s="511"/>
      <c r="EH249" s="511"/>
    </row>
    <row r="250" spans="1:138" s="560" customFormat="1" ht="30" customHeight="1">
      <c r="A250" s="514"/>
      <c r="B250" s="779"/>
      <c r="C250" s="846"/>
      <c r="D250" s="630"/>
      <c r="E250" s="630"/>
      <c r="F250" s="777"/>
      <c r="G250" s="777"/>
      <c r="H250" s="777"/>
      <c r="I250" s="777"/>
      <c r="J250" s="777"/>
      <c r="K250" s="777"/>
      <c r="L250" s="777"/>
      <c r="M250" s="778"/>
      <c r="N250" s="682"/>
      <c r="O250" s="640"/>
      <c r="P250" s="373"/>
      <c r="Q250" s="373" t="s">
        <v>250</v>
      </c>
      <c r="R250" s="373"/>
      <c r="S250" s="373"/>
      <c r="T250" s="373"/>
      <c r="U250" s="373"/>
      <c r="V250" s="373"/>
      <c r="W250" s="373"/>
      <c r="X250" s="373"/>
      <c r="Y250" s="373"/>
      <c r="Z250" s="373"/>
      <c r="AA250" s="373"/>
      <c r="AB250" s="373"/>
      <c r="AC250" s="373"/>
      <c r="AD250" s="373"/>
      <c r="AE250" s="373"/>
      <c r="AF250" s="373"/>
      <c r="AG250" s="284"/>
      <c r="AH250" s="373"/>
      <c r="AI250" s="373"/>
      <c r="AJ250" s="373"/>
      <c r="AK250" s="373"/>
      <c r="AL250" s="511"/>
      <c r="AM250" s="511"/>
      <c r="AN250" s="511"/>
      <c r="AO250" s="511"/>
      <c r="AP250" s="511"/>
      <c r="AQ250" s="511"/>
      <c r="AR250" s="511"/>
      <c r="AS250" s="511"/>
      <c r="AT250" s="511"/>
      <c r="AU250" s="511"/>
      <c r="AV250" s="511"/>
      <c r="AW250" s="511"/>
      <c r="AX250" s="511"/>
      <c r="AY250" s="511"/>
      <c r="AZ250" s="511"/>
      <c r="BA250" s="511"/>
      <c r="BB250" s="511"/>
      <c r="BC250" s="511"/>
      <c r="BD250" s="511"/>
      <c r="BE250" s="511"/>
      <c r="BI250" s="511"/>
      <c r="BJ250" s="511"/>
      <c r="BK250" s="511"/>
      <c r="BL250" s="511"/>
      <c r="BM250" s="511"/>
      <c r="BN250" s="511"/>
      <c r="BO250" s="511"/>
      <c r="BP250" s="511"/>
      <c r="BQ250" s="511"/>
      <c r="BR250" s="511"/>
      <c r="BS250" s="511"/>
      <c r="BT250" s="511"/>
      <c r="BU250" s="511"/>
      <c r="BV250" s="511"/>
      <c r="BW250" s="511"/>
      <c r="BX250" s="511"/>
      <c r="BY250" s="511"/>
      <c r="BZ250" s="511"/>
      <c r="CA250" s="511"/>
      <c r="CB250" s="511"/>
      <c r="CC250" s="511"/>
      <c r="CD250" s="511"/>
      <c r="CE250" s="511"/>
      <c r="CF250" s="511"/>
      <c r="CG250" s="511"/>
      <c r="CH250" s="511"/>
      <c r="CI250" s="511"/>
      <c r="CJ250" s="511"/>
      <c r="CK250" s="511"/>
      <c r="CL250" s="511"/>
      <c r="CM250" s="511"/>
      <c r="CN250" s="511"/>
      <c r="CO250" s="511"/>
      <c r="EH250" s="511"/>
    </row>
    <row r="251" spans="1:138" s="560" customFormat="1" ht="30" customHeight="1">
      <c r="A251" s="514"/>
      <c r="B251" s="779"/>
      <c r="C251" s="846"/>
      <c r="D251" s="630"/>
      <c r="E251" s="630"/>
      <c r="F251" s="777"/>
      <c r="G251" s="777"/>
      <c r="H251" s="777"/>
      <c r="I251" s="777"/>
      <c r="J251" s="777"/>
      <c r="K251" s="777"/>
      <c r="L251" s="777"/>
      <c r="M251" s="778"/>
      <c r="N251" s="682"/>
      <c r="O251" s="640"/>
      <c r="P251" s="373"/>
      <c r="Q251" s="373" t="s">
        <v>107</v>
      </c>
      <c r="R251" s="373"/>
      <c r="S251" s="373"/>
      <c r="T251" s="373"/>
      <c r="U251" s="373"/>
      <c r="V251" s="373"/>
      <c r="W251" s="373"/>
      <c r="X251" s="373"/>
      <c r="Y251" s="373"/>
      <c r="Z251" s="373"/>
      <c r="AA251" s="373"/>
      <c r="AB251" s="373"/>
      <c r="AC251" s="373"/>
      <c r="AD251" s="373"/>
      <c r="AE251" s="373"/>
      <c r="AF251" s="373"/>
      <c r="AG251" s="284"/>
      <c r="AH251" s="373"/>
      <c r="AI251" s="373"/>
      <c r="AJ251" s="373"/>
      <c r="AK251" s="373"/>
      <c r="AL251" s="511"/>
      <c r="AM251" s="511"/>
      <c r="AN251" s="511"/>
      <c r="AO251" s="511"/>
      <c r="AP251" s="511"/>
      <c r="AQ251" s="511"/>
      <c r="AR251" s="511"/>
      <c r="AS251" s="511"/>
      <c r="AT251" s="511"/>
      <c r="AU251" s="511"/>
      <c r="AV251" s="511"/>
      <c r="AW251" s="511"/>
      <c r="AX251" s="511"/>
      <c r="AY251" s="511"/>
      <c r="AZ251" s="511"/>
      <c r="BA251" s="511"/>
      <c r="BB251" s="511"/>
      <c r="BC251" s="511"/>
      <c r="BD251" s="511"/>
      <c r="BE251" s="511"/>
      <c r="BI251" s="511"/>
      <c r="BJ251" s="511"/>
      <c r="BK251" s="511"/>
      <c r="BL251" s="511"/>
      <c r="BM251" s="511"/>
      <c r="BN251" s="511"/>
      <c r="BO251" s="511"/>
      <c r="BP251" s="511"/>
      <c r="BQ251" s="511"/>
      <c r="BR251" s="511"/>
      <c r="BS251" s="511"/>
      <c r="BT251" s="511"/>
      <c r="BU251" s="511"/>
      <c r="BV251" s="511"/>
      <c r="BW251" s="511"/>
      <c r="BX251" s="511"/>
      <c r="BY251" s="511"/>
      <c r="BZ251" s="511"/>
      <c r="CA251" s="511"/>
      <c r="CB251" s="511"/>
      <c r="CC251" s="511"/>
      <c r="CD251" s="511"/>
      <c r="CE251" s="511"/>
      <c r="CF251" s="511"/>
      <c r="CG251" s="511"/>
      <c r="CH251" s="511"/>
      <c r="CI251" s="511"/>
      <c r="CJ251" s="511"/>
      <c r="CK251" s="511"/>
      <c r="CL251" s="511"/>
      <c r="CM251" s="511"/>
      <c r="CN251" s="511"/>
      <c r="CO251" s="511"/>
      <c r="EH251" s="511"/>
    </row>
    <row r="252" spans="1:138" s="560" customFormat="1" ht="30" customHeight="1">
      <c r="A252" s="514"/>
      <c r="B252" s="779"/>
      <c r="C252" s="846"/>
      <c r="D252" s="630"/>
      <c r="E252" s="630"/>
      <c r="F252" s="777"/>
      <c r="G252" s="777"/>
      <c r="H252" s="777"/>
      <c r="I252" s="777"/>
      <c r="J252" s="777"/>
      <c r="K252" s="777"/>
      <c r="L252" s="777"/>
      <c r="M252" s="778"/>
      <c r="N252" s="682"/>
      <c r="O252" s="640"/>
      <c r="P252" s="373"/>
      <c r="Q252" s="373" t="s">
        <v>251</v>
      </c>
      <c r="R252" s="373"/>
      <c r="S252" s="373"/>
      <c r="T252" s="373"/>
      <c r="U252" s="373"/>
      <c r="V252" s="373"/>
      <c r="W252" s="373"/>
      <c r="X252" s="373"/>
      <c r="Y252" s="373"/>
      <c r="Z252" s="373"/>
      <c r="AA252" s="373"/>
      <c r="AB252" s="373"/>
      <c r="AC252" s="373"/>
      <c r="AD252" s="373"/>
      <c r="AE252" s="373"/>
      <c r="AF252" s="373"/>
      <c r="AG252" s="284"/>
      <c r="AH252" s="373"/>
      <c r="AI252" s="373"/>
      <c r="AJ252" s="373"/>
      <c r="AK252" s="373"/>
      <c r="AL252" s="511"/>
      <c r="AM252" s="511"/>
      <c r="AN252" s="511"/>
      <c r="AO252" s="511"/>
      <c r="AP252" s="511"/>
      <c r="AQ252" s="511"/>
      <c r="AR252" s="511"/>
      <c r="AS252" s="511"/>
      <c r="AT252" s="511"/>
      <c r="AU252" s="511"/>
      <c r="AV252" s="511"/>
      <c r="AW252" s="511"/>
      <c r="AX252" s="511"/>
      <c r="AY252" s="511"/>
      <c r="AZ252" s="511"/>
      <c r="BA252" s="511"/>
      <c r="BB252" s="511"/>
      <c r="BC252" s="511"/>
      <c r="BD252" s="511"/>
      <c r="BE252" s="511"/>
      <c r="BI252" s="511"/>
      <c r="BJ252" s="511"/>
      <c r="BK252" s="511"/>
      <c r="BL252" s="511"/>
      <c r="BM252" s="511"/>
      <c r="BN252" s="511"/>
      <c r="BO252" s="511"/>
      <c r="BP252" s="511"/>
      <c r="BQ252" s="511"/>
      <c r="BR252" s="511"/>
      <c r="BS252" s="511"/>
      <c r="BT252" s="511"/>
      <c r="BU252" s="511"/>
      <c r="BV252" s="511"/>
      <c r="BW252" s="511"/>
      <c r="BX252" s="511"/>
      <c r="BY252" s="511"/>
      <c r="BZ252" s="511"/>
      <c r="CA252" s="511"/>
      <c r="CB252" s="511"/>
      <c r="CC252" s="511"/>
      <c r="CD252" s="511"/>
      <c r="CE252" s="511"/>
      <c r="CF252" s="511"/>
      <c r="CG252" s="511"/>
      <c r="CH252" s="511"/>
      <c r="CI252" s="511"/>
      <c r="CJ252" s="511"/>
      <c r="CK252" s="511"/>
      <c r="CL252" s="511"/>
      <c r="CM252" s="511"/>
      <c r="CN252" s="511"/>
      <c r="CO252" s="511"/>
      <c r="EH252" s="511"/>
    </row>
    <row r="253" spans="1:138" s="560" customFormat="1" ht="30" customHeight="1">
      <c r="A253" s="514"/>
      <c r="B253" s="779"/>
      <c r="C253" s="846"/>
      <c r="D253" s="630"/>
      <c r="E253" s="630"/>
      <c r="F253" s="777"/>
      <c r="G253" s="777"/>
      <c r="H253" s="777"/>
      <c r="I253" s="777"/>
      <c r="J253" s="777"/>
      <c r="K253" s="777"/>
      <c r="L253" s="777"/>
      <c r="M253" s="778"/>
      <c r="N253" s="682"/>
      <c r="O253" s="640"/>
      <c r="P253" s="373"/>
      <c r="Q253" s="373" t="s">
        <v>111</v>
      </c>
      <c r="R253" s="373"/>
      <c r="S253" s="373"/>
      <c r="T253" s="373"/>
      <c r="U253" s="373"/>
      <c r="V253" s="373"/>
      <c r="W253" s="373"/>
      <c r="X253" s="373"/>
      <c r="Y253" s="373"/>
      <c r="Z253" s="373"/>
      <c r="AA253" s="373"/>
      <c r="AB253" s="373"/>
      <c r="AC253" s="373"/>
      <c r="AD253" s="373"/>
      <c r="AE253" s="373"/>
      <c r="AF253" s="373"/>
      <c r="AG253" s="284"/>
      <c r="AH253" s="373"/>
      <c r="AI253" s="373"/>
      <c r="AJ253" s="373"/>
      <c r="AK253" s="373"/>
      <c r="AL253" s="511"/>
      <c r="AM253" s="511"/>
      <c r="AN253" s="511"/>
      <c r="AO253" s="511"/>
      <c r="AP253" s="511"/>
      <c r="AQ253" s="511"/>
      <c r="AR253" s="511"/>
      <c r="AS253" s="511"/>
      <c r="AT253" s="511"/>
      <c r="AU253" s="511"/>
      <c r="AV253" s="511"/>
      <c r="AW253" s="511"/>
      <c r="AX253" s="511"/>
      <c r="AY253" s="511"/>
      <c r="AZ253" s="511"/>
      <c r="BA253" s="511"/>
      <c r="BB253" s="511"/>
      <c r="BC253" s="511"/>
      <c r="BD253" s="511"/>
      <c r="BE253" s="511"/>
      <c r="BI253" s="511"/>
      <c r="BJ253" s="511"/>
      <c r="BK253" s="511"/>
      <c r="BL253" s="511"/>
      <c r="BM253" s="511"/>
      <c r="BN253" s="511"/>
      <c r="BO253" s="511"/>
      <c r="BP253" s="511"/>
      <c r="BQ253" s="511"/>
      <c r="BR253" s="511"/>
      <c r="BS253" s="511"/>
      <c r="BT253" s="511"/>
      <c r="BU253" s="511"/>
      <c r="BV253" s="511"/>
      <c r="BW253" s="511"/>
      <c r="BX253" s="511"/>
      <c r="BY253" s="511"/>
      <c r="BZ253" s="511"/>
      <c r="CA253" s="511"/>
      <c r="CB253" s="511"/>
      <c r="CC253" s="511"/>
      <c r="CD253" s="511"/>
      <c r="CE253" s="511"/>
      <c r="CF253" s="511"/>
      <c r="CG253" s="511"/>
      <c r="CH253" s="511"/>
      <c r="CI253" s="511"/>
      <c r="CJ253" s="511"/>
      <c r="CK253" s="511"/>
      <c r="CL253" s="511"/>
      <c r="CM253" s="511"/>
      <c r="CN253" s="511"/>
      <c r="CO253" s="511"/>
      <c r="EH253" s="511"/>
    </row>
    <row r="254" spans="1:138" s="560" customFormat="1" ht="30" customHeight="1">
      <c r="A254" s="514"/>
      <c r="B254" s="779"/>
      <c r="C254" s="846"/>
      <c r="D254" s="630"/>
      <c r="E254" s="630"/>
      <c r="F254" s="777"/>
      <c r="G254" s="777"/>
      <c r="H254" s="777"/>
      <c r="I254" s="777"/>
      <c r="J254" s="777"/>
      <c r="K254" s="777"/>
      <c r="L254" s="777"/>
      <c r="M254" s="778"/>
      <c r="N254" s="682"/>
      <c r="O254" s="640"/>
      <c r="P254" s="373"/>
      <c r="Q254" s="373" t="s">
        <v>252</v>
      </c>
      <c r="R254" s="373"/>
      <c r="S254" s="373"/>
      <c r="T254" s="373"/>
      <c r="U254" s="373"/>
      <c r="V254" s="373"/>
      <c r="W254" s="373"/>
      <c r="X254" s="373"/>
      <c r="Y254" s="373"/>
      <c r="Z254" s="373"/>
      <c r="AA254" s="373"/>
      <c r="AB254" s="373"/>
      <c r="AC254" s="373"/>
      <c r="AD254" s="373"/>
      <c r="AE254" s="373"/>
      <c r="AF254" s="373"/>
      <c r="AG254" s="284"/>
      <c r="AH254" s="373"/>
      <c r="AI254" s="373"/>
      <c r="AJ254" s="373"/>
      <c r="AK254" s="373"/>
      <c r="AL254" s="511"/>
      <c r="AM254" s="511"/>
      <c r="AN254" s="511"/>
      <c r="AO254" s="511"/>
      <c r="AP254" s="511"/>
      <c r="AQ254" s="511"/>
      <c r="AR254" s="511"/>
      <c r="AS254" s="511"/>
      <c r="AT254" s="511"/>
      <c r="AU254" s="511"/>
      <c r="AV254" s="511"/>
      <c r="AW254" s="511"/>
      <c r="AX254" s="511"/>
      <c r="AY254" s="511"/>
      <c r="AZ254" s="511"/>
      <c r="BA254" s="511"/>
      <c r="BB254" s="511"/>
      <c r="BC254" s="511"/>
      <c r="BD254" s="511"/>
      <c r="BE254" s="511"/>
      <c r="BI254" s="511"/>
      <c r="BJ254" s="511"/>
      <c r="BK254" s="511"/>
      <c r="BL254" s="511"/>
      <c r="BM254" s="511"/>
      <c r="BN254" s="511"/>
      <c r="BO254" s="511"/>
      <c r="BP254" s="511"/>
      <c r="BQ254" s="511"/>
      <c r="BR254" s="511"/>
      <c r="BS254" s="511"/>
      <c r="BT254" s="511"/>
      <c r="BU254" s="511"/>
      <c r="BV254" s="511"/>
      <c r="BW254" s="511"/>
      <c r="BX254" s="511"/>
      <c r="BY254" s="511"/>
      <c r="BZ254" s="511"/>
      <c r="CA254" s="511"/>
      <c r="CB254" s="511"/>
      <c r="CC254" s="511"/>
      <c r="CD254" s="511"/>
      <c r="CE254" s="511"/>
      <c r="CF254" s="511"/>
      <c r="CG254" s="511"/>
      <c r="CH254" s="511"/>
      <c r="CI254" s="511"/>
      <c r="CJ254" s="511"/>
      <c r="CK254" s="511"/>
      <c r="CL254" s="511"/>
      <c r="CM254" s="511"/>
      <c r="CN254" s="511"/>
      <c r="CO254" s="511"/>
      <c r="EH254" s="511"/>
    </row>
    <row r="255" spans="1:138" s="560" customFormat="1" ht="30" customHeight="1">
      <c r="A255" s="514"/>
      <c r="B255" s="779"/>
      <c r="C255" s="846"/>
      <c r="D255" s="630"/>
      <c r="E255" s="630"/>
      <c r="F255" s="777"/>
      <c r="G255" s="777"/>
      <c r="H255" s="777"/>
      <c r="I255" s="777"/>
      <c r="J255" s="777"/>
      <c r="K255" s="777"/>
      <c r="L255" s="777"/>
      <c r="M255" s="778"/>
      <c r="N255" s="682"/>
      <c r="O255" s="640"/>
      <c r="P255" s="373"/>
      <c r="Q255" s="373" t="s">
        <v>253</v>
      </c>
      <c r="R255" s="373"/>
      <c r="S255" s="373"/>
      <c r="T255" s="373"/>
      <c r="U255" s="373"/>
      <c r="V255" s="373"/>
      <c r="W255" s="373"/>
      <c r="X255" s="373"/>
      <c r="Y255" s="373"/>
      <c r="Z255" s="373"/>
      <c r="AA255" s="373"/>
      <c r="AB255" s="373"/>
      <c r="AC255" s="373"/>
      <c r="AD255" s="373"/>
      <c r="AE255" s="373"/>
      <c r="AF255" s="373"/>
      <c r="AG255" s="284"/>
      <c r="AH255" s="373"/>
      <c r="AI255" s="373"/>
      <c r="AJ255" s="373"/>
      <c r="AK255" s="373"/>
      <c r="AL255" s="511"/>
      <c r="AM255" s="511"/>
      <c r="AN255" s="511"/>
      <c r="AO255" s="511"/>
      <c r="AP255" s="511"/>
      <c r="AQ255" s="511"/>
      <c r="AR255" s="511"/>
      <c r="AS255" s="511"/>
      <c r="AT255" s="511"/>
      <c r="AU255" s="511"/>
      <c r="AV255" s="511"/>
      <c r="AW255" s="511"/>
      <c r="AX255" s="511"/>
      <c r="AY255" s="511"/>
      <c r="AZ255" s="511"/>
      <c r="BA255" s="511"/>
      <c r="BB255" s="511"/>
      <c r="BC255" s="511"/>
      <c r="BD255" s="511"/>
      <c r="BE255" s="511"/>
      <c r="BI255" s="511"/>
      <c r="BJ255" s="511"/>
      <c r="BK255" s="511"/>
      <c r="BL255" s="511"/>
      <c r="BM255" s="511"/>
      <c r="BN255" s="511"/>
      <c r="BO255" s="511"/>
      <c r="BP255" s="511"/>
      <c r="BQ255" s="511"/>
      <c r="BR255" s="511"/>
      <c r="BS255" s="511"/>
      <c r="BT255" s="511"/>
      <c r="BU255" s="511"/>
      <c r="BV255" s="511"/>
      <c r="BW255" s="511"/>
      <c r="BX255" s="511"/>
      <c r="BY255" s="511"/>
      <c r="BZ255" s="511"/>
      <c r="CA255" s="511"/>
      <c r="CB255" s="511"/>
      <c r="CC255" s="511"/>
      <c r="CD255" s="511"/>
      <c r="CE255" s="511"/>
      <c r="CF255" s="511"/>
      <c r="CG255" s="511"/>
      <c r="CH255" s="511"/>
      <c r="CI255" s="511"/>
      <c r="CJ255" s="511"/>
      <c r="CK255" s="511"/>
      <c r="CL255" s="511"/>
      <c r="CM255" s="511"/>
      <c r="CN255" s="511"/>
      <c r="CO255" s="511"/>
      <c r="EH255" s="511"/>
    </row>
    <row r="256" spans="1:138" s="560" customFormat="1" ht="30" customHeight="1">
      <c r="A256" s="514"/>
      <c r="B256" s="779"/>
      <c r="C256" s="846"/>
      <c r="D256" s="630"/>
      <c r="E256" s="630"/>
      <c r="F256" s="777"/>
      <c r="G256" s="777"/>
      <c r="H256" s="777"/>
      <c r="I256" s="777"/>
      <c r="J256" s="777"/>
      <c r="K256" s="777"/>
      <c r="L256" s="777"/>
      <c r="M256" s="778"/>
      <c r="N256" s="682"/>
      <c r="O256" s="640"/>
      <c r="P256" s="373"/>
      <c r="Q256" s="373" t="s">
        <v>110</v>
      </c>
      <c r="R256" s="373"/>
      <c r="S256" s="373"/>
      <c r="T256" s="373"/>
      <c r="U256" s="373"/>
      <c r="V256" s="373"/>
      <c r="W256" s="373"/>
      <c r="X256" s="373"/>
      <c r="Y256" s="373"/>
      <c r="Z256" s="373"/>
      <c r="AA256" s="373"/>
      <c r="AB256" s="373"/>
      <c r="AC256" s="373"/>
      <c r="AD256" s="373"/>
      <c r="AE256" s="373"/>
      <c r="AF256" s="373"/>
      <c r="AG256" s="284"/>
      <c r="AH256" s="373"/>
      <c r="AI256" s="373"/>
      <c r="AJ256" s="373"/>
      <c r="AK256" s="373"/>
      <c r="AL256" s="511"/>
      <c r="AM256" s="511"/>
      <c r="AN256" s="511"/>
      <c r="AO256" s="511"/>
      <c r="AP256" s="511"/>
      <c r="AQ256" s="511"/>
      <c r="AR256" s="511"/>
      <c r="AS256" s="511"/>
      <c r="AT256" s="511"/>
      <c r="AU256" s="511"/>
      <c r="AV256" s="511"/>
      <c r="AW256" s="511"/>
      <c r="AX256" s="511"/>
      <c r="AY256" s="511"/>
      <c r="AZ256" s="511"/>
      <c r="BA256" s="511"/>
      <c r="BB256" s="511"/>
      <c r="BC256" s="511"/>
      <c r="BD256" s="511"/>
      <c r="BE256" s="511"/>
      <c r="BI256" s="511"/>
      <c r="BJ256" s="511"/>
      <c r="BK256" s="511"/>
      <c r="BL256" s="511"/>
      <c r="BM256" s="511"/>
      <c r="BN256" s="511"/>
      <c r="BO256" s="511"/>
      <c r="BP256" s="511"/>
      <c r="BQ256" s="511"/>
      <c r="BR256" s="511"/>
      <c r="BS256" s="511"/>
      <c r="BT256" s="511"/>
      <c r="BU256" s="511"/>
      <c r="BV256" s="511"/>
      <c r="BW256" s="511"/>
      <c r="BX256" s="511"/>
      <c r="BY256" s="511"/>
      <c r="BZ256" s="511"/>
      <c r="CA256" s="511"/>
      <c r="CB256" s="511"/>
      <c r="CC256" s="511"/>
      <c r="CD256" s="511"/>
      <c r="CE256" s="511"/>
      <c r="CF256" s="511"/>
      <c r="CG256" s="511"/>
      <c r="CH256" s="511"/>
      <c r="CI256" s="511"/>
      <c r="CJ256" s="511"/>
      <c r="CK256" s="511"/>
      <c r="CL256" s="511"/>
      <c r="CM256" s="511"/>
      <c r="CN256" s="511"/>
      <c r="CO256" s="511"/>
      <c r="EH256" s="511"/>
    </row>
    <row r="257" spans="1:85" ht="15.75" customHeight="1">
      <c r="A257"/>
      <c r="B257"/>
      <c r="C257" s="511"/>
      <c r="D257" s="338" t="s">
        <v>0</v>
      </c>
      <c r="F257" s="101"/>
      <c r="G257" s="101"/>
      <c r="H257" s="101"/>
      <c r="I257" s="101"/>
      <c r="J257" s="101"/>
      <c r="K257" s="101"/>
      <c r="L257" s="101"/>
      <c r="Q257" s="134" t="s">
        <v>254</v>
      </c>
      <c r="AE257"/>
      <c r="AF257"/>
      <c r="AG257"/>
      <c r="AH257"/>
      <c r="AI257"/>
      <c r="AJ257"/>
      <c r="AK257"/>
      <c r="AL257"/>
      <c r="AM257"/>
      <c r="AN257"/>
      <c r="AO257" s="511"/>
      <c r="BE257"/>
      <c r="BF257" s="560"/>
      <c r="BG257" s="560"/>
      <c r="BH257" s="560"/>
      <c r="BI257"/>
      <c r="BJ257"/>
      <c r="BK257"/>
      <c r="BL257"/>
      <c r="BM257"/>
      <c r="BN257"/>
      <c r="CD257"/>
      <c r="CE257"/>
      <c r="CF257"/>
      <c r="CG257"/>
    </row>
    <row r="258" spans="1:85" ht="15.75" customHeight="1">
      <c r="A258"/>
      <c r="B258"/>
      <c r="C258" s="511"/>
      <c r="D258" s="338" t="s">
        <v>0</v>
      </c>
      <c r="F258" s="101"/>
      <c r="G258" s="101"/>
      <c r="H258" s="101"/>
      <c r="I258" s="101"/>
      <c r="J258" s="101"/>
      <c r="K258" s="101"/>
      <c r="L258" s="101"/>
      <c r="Q258" s="134" t="s">
        <v>120</v>
      </c>
      <c r="AE258"/>
      <c r="AF258"/>
      <c r="AG258"/>
      <c r="AH258"/>
      <c r="AI258"/>
      <c r="AJ258"/>
      <c r="AK258"/>
      <c r="AL258"/>
      <c r="AM258"/>
      <c r="AN258"/>
      <c r="AO258" s="511"/>
      <c r="BE258"/>
      <c r="BF258"/>
      <c r="BG258"/>
      <c r="BH258"/>
      <c r="BI258"/>
      <c r="BJ258"/>
      <c r="BK258"/>
      <c r="BL258"/>
      <c r="BM258"/>
      <c r="BN258"/>
      <c r="CD258"/>
      <c r="CE258"/>
      <c r="CF258"/>
      <c r="CG258"/>
    </row>
    <row r="259" spans="1:85" ht="15.75" customHeight="1">
      <c r="A259"/>
      <c r="B259"/>
      <c r="C259" s="511"/>
      <c r="D259" s="338" t="s">
        <v>0</v>
      </c>
      <c r="F259" s="101"/>
      <c r="G259" s="101"/>
      <c r="H259" s="101"/>
      <c r="I259" s="101"/>
      <c r="J259" s="101"/>
      <c r="K259" s="101"/>
      <c r="L259" s="101"/>
      <c r="Q259" s="134" t="s">
        <v>255</v>
      </c>
      <c r="AE259"/>
      <c r="AF259"/>
      <c r="AG259"/>
      <c r="AH259"/>
      <c r="AI259"/>
      <c r="AJ259"/>
      <c r="AK259"/>
      <c r="AL259"/>
      <c r="AM259"/>
      <c r="AN259"/>
      <c r="AO259" s="511"/>
      <c r="BE259"/>
      <c r="BF259"/>
      <c r="BG259"/>
      <c r="BH259"/>
      <c r="BI259"/>
      <c r="BJ259"/>
      <c r="BK259"/>
      <c r="BL259"/>
      <c r="BM259"/>
      <c r="BN259"/>
      <c r="CD259"/>
      <c r="CE259"/>
      <c r="CF259"/>
      <c r="CG259"/>
    </row>
    <row r="260" spans="1:85" ht="15.75" customHeight="1">
      <c r="A260"/>
      <c r="B260"/>
      <c r="C260" s="511"/>
      <c r="D260" s="338" t="s">
        <v>0</v>
      </c>
      <c r="F260" s="101"/>
      <c r="G260" s="101"/>
      <c r="H260" s="101"/>
      <c r="I260" s="101"/>
      <c r="J260" s="101"/>
      <c r="K260" s="101"/>
      <c r="L260" s="101"/>
      <c r="Q260" s="134" t="s">
        <v>256</v>
      </c>
      <c r="AE260"/>
      <c r="AF260"/>
      <c r="AG260"/>
      <c r="AH260"/>
      <c r="AI260"/>
      <c r="AJ260"/>
      <c r="AK260"/>
      <c r="AL260"/>
      <c r="AM260"/>
      <c r="AN260"/>
      <c r="AO260" s="511"/>
      <c r="BE260"/>
      <c r="BF260"/>
      <c r="BG260"/>
      <c r="BH260"/>
      <c r="BI260"/>
      <c r="BJ260"/>
      <c r="BK260"/>
      <c r="BL260"/>
      <c r="BM260"/>
      <c r="BN260"/>
      <c r="CD260"/>
      <c r="CE260"/>
      <c r="CF260"/>
      <c r="CG260"/>
    </row>
    <row r="261" spans="1:85" ht="15.75" customHeight="1">
      <c r="A261"/>
      <c r="B261"/>
      <c r="C261" s="511"/>
      <c r="D261" s="338" t="s">
        <v>0</v>
      </c>
      <c r="F261" s="101"/>
      <c r="G261" s="101"/>
      <c r="H261" s="101"/>
      <c r="I261" s="101"/>
      <c r="J261" s="101"/>
      <c r="K261" s="101"/>
      <c r="L261" s="101"/>
      <c r="Q261" s="134" t="s">
        <v>257</v>
      </c>
      <c r="AE261"/>
      <c r="AF261"/>
      <c r="AG261"/>
      <c r="AH261"/>
      <c r="AI261"/>
      <c r="AJ261"/>
      <c r="AK261"/>
      <c r="AL261"/>
      <c r="AM261"/>
      <c r="AN261"/>
      <c r="AO261" s="511"/>
      <c r="BE261"/>
      <c r="BF261"/>
      <c r="BG261"/>
      <c r="BH261"/>
      <c r="BI261"/>
      <c r="BJ261"/>
      <c r="BK261"/>
      <c r="BL261"/>
      <c r="BM261"/>
      <c r="BN261"/>
      <c r="CD261"/>
      <c r="CE261"/>
      <c r="CF261"/>
      <c r="CG261"/>
    </row>
    <row r="262" spans="1:85" ht="15.75" customHeight="1">
      <c r="A262"/>
      <c r="B262"/>
      <c r="C262" s="511"/>
      <c r="D262" s="338" t="s">
        <v>0</v>
      </c>
      <c r="F262" s="101"/>
      <c r="G262" s="101"/>
      <c r="H262" s="101"/>
      <c r="I262" s="101"/>
      <c r="J262" s="101"/>
      <c r="K262" s="101"/>
      <c r="L262" s="101"/>
      <c r="Q262" s="134" t="s">
        <v>258</v>
      </c>
      <c r="AE262"/>
      <c r="AF262"/>
      <c r="AG262"/>
      <c r="AH262"/>
      <c r="AI262"/>
      <c r="AJ262"/>
      <c r="AK262"/>
      <c r="AL262"/>
      <c r="AM262"/>
      <c r="AN262"/>
      <c r="BE262"/>
      <c r="BF262"/>
      <c r="BG262"/>
      <c r="BH262"/>
      <c r="BI262"/>
      <c r="BJ262"/>
      <c r="BK262"/>
      <c r="BL262"/>
      <c r="BM262"/>
      <c r="BN262"/>
      <c r="CD262"/>
      <c r="CE262"/>
      <c r="CF262"/>
      <c r="CG262"/>
    </row>
    <row r="263" spans="1:85" ht="15.75" customHeight="1">
      <c r="A263"/>
      <c r="B263"/>
      <c r="C263" s="511"/>
      <c r="D263" s="338" t="s">
        <v>0</v>
      </c>
      <c r="F263" s="101"/>
      <c r="G263" s="101"/>
      <c r="H263" s="101"/>
      <c r="I263" s="101"/>
      <c r="J263" s="101"/>
      <c r="K263" s="101"/>
      <c r="L263" s="101"/>
      <c r="Q263" s="134" t="s">
        <v>115</v>
      </c>
      <c r="AE263"/>
      <c r="AF263"/>
      <c r="AG263"/>
      <c r="AH263"/>
      <c r="AI263"/>
      <c r="AJ263"/>
      <c r="AK263"/>
      <c r="AL263"/>
      <c r="AM263"/>
      <c r="AN263"/>
      <c r="BE263"/>
      <c r="BF263"/>
      <c r="BG263"/>
      <c r="BH263"/>
      <c r="BI263"/>
      <c r="BJ263"/>
      <c r="BK263"/>
      <c r="BL263"/>
      <c r="BM263"/>
      <c r="BN263"/>
      <c r="CD263"/>
      <c r="CE263"/>
      <c r="CF263"/>
      <c r="CG263"/>
    </row>
    <row r="264" spans="1:85" ht="15.75" customHeight="1">
      <c r="A264"/>
      <c r="B264"/>
      <c r="C264" s="511"/>
      <c r="D264" s="338" t="s">
        <v>0</v>
      </c>
      <c r="F264" s="101"/>
      <c r="G264" s="101"/>
      <c r="H264" s="101"/>
      <c r="I264" s="101"/>
      <c r="J264" s="101"/>
      <c r="K264" s="101"/>
      <c r="L264" s="101"/>
      <c r="Q264" s="134" t="s">
        <v>259</v>
      </c>
      <c r="AE264"/>
      <c r="AF264"/>
      <c r="AG264"/>
      <c r="AH264"/>
      <c r="AI264"/>
      <c r="AJ264"/>
      <c r="AK264"/>
      <c r="AL264"/>
      <c r="AM264"/>
      <c r="AN264"/>
      <c r="BE264"/>
      <c r="BF264"/>
      <c r="BG264"/>
      <c r="BH264"/>
      <c r="BI264"/>
      <c r="BJ264"/>
      <c r="BK264"/>
      <c r="BL264"/>
      <c r="BM264"/>
      <c r="BN264"/>
      <c r="CD264"/>
      <c r="CE264"/>
      <c r="CF264"/>
      <c r="CG264"/>
    </row>
    <row r="265" spans="1:85" ht="15.75" customHeight="1">
      <c r="A265"/>
      <c r="B265"/>
      <c r="C265" s="511"/>
      <c r="D265" s="338" t="s">
        <v>0</v>
      </c>
      <c r="F265" s="101"/>
      <c r="G265" s="101"/>
      <c r="H265" s="101"/>
      <c r="I265" s="101"/>
      <c r="J265" s="101"/>
      <c r="K265" s="101"/>
      <c r="L265" s="101"/>
      <c r="Q265" s="134" t="s">
        <v>136</v>
      </c>
      <c r="AE265"/>
      <c r="AF265"/>
      <c r="AG265"/>
      <c r="AH265"/>
      <c r="AI265"/>
      <c r="AJ265"/>
      <c r="AK265"/>
      <c r="AL265"/>
      <c r="AM265"/>
      <c r="AN265"/>
      <c r="BE265"/>
      <c r="BF265"/>
      <c r="BG265"/>
      <c r="BH265"/>
      <c r="BI265"/>
      <c r="BJ265"/>
      <c r="BK265"/>
      <c r="BL265"/>
      <c r="BM265"/>
      <c r="BN265"/>
      <c r="CD265"/>
      <c r="CE265"/>
      <c r="CF265"/>
      <c r="CG265"/>
    </row>
    <row r="266" spans="1:85" ht="15.75" customHeight="1">
      <c r="A266"/>
      <c r="B266"/>
      <c r="C266" s="511"/>
      <c r="D266" s="338" t="s">
        <v>0</v>
      </c>
      <c r="F266" s="101"/>
      <c r="G266" s="101"/>
      <c r="H266" s="101"/>
      <c r="I266" s="101"/>
      <c r="J266" s="101"/>
      <c r="K266" s="101"/>
      <c r="L266" s="101"/>
      <c r="Q266" s="134" t="s">
        <v>260</v>
      </c>
      <c r="AE266"/>
      <c r="AF266"/>
      <c r="AG266"/>
      <c r="AH266"/>
      <c r="AI266"/>
      <c r="AJ266"/>
      <c r="AK266"/>
      <c r="AL266"/>
      <c r="AM266"/>
      <c r="AN266"/>
      <c r="BE266"/>
      <c r="BF266"/>
      <c r="BG266"/>
      <c r="BH266"/>
      <c r="BI266"/>
      <c r="BJ266"/>
      <c r="BK266"/>
      <c r="BL266"/>
      <c r="BM266"/>
      <c r="BN266"/>
      <c r="CD266"/>
      <c r="CE266"/>
      <c r="CF266"/>
      <c r="CG266"/>
    </row>
    <row r="267" spans="1:85" ht="15.75" customHeight="1">
      <c r="A267"/>
      <c r="B267"/>
      <c r="C267" s="511"/>
      <c r="D267" s="338" t="s">
        <v>0</v>
      </c>
      <c r="F267" s="101"/>
      <c r="G267" s="101"/>
      <c r="H267" s="101"/>
      <c r="I267" s="101"/>
      <c r="J267" s="101"/>
      <c r="K267" s="101"/>
      <c r="L267" s="101"/>
      <c r="Q267" s="134" t="s">
        <v>261</v>
      </c>
      <c r="AE267"/>
      <c r="AF267"/>
      <c r="AG267"/>
      <c r="AH267"/>
      <c r="AI267"/>
      <c r="AJ267"/>
      <c r="AK267"/>
      <c r="AL267"/>
      <c r="AM267"/>
      <c r="AN267"/>
      <c r="BE267"/>
      <c r="BF267"/>
      <c r="BG267"/>
      <c r="BH267"/>
      <c r="BI267"/>
      <c r="BJ267"/>
      <c r="BK267"/>
      <c r="BL267"/>
      <c r="BM267"/>
      <c r="BN267"/>
      <c r="CD267"/>
      <c r="CE267"/>
      <c r="CF267"/>
      <c r="CG267"/>
    </row>
    <row r="268" spans="1:85" ht="15.75" customHeight="1">
      <c r="A268"/>
      <c r="B268"/>
      <c r="C268" s="511"/>
      <c r="D268" s="338" t="s">
        <v>0</v>
      </c>
      <c r="F268" s="101"/>
      <c r="G268" s="101"/>
      <c r="H268" s="101"/>
      <c r="I268" s="101"/>
      <c r="J268" s="101"/>
      <c r="K268" s="101"/>
      <c r="L268" s="101"/>
      <c r="Q268" s="134" t="s">
        <v>262</v>
      </c>
      <c r="AE268"/>
      <c r="AF268"/>
      <c r="AG268"/>
      <c r="AH268"/>
      <c r="AI268"/>
      <c r="AJ268"/>
      <c r="AK268"/>
      <c r="AL268"/>
      <c r="AM268"/>
      <c r="AN268"/>
      <c r="BE268"/>
      <c r="BF268"/>
      <c r="BG268"/>
      <c r="BH268"/>
      <c r="BI268"/>
      <c r="BJ268"/>
      <c r="BK268"/>
      <c r="BL268"/>
      <c r="BM268"/>
      <c r="BN268"/>
      <c r="CD268"/>
      <c r="CE268"/>
      <c r="CF268"/>
      <c r="CG268"/>
    </row>
    <row r="269" spans="1:85" ht="15.75" customHeight="1">
      <c r="A269"/>
      <c r="B269"/>
      <c r="C269" s="511"/>
      <c r="D269" s="338" t="s">
        <v>0</v>
      </c>
      <c r="F269" s="101"/>
      <c r="G269" s="101"/>
      <c r="H269" s="101"/>
      <c r="I269" s="101"/>
      <c r="J269" s="101"/>
      <c r="K269" s="101"/>
      <c r="L269" s="101"/>
      <c r="Q269" s="134" t="s">
        <v>135</v>
      </c>
      <c r="AE269"/>
      <c r="AF269"/>
      <c r="AG269"/>
      <c r="AH269"/>
      <c r="AI269"/>
      <c r="AJ269"/>
      <c r="AK269"/>
      <c r="AL269"/>
      <c r="AM269"/>
      <c r="AN269"/>
      <c r="BE269"/>
      <c r="BF269"/>
      <c r="BG269"/>
      <c r="BH269"/>
      <c r="BI269"/>
      <c r="BJ269"/>
      <c r="BK269"/>
      <c r="BL269"/>
      <c r="BM269"/>
      <c r="BN269"/>
      <c r="CD269"/>
      <c r="CE269"/>
      <c r="CF269"/>
      <c r="CG269"/>
    </row>
    <row r="270" spans="1:85" ht="15.75" customHeight="1">
      <c r="A270"/>
      <c r="B270"/>
      <c r="C270" s="511"/>
      <c r="D270" s="338" t="s">
        <v>0</v>
      </c>
      <c r="F270" s="101"/>
      <c r="G270" s="101"/>
      <c r="H270" s="101"/>
      <c r="I270" s="101"/>
      <c r="J270" s="101"/>
      <c r="K270" s="101"/>
      <c r="L270" s="101"/>
      <c r="Q270" s="134" t="s">
        <v>263</v>
      </c>
      <c r="AE270"/>
      <c r="AF270"/>
      <c r="AG270"/>
      <c r="AH270"/>
      <c r="AI270"/>
      <c r="AJ270"/>
      <c r="AK270"/>
      <c r="AL270"/>
      <c r="AM270"/>
      <c r="AN270"/>
      <c r="BE270"/>
      <c r="BF270"/>
      <c r="BG270"/>
      <c r="BH270"/>
      <c r="BI270"/>
      <c r="BJ270"/>
      <c r="BK270"/>
      <c r="BL270"/>
      <c r="BM270"/>
      <c r="BN270"/>
      <c r="CD270"/>
      <c r="CE270"/>
      <c r="CF270"/>
      <c r="CG270"/>
    </row>
    <row r="271" spans="1:85" ht="15.75" customHeight="1">
      <c r="A271"/>
      <c r="B271"/>
      <c r="C271" s="511"/>
      <c r="D271" s="338" t="s">
        <v>0</v>
      </c>
      <c r="F271" s="101"/>
      <c r="G271" s="101"/>
      <c r="H271" s="101"/>
      <c r="I271" s="101"/>
      <c r="J271" s="101"/>
      <c r="K271" s="101"/>
      <c r="L271" s="101"/>
      <c r="Q271" s="134" t="s">
        <v>130</v>
      </c>
      <c r="AE271"/>
      <c r="AF271"/>
      <c r="AG271"/>
      <c r="AH271"/>
      <c r="AI271"/>
      <c r="AJ271"/>
      <c r="AK271"/>
      <c r="AL271"/>
      <c r="AM271"/>
      <c r="AN271"/>
      <c r="BE271"/>
      <c r="BF271"/>
      <c r="BG271"/>
      <c r="BH271"/>
      <c r="BI271"/>
      <c r="BJ271"/>
      <c r="BK271"/>
      <c r="BL271"/>
      <c r="BM271"/>
      <c r="BN271"/>
      <c r="CD271"/>
      <c r="CE271"/>
      <c r="CF271"/>
      <c r="CG271"/>
    </row>
    <row r="272" spans="1:85" ht="15.75" customHeight="1">
      <c r="A272"/>
      <c r="B272"/>
      <c r="C272" s="511"/>
      <c r="D272" s="338" t="s">
        <v>0</v>
      </c>
      <c r="F272" s="101"/>
      <c r="G272" s="101"/>
      <c r="H272" s="101"/>
      <c r="I272" s="101"/>
      <c r="J272" s="101"/>
      <c r="K272" s="101"/>
      <c r="L272" s="101"/>
      <c r="Q272" s="134" t="s">
        <v>264</v>
      </c>
      <c r="AE272"/>
      <c r="AF272"/>
      <c r="AG272"/>
      <c r="AH272"/>
      <c r="AI272"/>
      <c r="AJ272"/>
      <c r="AK272"/>
      <c r="AL272"/>
      <c r="AM272"/>
      <c r="AN272"/>
      <c r="BE272"/>
      <c r="BF272"/>
      <c r="BG272"/>
      <c r="BH272"/>
      <c r="BI272"/>
      <c r="BJ272"/>
      <c r="BK272"/>
      <c r="BL272"/>
      <c r="BM272"/>
      <c r="BN272"/>
      <c r="CD272"/>
      <c r="CE272"/>
      <c r="CF272"/>
      <c r="CG272"/>
    </row>
    <row r="273" spans="1:85" ht="15.75" customHeight="1">
      <c r="A273"/>
      <c r="B273"/>
      <c r="C273" s="511"/>
      <c r="D273" s="338" t="s">
        <v>0</v>
      </c>
      <c r="F273" s="101"/>
      <c r="G273" s="101"/>
      <c r="H273" s="101"/>
      <c r="I273" s="101"/>
      <c r="J273" s="101"/>
      <c r="K273" s="101"/>
      <c r="L273" s="101"/>
      <c r="Q273" s="134" t="s">
        <v>265</v>
      </c>
      <c r="AE273"/>
      <c r="AF273"/>
      <c r="AG273"/>
      <c r="AH273"/>
      <c r="AI273"/>
      <c r="AJ273"/>
      <c r="AK273"/>
      <c r="AL273"/>
      <c r="AM273"/>
      <c r="AN273"/>
      <c r="BE273"/>
      <c r="BF273"/>
      <c r="BG273"/>
      <c r="BH273"/>
      <c r="BI273"/>
      <c r="BJ273"/>
      <c r="BK273"/>
      <c r="BL273"/>
      <c r="BM273"/>
      <c r="BN273"/>
      <c r="CD273"/>
      <c r="CE273"/>
      <c r="CF273"/>
      <c r="CG273"/>
    </row>
    <row r="274" spans="1:85" ht="15.75" customHeight="1">
      <c r="A274"/>
      <c r="B274"/>
      <c r="C274" s="511"/>
      <c r="D274" s="338" t="s">
        <v>0</v>
      </c>
      <c r="F274" s="101"/>
      <c r="G274" s="101"/>
      <c r="H274" s="101"/>
      <c r="I274" s="101"/>
      <c r="J274" s="101"/>
      <c r="K274" s="101"/>
      <c r="L274" s="101"/>
      <c r="Q274" s="134" t="s">
        <v>266</v>
      </c>
      <c r="AE274"/>
      <c r="AF274"/>
      <c r="AG274"/>
      <c r="AH274"/>
      <c r="AI274"/>
      <c r="AJ274"/>
      <c r="AK274"/>
      <c r="AL274"/>
      <c r="AM274"/>
      <c r="AN274"/>
      <c r="BE274"/>
      <c r="BF274"/>
      <c r="BG274"/>
      <c r="BH274"/>
      <c r="BI274"/>
      <c r="BJ274"/>
      <c r="BK274"/>
      <c r="BL274"/>
      <c r="BM274"/>
      <c r="BN274"/>
      <c r="CD274"/>
      <c r="CE274"/>
      <c r="CF274"/>
      <c r="CG274"/>
    </row>
    <row r="275" spans="1:85">
      <c r="A275"/>
      <c r="B275"/>
      <c r="C275" s="511"/>
      <c r="D275" s="338" t="s">
        <v>0</v>
      </c>
      <c r="F275" s="101"/>
      <c r="G275" s="101"/>
      <c r="H275" s="101"/>
      <c r="I275" s="101"/>
      <c r="J275" s="101"/>
      <c r="K275" s="101"/>
      <c r="L275" s="101"/>
      <c r="Q275" s="134" t="s">
        <v>267</v>
      </c>
      <c r="AE275"/>
      <c r="AF275"/>
      <c r="AG275"/>
      <c r="AH275"/>
      <c r="AI275"/>
      <c r="AJ275"/>
      <c r="AK275"/>
      <c r="AL275"/>
      <c r="AM275"/>
      <c r="AN275"/>
      <c r="BE275"/>
      <c r="BF275"/>
      <c r="BG275"/>
      <c r="BH275"/>
      <c r="BI275"/>
      <c r="BJ275"/>
      <c r="BK275"/>
      <c r="BL275"/>
      <c r="BM275"/>
      <c r="BN275"/>
      <c r="CD275"/>
      <c r="CE275"/>
      <c r="CF275"/>
      <c r="CG275"/>
    </row>
    <row r="276" spans="1:85">
      <c r="A276"/>
      <c r="B276"/>
      <c r="C276" s="511"/>
      <c r="D276" s="338" t="s">
        <v>0</v>
      </c>
      <c r="F276" s="101"/>
      <c r="G276" s="101"/>
      <c r="H276" s="101"/>
      <c r="I276" s="101"/>
      <c r="J276" s="101"/>
      <c r="K276" s="101"/>
      <c r="L276" s="101"/>
      <c r="Q276" s="134" t="s">
        <v>268</v>
      </c>
      <c r="AE276"/>
      <c r="AF276"/>
      <c r="AG276"/>
      <c r="AH276"/>
      <c r="AI276"/>
      <c r="AJ276"/>
      <c r="AK276"/>
      <c r="AL276"/>
      <c r="AM276"/>
      <c r="AN276"/>
      <c r="BE276"/>
      <c r="BF276"/>
      <c r="BG276"/>
      <c r="BH276"/>
      <c r="BI276"/>
      <c r="BJ276"/>
      <c r="BK276"/>
      <c r="BL276"/>
      <c r="BM276"/>
      <c r="BN276"/>
      <c r="CD276"/>
      <c r="CE276"/>
      <c r="CF276"/>
      <c r="CG276"/>
    </row>
    <row r="277" spans="1:85">
      <c r="A277"/>
      <c r="B277"/>
      <c r="C277" s="511"/>
      <c r="D277" s="338" t="s">
        <v>0</v>
      </c>
      <c r="F277" s="101"/>
      <c r="G277" s="101"/>
      <c r="H277" s="101"/>
      <c r="I277" s="101"/>
      <c r="J277" s="101"/>
      <c r="K277" s="101"/>
      <c r="L277" s="101"/>
      <c r="Q277" s="134" t="s">
        <v>269</v>
      </c>
      <c r="AE277"/>
      <c r="AF277"/>
      <c r="AG277"/>
      <c r="AH277"/>
      <c r="AI277"/>
      <c r="AJ277"/>
      <c r="AK277"/>
      <c r="AL277"/>
      <c r="AM277"/>
      <c r="AN277"/>
      <c r="BE277"/>
      <c r="BF277"/>
      <c r="BG277"/>
      <c r="BH277"/>
      <c r="BI277"/>
      <c r="BJ277"/>
      <c r="BK277"/>
      <c r="BL277"/>
      <c r="BM277"/>
      <c r="BN277"/>
      <c r="CD277"/>
      <c r="CE277"/>
      <c r="CF277"/>
      <c r="CG277"/>
    </row>
    <row r="278" spans="1:85">
      <c r="A278"/>
      <c r="B278"/>
      <c r="C278" s="511"/>
      <c r="D278" s="338" t="s">
        <v>0</v>
      </c>
      <c r="F278" s="101"/>
      <c r="G278" s="101"/>
      <c r="H278" s="101"/>
      <c r="I278" s="101"/>
      <c r="J278" s="101"/>
      <c r="K278" s="101"/>
      <c r="L278" s="101"/>
      <c r="Q278" s="134" t="s">
        <v>129</v>
      </c>
      <c r="AE278"/>
      <c r="AF278"/>
      <c r="AG278"/>
      <c r="AH278"/>
      <c r="AI278"/>
      <c r="AJ278"/>
      <c r="AK278"/>
      <c r="AL278"/>
      <c r="AM278"/>
      <c r="AN278"/>
      <c r="BE278"/>
      <c r="BF278"/>
      <c r="BG278"/>
      <c r="BH278"/>
      <c r="BI278"/>
      <c r="BJ278"/>
      <c r="BK278"/>
      <c r="BL278"/>
      <c r="BM278"/>
      <c r="BN278"/>
      <c r="CD278"/>
      <c r="CE278"/>
      <c r="CF278"/>
      <c r="CG278"/>
    </row>
    <row r="279" spans="1:85">
      <c r="A279"/>
      <c r="B279"/>
      <c r="C279" s="511"/>
      <c r="D279" s="338" t="s">
        <v>0</v>
      </c>
      <c r="F279" s="101"/>
      <c r="G279" s="101"/>
      <c r="H279" s="101"/>
      <c r="I279" s="101"/>
      <c r="J279" s="101"/>
      <c r="K279" s="101"/>
      <c r="L279" s="101"/>
      <c r="Q279" s="134" t="s">
        <v>270</v>
      </c>
      <c r="AE279"/>
      <c r="AF279"/>
      <c r="AG279"/>
      <c r="AH279"/>
      <c r="AI279"/>
      <c r="AJ279"/>
      <c r="AK279"/>
      <c r="AL279"/>
      <c r="AM279"/>
      <c r="AN279"/>
      <c r="BE279"/>
      <c r="BF279"/>
      <c r="BG279"/>
      <c r="BH279"/>
      <c r="BI279"/>
      <c r="BJ279"/>
      <c r="BK279"/>
      <c r="BL279"/>
      <c r="BM279"/>
      <c r="BN279"/>
      <c r="CD279"/>
      <c r="CE279"/>
      <c r="CF279"/>
      <c r="CG279"/>
    </row>
    <row r="280" spans="1:85">
      <c r="A280"/>
      <c r="B280"/>
      <c r="C280" s="511"/>
      <c r="D280" s="338" t="s">
        <v>0</v>
      </c>
      <c r="F280" s="101"/>
      <c r="G280" s="101"/>
      <c r="H280" s="101"/>
      <c r="I280" s="101"/>
      <c r="J280" s="101"/>
      <c r="K280" s="101"/>
      <c r="L280" s="101"/>
      <c r="Q280" s="134" t="s">
        <v>271</v>
      </c>
      <c r="AE280"/>
      <c r="AF280"/>
      <c r="AG280"/>
      <c r="AH280"/>
      <c r="AI280"/>
      <c r="AJ280"/>
      <c r="AK280"/>
      <c r="AL280"/>
      <c r="AM280"/>
      <c r="AN280"/>
      <c r="BE280"/>
      <c r="BF280"/>
      <c r="BG280"/>
      <c r="BH280"/>
      <c r="BI280"/>
      <c r="BJ280"/>
      <c r="BK280"/>
      <c r="BL280"/>
      <c r="BM280"/>
      <c r="BN280"/>
      <c r="CD280"/>
      <c r="CE280"/>
      <c r="CF280"/>
      <c r="CG280"/>
    </row>
    <row r="281" spans="1:85">
      <c r="A281"/>
      <c r="B281"/>
      <c r="C281" s="511"/>
      <c r="D281" s="338" t="s">
        <v>0</v>
      </c>
      <c r="F281" s="101"/>
      <c r="G281" s="101"/>
      <c r="H281" s="101"/>
      <c r="I281" s="101"/>
      <c r="J281" s="101"/>
      <c r="K281" s="101"/>
      <c r="L281" s="101"/>
      <c r="Q281" s="134" t="s">
        <v>272</v>
      </c>
      <c r="AE281"/>
      <c r="AF281"/>
      <c r="AG281"/>
      <c r="AH281"/>
      <c r="AI281"/>
      <c r="AJ281"/>
      <c r="AK281"/>
      <c r="AL281"/>
      <c r="AM281"/>
      <c r="AN281"/>
      <c r="BE281"/>
      <c r="BF281"/>
      <c r="BG281"/>
      <c r="BH281"/>
      <c r="BI281"/>
      <c r="BJ281"/>
      <c r="BK281"/>
      <c r="BL281"/>
      <c r="BM281"/>
      <c r="BN281"/>
      <c r="CD281"/>
      <c r="CE281"/>
      <c r="CF281"/>
      <c r="CG281"/>
    </row>
    <row r="282" spans="1:85">
      <c r="A282"/>
      <c r="B282"/>
      <c r="C282" s="511"/>
      <c r="D282" s="338" t="s">
        <v>0</v>
      </c>
      <c r="F282" s="101"/>
      <c r="G282" s="101"/>
      <c r="H282" s="101"/>
      <c r="I282" s="101"/>
      <c r="J282" s="101"/>
      <c r="K282" s="101"/>
      <c r="L282" s="101"/>
      <c r="Q282" s="134" t="s">
        <v>273</v>
      </c>
      <c r="AE282"/>
      <c r="AF282"/>
      <c r="AG282"/>
      <c r="AH282"/>
      <c r="AI282"/>
      <c r="AJ282"/>
      <c r="AK282"/>
      <c r="AL282"/>
      <c r="AM282"/>
      <c r="AN282"/>
      <c r="BE282"/>
      <c r="BF282"/>
      <c r="BG282"/>
      <c r="BH282"/>
      <c r="BI282"/>
      <c r="BJ282"/>
      <c r="BK282"/>
      <c r="BL282"/>
      <c r="BM282"/>
      <c r="BN282"/>
      <c r="CD282"/>
      <c r="CE282"/>
      <c r="CF282"/>
      <c r="CG282"/>
    </row>
    <row r="283" spans="1:85">
      <c r="A283"/>
      <c r="B283"/>
      <c r="C283" s="511"/>
      <c r="D283" s="338" t="s">
        <v>0</v>
      </c>
      <c r="F283" s="101"/>
      <c r="G283" s="101"/>
      <c r="H283" s="101"/>
      <c r="I283" s="101"/>
      <c r="J283" s="101"/>
      <c r="K283" s="101"/>
      <c r="L283" s="101"/>
      <c r="Q283" s="134" t="s">
        <v>274</v>
      </c>
      <c r="AE283"/>
      <c r="AF283"/>
      <c r="AG283"/>
      <c r="AH283"/>
      <c r="AI283"/>
      <c r="AJ283"/>
      <c r="AK283"/>
      <c r="AL283"/>
      <c r="AM283"/>
      <c r="AN283"/>
      <c r="BE283"/>
      <c r="BF283"/>
      <c r="BG283"/>
      <c r="BH283"/>
      <c r="BI283"/>
      <c r="BJ283"/>
      <c r="BK283"/>
      <c r="BL283"/>
      <c r="BM283"/>
      <c r="BN283"/>
      <c r="CD283"/>
      <c r="CE283"/>
      <c r="CF283"/>
      <c r="CG283"/>
    </row>
    <row r="284" spans="1:85">
      <c r="A284"/>
      <c r="B284"/>
      <c r="C284" s="511"/>
      <c r="D284" s="338" t="s">
        <v>0</v>
      </c>
      <c r="F284" s="101"/>
      <c r="G284" s="101"/>
      <c r="H284" s="101"/>
      <c r="I284" s="101"/>
      <c r="J284" s="101"/>
      <c r="K284" s="101"/>
      <c r="L284" s="101"/>
      <c r="Q284" s="134" t="s">
        <v>275</v>
      </c>
      <c r="AE284"/>
      <c r="AF284"/>
      <c r="AG284"/>
      <c r="AH284"/>
      <c r="AI284"/>
      <c r="AJ284"/>
      <c r="AK284"/>
      <c r="AL284"/>
      <c r="AM284"/>
      <c r="AN284"/>
      <c r="BE284"/>
      <c r="BF284"/>
      <c r="BG284"/>
      <c r="BH284"/>
      <c r="BI284"/>
      <c r="BJ284"/>
      <c r="BK284"/>
      <c r="BL284"/>
      <c r="BM284"/>
      <c r="BN284"/>
      <c r="CD284"/>
      <c r="CE284"/>
      <c r="CF284"/>
      <c r="CG284"/>
    </row>
    <row r="285" spans="1:85">
      <c r="A285"/>
      <c r="B285"/>
      <c r="C285" s="511"/>
      <c r="D285" s="338" t="s">
        <v>0</v>
      </c>
      <c r="F285" s="101"/>
      <c r="G285" s="101"/>
      <c r="H285" s="101"/>
      <c r="I285" s="101"/>
      <c r="J285" s="101"/>
      <c r="K285" s="101"/>
      <c r="L285" s="101"/>
      <c r="Q285" s="134" t="s">
        <v>276</v>
      </c>
      <c r="AE285"/>
      <c r="AF285"/>
      <c r="AG285"/>
      <c r="AH285"/>
      <c r="AI285"/>
      <c r="AJ285"/>
      <c r="AK285"/>
      <c r="AL285"/>
      <c r="AM285"/>
      <c r="AN285"/>
      <c r="BE285"/>
      <c r="BF285"/>
      <c r="BG285"/>
      <c r="BH285"/>
      <c r="BI285"/>
      <c r="BJ285"/>
      <c r="BK285"/>
      <c r="BL285"/>
      <c r="BM285"/>
      <c r="BN285"/>
      <c r="CD285"/>
      <c r="CE285"/>
      <c r="CF285"/>
      <c r="CG285"/>
    </row>
    <row r="286" spans="1:85">
      <c r="A286"/>
      <c r="B286"/>
      <c r="C286" s="511"/>
      <c r="D286" s="338" t="s">
        <v>0</v>
      </c>
      <c r="F286" s="101"/>
      <c r="G286" s="101"/>
      <c r="H286" s="101"/>
      <c r="I286" s="101"/>
      <c r="J286" s="101"/>
      <c r="K286" s="101"/>
      <c r="L286" s="101"/>
      <c r="Q286" s="134" t="s">
        <v>277</v>
      </c>
      <c r="AE286"/>
      <c r="AF286"/>
      <c r="AG286"/>
      <c r="AH286"/>
      <c r="AI286"/>
      <c r="AJ286"/>
      <c r="AK286"/>
      <c r="AL286"/>
      <c r="AM286"/>
      <c r="AN286"/>
      <c r="BE286"/>
      <c r="BF286"/>
      <c r="BG286"/>
      <c r="BH286"/>
      <c r="BI286"/>
      <c r="BJ286"/>
      <c r="BK286"/>
      <c r="BL286"/>
      <c r="BM286"/>
      <c r="BN286"/>
      <c r="CD286"/>
      <c r="CE286"/>
      <c r="CF286"/>
      <c r="CG286"/>
    </row>
    <row r="287" spans="1:85">
      <c r="A287"/>
      <c r="B287"/>
      <c r="C287" s="511"/>
      <c r="D287" s="338" t="s">
        <v>0</v>
      </c>
      <c r="F287" s="101"/>
      <c r="G287" s="101"/>
      <c r="H287" s="101"/>
      <c r="I287" s="101"/>
      <c r="J287" s="101"/>
      <c r="K287" s="101"/>
      <c r="L287" s="101"/>
      <c r="Q287" s="134" t="s">
        <v>278</v>
      </c>
      <c r="AE287"/>
      <c r="AF287"/>
      <c r="AG287"/>
      <c r="AH287"/>
      <c r="AI287"/>
      <c r="AJ287"/>
      <c r="AK287"/>
      <c r="AL287"/>
      <c r="AM287"/>
      <c r="AN287"/>
      <c r="BE287"/>
      <c r="BF287"/>
      <c r="BG287"/>
      <c r="BH287"/>
      <c r="BI287"/>
      <c r="BJ287"/>
      <c r="BK287"/>
      <c r="BL287"/>
      <c r="BM287"/>
      <c r="BN287"/>
      <c r="CD287"/>
      <c r="CE287"/>
      <c r="CF287"/>
      <c r="CG287"/>
    </row>
    <row r="288" spans="1:85">
      <c r="A288"/>
      <c r="B288"/>
      <c r="C288" s="511"/>
      <c r="D288" s="338" t="s">
        <v>0</v>
      </c>
      <c r="F288" s="101"/>
      <c r="G288" s="101"/>
      <c r="H288" s="101"/>
      <c r="I288" s="101"/>
      <c r="J288" s="101"/>
      <c r="K288" s="101"/>
      <c r="L288" s="101"/>
      <c r="Q288" s="134" t="s">
        <v>279</v>
      </c>
      <c r="AE288"/>
      <c r="AF288"/>
      <c r="AG288"/>
      <c r="AH288"/>
      <c r="AI288"/>
      <c r="AJ288"/>
      <c r="AK288"/>
      <c r="AL288"/>
      <c r="AM288"/>
      <c r="AN288"/>
      <c r="BE288"/>
      <c r="BF288"/>
      <c r="BG288"/>
      <c r="BH288"/>
      <c r="BI288"/>
      <c r="BJ288"/>
      <c r="BK288"/>
      <c r="BL288"/>
      <c r="BM288"/>
      <c r="BN288"/>
      <c r="CD288"/>
      <c r="CE288"/>
      <c r="CF288"/>
      <c r="CG288"/>
    </row>
    <row r="289" spans="1:85">
      <c r="A289"/>
      <c r="B289"/>
      <c r="C289" s="511"/>
      <c r="D289" s="338" t="s">
        <v>0</v>
      </c>
      <c r="F289" s="101"/>
      <c r="G289" s="101"/>
      <c r="H289" s="101"/>
      <c r="I289" s="101"/>
      <c r="J289" s="101"/>
      <c r="K289" s="101"/>
      <c r="L289" s="101"/>
      <c r="Q289" s="134" t="s">
        <v>121</v>
      </c>
      <c r="AE289"/>
      <c r="AF289"/>
      <c r="AG289"/>
      <c r="AH289"/>
      <c r="AI289"/>
      <c r="AJ289"/>
      <c r="AK289"/>
      <c r="AL289"/>
      <c r="AM289"/>
      <c r="AN289"/>
      <c r="BE289"/>
      <c r="BF289"/>
      <c r="BG289"/>
      <c r="BH289"/>
      <c r="BI289"/>
      <c r="BJ289"/>
      <c r="BK289"/>
      <c r="BL289"/>
      <c r="BM289"/>
      <c r="BN289"/>
      <c r="CD289"/>
      <c r="CE289"/>
      <c r="CF289"/>
      <c r="CG289"/>
    </row>
    <row r="290" spans="1:85">
      <c r="A290"/>
      <c r="B290"/>
      <c r="C290" s="511"/>
      <c r="D290" s="338" t="s">
        <v>0</v>
      </c>
      <c r="F290" s="101"/>
      <c r="G290" s="101"/>
      <c r="H290" s="101"/>
      <c r="I290" s="101"/>
      <c r="J290" s="101"/>
      <c r="K290" s="101"/>
      <c r="L290" s="101"/>
      <c r="Q290" s="134" t="s">
        <v>280</v>
      </c>
      <c r="AE290"/>
      <c r="AF290"/>
      <c r="AG290"/>
      <c r="AH290"/>
      <c r="AI290"/>
      <c r="AJ290"/>
      <c r="AK290"/>
      <c r="AL290"/>
      <c r="AM290"/>
      <c r="AN290"/>
      <c r="BE290"/>
      <c r="BF290"/>
      <c r="BG290"/>
      <c r="BH290"/>
      <c r="BI290"/>
      <c r="BJ290"/>
      <c r="BK290"/>
      <c r="BL290"/>
      <c r="BM290"/>
      <c r="BN290"/>
      <c r="CD290"/>
      <c r="CE290"/>
      <c r="CF290"/>
      <c r="CG290"/>
    </row>
    <row r="291" spans="1:85">
      <c r="A291"/>
      <c r="B291"/>
      <c r="C291" s="511"/>
      <c r="D291" s="338" t="s">
        <v>0</v>
      </c>
      <c r="F291" s="101"/>
      <c r="G291" s="101"/>
      <c r="H291" s="101"/>
      <c r="I291" s="101"/>
      <c r="J291" s="101"/>
      <c r="K291" s="101"/>
      <c r="L291" s="101"/>
      <c r="Q291" s="134" t="s">
        <v>281</v>
      </c>
      <c r="AE291"/>
      <c r="AF291"/>
      <c r="AG291"/>
      <c r="AH291"/>
      <c r="AI291"/>
      <c r="AJ291"/>
      <c r="AK291"/>
      <c r="AL291"/>
      <c r="AM291"/>
      <c r="AN291"/>
      <c r="BE291"/>
      <c r="BF291"/>
      <c r="BG291"/>
      <c r="BH291"/>
      <c r="BI291"/>
      <c r="BJ291"/>
      <c r="BK291"/>
      <c r="BL291"/>
      <c r="BM291"/>
      <c r="BN291"/>
      <c r="CD291"/>
      <c r="CE291"/>
      <c r="CF291"/>
      <c r="CG291"/>
    </row>
    <row r="292" spans="1:85">
      <c r="A292"/>
      <c r="B292"/>
      <c r="C292" s="511"/>
      <c r="D292" s="338" t="s">
        <v>0</v>
      </c>
      <c r="F292" s="101"/>
      <c r="G292" s="101"/>
      <c r="H292" s="101"/>
      <c r="I292" s="101"/>
      <c r="J292" s="101"/>
      <c r="K292" s="101"/>
      <c r="L292" s="101"/>
      <c r="Q292" s="134" t="s">
        <v>282</v>
      </c>
      <c r="AE292"/>
      <c r="AF292"/>
      <c r="AG292"/>
      <c r="AH292"/>
      <c r="AI292"/>
      <c r="AJ292"/>
      <c r="AK292"/>
      <c r="AL292"/>
      <c r="AM292"/>
      <c r="AN292"/>
      <c r="BE292"/>
      <c r="BF292"/>
      <c r="BG292"/>
      <c r="BH292"/>
      <c r="BI292"/>
      <c r="BJ292"/>
      <c r="BK292"/>
      <c r="BL292"/>
      <c r="BM292"/>
      <c r="BN292"/>
      <c r="CD292"/>
      <c r="CE292"/>
      <c r="CF292"/>
      <c r="CG292"/>
    </row>
    <row r="293" spans="1:85">
      <c r="A293"/>
      <c r="B293"/>
      <c r="C293" s="511"/>
      <c r="D293" s="338" t="s">
        <v>0</v>
      </c>
      <c r="F293" s="101"/>
      <c r="G293" s="101"/>
      <c r="H293" s="101"/>
      <c r="I293" s="101"/>
      <c r="J293" s="101"/>
      <c r="K293" s="101"/>
      <c r="L293" s="101"/>
      <c r="Q293" s="134" t="s">
        <v>283</v>
      </c>
      <c r="AE293"/>
      <c r="AF293"/>
      <c r="AG293"/>
      <c r="AH293"/>
      <c r="AI293"/>
      <c r="AJ293"/>
      <c r="AK293"/>
      <c r="AL293"/>
      <c r="AM293"/>
      <c r="AN293"/>
      <c r="BE293"/>
      <c r="BF293"/>
      <c r="BG293"/>
      <c r="BH293"/>
      <c r="BI293"/>
      <c r="BJ293"/>
      <c r="BK293"/>
      <c r="BL293"/>
      <c r="BM293"/>
      <c r="BN293"/>
      <c r="CD293"/>
      <c r="CE293"/>
      <c r="CF293"/>
      <c r="CG293"/>
    </row>
    <row r="294" spans="1:85">
      <c r="A294"/>
      <c r="B294"/>
      <c r="C294" s="511"/>
      <c r="D294" s="338" t="s">
        <v>0</v>
      </c>
      <c r="F294" s="101"/>
      <c r="G294" s="101"/>
      <c r="H294" s="101"/>
      <c r="I294" s="101"/>
      <c r="J294" s="101"/>
      <c r="K294" s="101"/>
      <c r="L294" s="101"/>
      <c r="Q294" s="134" t="s">
        <v>284</v>
      </c>
      <c r="AE294"/>
      <c r="AF294"/>
      <c r="AG294"/>
      <c r="AH294"/>
      <c r="AI294"/>
      <c r="AJ294"/>
      <c r="AK294"/>
      <c r="AL294"/>
      <c r="AM294"/>
      <c r="AN294"/>
      <c r="BE294"/>
      <c r="BF294"/>
      <c r="BG294"/>
      <c r="BH294"/>
      <c r="BI294"/>
      <c r="BJ294"/>
      <c r="BK294"/>
      <c r="BL294"/>
      <c r="BM294"/>
      <c r="BN294"/>
      <c r="CD294"/>
      <c r="CE294"/>
      <c r="CF294"/>
      <c r="CG294"/>
    </row>
    <row r="295" spans="1:85">
      <c r="A295"/>
      <c r="B295"/>
      <c r="C295" s="511"/>
      <c r="D295" s="338" t="s">
        <v>0</v>
      </c>
      <c r="F295" s="101"/>
      <c r="G295" s="101"/>
      <c r="H295" s="101"/>
      <c r="I295" s="101"/>
      <c r="J295" s="101"/>
      <c r="K295" s="101"/>
      <c r="L295" s="101"/>
      <c r="Q295" s="134" t="s">
        <v>285</v>
      </c>
      <c r="AE295"/>
      <c r="AF295"/>
      <c r="AG295"/>
      <c r="AH295"/>
      <c r="AI295"/>
      <c r="AJ295"/>
      <c r="AK295"/>
      <c r="AL295"/>
      <c r="AM295"/>
      <c r="AN295"/>
      <c r="BE295"/>
      <c r="BF295"/>
      <c r="BG295"/>
      <c r="BH295"/>
      <c r="BI295"/>
      <c r="BJ295"/>
      <c r="BK295"/>
      <c r="BL295"/>
      <c r="BM295"/>
      <c r="BN295"/>
      <c r="CD295"/>
      <c r="CE295"/>
      <c r="CF295"/>
      <c r="CG295"/>
    </row>
    <row r="296" spans="1:85">
      <c r="A296"/>
      <c r="B296"/>
      <c r="C296" s="511"/>
      <c r="D296" s="338" t="s">
        <v>0</v>
      </c>
      <c r="F296" s="101"/>
      <c r="G296" s="101"/>
      <c r="H296" s="101"/>
      <c r="I296" s="101"/>
      <c r="J296" s="101"/>
      <c r="K296" s="101"/>
      <c r="L296" s="101"/>
      <c r="Q296" s="134" t="s">
        <v>286</v>
      </c>
      <c r="AE296"/>
      <c r="AF296"/>
      <c r="AG296"/>
      <c r="AH296"/>
      <c r="AI296"/>
      <c r="AJ296"/>
      <c r="AK296"/>
      <c r="AL296"/>
      <c r="AM296"/>
      <c r="AN296"/>
      <c r="BE296"/>
      <c r="BF296"/>
      <c r="BG296"/>
      <c r="BH296"/>
      <c r="BI296"/>
      <c r="BJ296"/>
      <c r="BK296"/>
      <c r="BL296"/>
      <c r="BM296"/>
      <c r="BN296"/>
      <c r="CD296"/>
      <c r="CE296"/>
      <c r="CF296"/>
      <c r="CG296"/>
    </row>
    <row r="297" spans="1:85">
      <c r="A297"/>
      <c r="B297"/>
      <c r="C297" s="511"/>
      <c r="D297" s="338" t="s">
        <v>0</v>
      </c>
      <c r="F297" s="101"/>
      <c r="G297" s="101"/>
      <c r="H297" s="101"/>
      <c r="I297" s="101"/>
      <c r="J297" s="101"/>
      <c r="K297" s="101"/>
      <c r="L297" s="101"/>
      <c r="Q297" s="134" t="s">
        <v>287</v>
      </c>
      <c r="AE297"/>
      <c r="AF297"/>
      <c r="AG297"/>
      <c r="AH297"/>
      <c r="AI297"/>
      <c r="AJ297"/>
      <c r="AK297"/>
      <c r="AL297"/>
      <c r="AM297"/>
      <c r="AN297"/>
      <c r="BE297"/>
      <c r="BF297"/>
      <c r="BG297"/>
      <c r="BH297"/>
      <c r="BI297"/>
      <c r="BJ297"/>
      <c r="BK297"/>
      <c r="BL297"/>
      <c r="BM297"/>
      <c r="BN297"/>
      <c r="CD297"/>
      <c r="CE297"/>
      <c r="CF297"/>
      <c r="CG297"/>
    </row>
    <row r="298" spans="1:85">
      <c r="A298"/>
      <c r="B298"/>
      <c r="C298" s="511"/>
      <c r="D298" s="338" t="s">
        <v>0</v>
      </c>
      <c r="F298" s="101"/>
      <c r="G298" s="101"/>
      <c r="H298" s="101"/>
      <c r="I298" s="101"/>
      <c r="J298" s="101"/>
      <c r="K298" s="101"/>
      <c r="L298" s="101"/>
      <c r="Q298" s="134" t="s">
        <v>288</v>
      </c>
      <c r="AE298"/>
      <c r="AF298"/>
      <c r="AG298"/>
      <c r="AH298"/>
      <c r="AI298"/>
      <c r="AJ298"/>
      <c r="AK298"/>
      <c r="AL298"/>
      <c r="AM298"/>
      <c r="AN298"/>
      <c r="BE298"/>
      <c r="BF298"/>
      <c r="BG298"/>
      <c r="BH298"/>
      <c r="BI298"/>
      <c r="BJ298"/>
      <c r="BK298"/>
      <c r="BL298"/>
      <c r="BM298"/>
      <c r="BN298"/>
      <c r="CD298"/>
      <c r="CE298"/>
      <c r="CF298"/>
      <c r="CG298"/>
    </row>
    <row r="299" spans="1:85">
      <c r="A299"/>
      <c r="B299"/>
      <c r="C299" s="511"/>
      <c r="D299" s="338" t="s">
        <v>0</v>
      </c>
      <c r="F299" s="101"/>
      <c r="G299" s="101"/>
      <c r="H299" s="101"/>
      <c r="I299" s="101"/>
      <c r="J299" s="101"/>
      <c r="K299" s="101"/>
      <c r="L299" s="101"/>
      <c r="Q299" s="134" t="s">
        <v>289</v>
      </c>
      <c r="AE299"/>
      <c r="AF299"/>
      <c r="AG299"/>
      <c r="AH299"/>
      <c r="AI299"/>
      <c r="AJ299"/>
      <c r="AK299"/>
      <c r="AL299"/>
      <c r="AM299"/>
      <c r="AN299"/>
      <c r="BE299"/>
      <c r="BF299"/>
      <c r="BG299"/>
      <c r="BH299"/>
      <c r="BI299"/>
      <c r="BJ299"/>
      <c r="BK299"/>
      <c r="BL299"/>
      <c r="BM299"/>
      <c r="BN299"/>
      <c r="CD299"/>
      <c r="CE299"/>
      <c r="CF299"/>
      <c r="CG299"/>
    </row>
    <row r="300" spans="1:85">
      <c r="A300"/>
      <c r="B300"/>
      <c r="C300" s="511"/>
      <c r="D300" s="338" t="s">
        <v>0</v>
      </c>
      <c r="F300" s="101"/>
      <c r="G300" s="101"/>
      <c r="H300" s="101"/>
      <c r="I300" s="101"/>
      <c r="J300" s="101"/>
      <c r="K300" s="101"/>
      <c r="L300" s="101"/>
      <c r="Q300" s="134" t="s">
        <v>118</v>
      </c>
      <c r="AE300"/>
      <c r="AF300"/>
      <c r="AG300"/>
      <c r="AH300"/>
      <c r="AI300"/>
      <c r="AJ300"/>
      <c r="AK300"/>
      <c r="AL300"/>
      <c r="AM300"/>
      <c r="AN300"/>
      <c r="BE300"/>
      <c r="BF300"/>
      <c r="BG300"/>
      <c r="BH300"/>
      <c r="BI300"/>
      <c r="BJ300"/>
      <c r="BK300"/>
      <c r="BL300"/>
      <c r="BM300"/>
      <c r="BN300"/>
      <c r="CD300"/>
      <c r="CE300"/>
      <c r="CF300"/>
      <c r="CG300"/>
    </row>
    <row r="301" spans="1:85">
      <c r="A301"/>
      <c r="B301"/>
      <c r="C301" s="511"/>
      <c r="D301" s="338" t="s">
        <v>0</v>
      </c>
      <c r="F301" s="101"/>
      <c r="G301" s="101"/>
      <c r="H301" s="101"/>
      <c r="I301" s="101"/>
      <c r="J301" s="101"/>
      <c r="K301" s="101"/>
      <c r="L301" s="101"/>
      <c r="Q301" s="134" t="s">
        <v>290</v>
      </c>
      <c r="AE301"/>
      <c r="AF301"/>
      <c r="AG301"/>
      <c r="AH301"/>
      <c r="AI301"/>
      <c r="AJ301"/>
      <c r="AK301"/>
      <c r="AL301"/>
      <c r="AM301"/>
      <c r="AN301"/>
      <c r="BE301"/>
      <c r="BF301"/>
      <c r="BG301"/>
      <c r="BH301"/>
      <c r="BI301"/>
      <c r="BJ301"/>
      <c r="BK301"/>
      <c r="BL301"/>
      <c r="BM301"/>
      <c r="BN301"/>
      <c r="CD301"/>
      <c r="CE301"/>
      <c r="CF301"/>
      <c r="CG301"/>
    </row>
    <row r="302" spans="1:85">
      <c r="A302"/>
      <c r="B302"/>
      <c r="C302" s="511"/>
      <c r="D302" s="338" t="s">
        <v>0</v>
      </c>
      <c r="F302" s="101"/>
      <c r="G302" s="101"/>
      <c r="H302" s="101"/>
      <c r="I302" s="101"/>
      <c r="J302" s="101"/>
      <c r="K302" s="101"/>
      <c r="L302" s="101"/>
      <c r="Q302" s="134" t="s">
        <v>291</v>
      </c>
      <c r="AE302"/>
      <c r="AF302"/>
      <c r="AG302"/>
      <c r="AH302"/>
      <c r="AI302"/>
      <c r="AJ302"/>
      <c r="AK302"/>
      <c r="AL302"/>
      <c r="AM302"/>
      <c r="AN302"/>
      <c r="BE302"/>
      <c r="BF302"/>
      <c r="BG302"/>
      <c r="BH302"/>
      <c r="BI302"/>
      <c r="BJ302"/>
      <c r="BK302"/>
      <c r="BL302"/>
      <c r="BM302"/>
      <c r="BN302"/>
      <c r="CD302"/>
      <c r="CE302"/>
      <c r="CF302"/>
      <c r="CG302"/>
    </row>
    <row r="303" spans="1:85">
      <c r="A303"/>
      <c r="B303"/>
      <c r="C303" s="511"/>
      <c r="D303" s="338" t="s">
        <v>0</v>
      </c>
      <c r="F303" s="101"/>
      <c r="G303" s="101"/>
      <c r="H303" s="101"/>
      <c r="I303" s="101"/>
      <c r="J303" s="101"/>
      <c r="K303" s="101"/>
      <c r="L303" s="101"/>
      <c r="Q303" s="134" t="s">
        <v>292</v>
      </c>
      <c r="AE303"/>
      <c r="AF303"/>
      <c r="AG303"/>
      <c r="AH303"/>
      <c r="AI303"/>
      <c r="AJ303"/>
      <c r="AK303"/>
      <c r="AL303"/>
      <c r="AM303"/>
      <c r="AN303"/>
      <c r="BE303"/>
      <c r="BF303"/>
      <c r="BG303"/>
      <c r="BH303"/>
      <c r="BI303"/>
      <c r="BJ303"/>
      <c r="BK303"/>
      <c r="BL303"/>
      <c r="BM303"/>
      <c r="BN303"/>
      <c r="CD303"/>
      <c r="CE303"/>
      <c r="CF303"/>
      <c r="CG303"/>
    </row>
    <row r="304" spans="1:85">
      <c r="A304"/>
      <c r="B304"/>
      <c r="C304" s="511"/>
      <c r="D304" s="338" t="s">
        <v>0</v>
      </c>
      <c r="F304" s="101"/>
      <c r="G304" s="101"/>
      <c r="H304" s="101"/>
      <c r="I304" s="101"/>
      <c r="J304" s="101"/>
      <c r="K304" s="101"/>
      <c r="L304" s="101"/>
      <c r="Q304" s="134" t="s">
        <v>293</v>
      </c>
      <c r="AE304"/>
      <c r="AF304"/>
      <c r="AG304"/>
      <c r="AH304"/>
      <c r="AI304"/>
      <c r="AJ304"/>
      <c r="AK304"/>
      <c r="AL304"/>
      <c r="AM304"/>
      <c r="AN304"/>
      <c r="BE304"/>
      <c r="BF304"/>
      <c r="BG304"/>
      <c r="BH304"/>
      <c r="BI304"/>
      <c r="BJ304"/>
      <c r="BK304"/>
      <c r="BL304"/>
      <c r="BM304"/>
      <c r="BN304"/>
      <c r="CD304"/>
      <c r="CE304"/>
      <c r="CF304"/>
      <c r="CG304"/>
    </row>
    <row r="305" spans="1:85">
      <c r="A305"/>
      <c r="B305"/>
      <c r="C305" s="511"/>
      <c r="D305" s="338" t="s">
        <v>0</v>
      </c>
      <c r="F305" s="101"/>
      <c r="G305" s="101"/>
      <c r="H305" s="101"/>
      <c r="I305" s="101"/>
      <c r="J305" s="101"/>
      <c r="K305" s="101"/>
      <c r="L305" s="101"/>
      <c r="Q305" s="134" t="s">
        <v>294</v>
      </c>
      <c r="AE305"/>
      <c r="AF305"/>
      <c r="AG305"/>
      <c r="AH305"/>
      <c r="AI305"/>
      <c r="AJ305"/>
      <c r="AK305"/>
      <c r="AL305"/>
      <c r="AM305"/>
      <c r="AN305"/>
      <c r="BE305"/>
      <c r="BF305"/>
      <c r="BG305"/>
      <c r="BH305"/>
      <c r="BI305"/>
      <c r="BJ305"/>
      <c r="BK305"/>
      <c r="BL305"/>
      <c r="BM305"/>
      <c r="BN305"/>
      <c r="CD305"/>
      <c r="CE305"/>
      <c r="CF305"/>
      <c r="CG305"/>
    </row>
    <row r="306" spans="1:85">
      <c r="A306"/>
      <c r="B306"/>
      <c r="C306" s="511"/>
      <c r="D306" s="338" t="s">
        <v>0</v>
      </c>
      <c r="F306" s="101"/>
      <c r="G306" s="101"/>
      <c r="H306" s="101"/>
      <c r="I306" s="101"/>
      <c r="J306" s="101"/>
      <c r="K306" s="101"/>
      <c r="L306" s="101"/>
      <c r="Q306" s="134" t="s">
        <v>295</v>
      </c>
      <c r="AE306"/>
      <c r="AF306"/>
      <c r="AG306"/>
      <c r="AH306"/>
      <c r="AI306"/>
      <c r="AJ306"/>
      <c r="AK306"/>
      <c r="AL306"/>
      <c r="AM306"/>
      <c r="AN306"/>
      <c r="BE306"/>
      <c r="BF306"/>
      <c r="BG306"/>
      <c r="BH306"/>
      <c r="BI306"/>
      <c r="BJ306"/>
      <c r="BK306"/>
      <c r="BL306"/>
      <c r="BM306"/>
      <c r="BN306"/>
      <c r="CD306"/>
      <c r="CE306"/>
      <c r="CF306"/>
      <c r="CG306"/>
    </row>
    <row r="307" spans="1:85">
      <c r="A307"/>
      <c r="B307"/>
      <c r="C307" s="511"/>
      <c r="D307" s="338" t="s">
        <v>0</v>
      </c>
      <c r="F307" s="101"/>
      <c r="G307" s="101"/>
      <c r="H307" s="101"/>
      <c r="I307" s="101"/>
      <c r="J307" s="101"/>
      <c r="K307" s="101"/>
      <c r="L307" s="101"/>
      <c r="Q307" s="134" t="s">
        <v>93</v>
      </c>
      <c r="AE307"/>
      <c r="AF307"/>
      <c r="AG307"/>
      <c r="AH307"/>
      <c r="AI307"/>
      <c r="AJ307"/>
      <c r="AK307"/>
      <c r="AL307"/>
      <c r="AM307"/>
      <c r="AN307"/>
      <c r="BE307"/>
      <c r="BF307"/>
      <c r="BG307"/>
      <c r="BH307"/>
      <c r="BI307"/>
      <c r="BJ307"/>
      <c r="BK307"/>
      <c r="BL307"/>
      <c r="BM307"/>
      <c r="BN307"/>
      <c r="CD307"/>
      <c r="CE307"/>
      <c r="CF307"/>
      <c r="CG307"/>
    </row>
    <row r="308" spans="1:85">
      <c r="A308"/>
      <c r="B308"/>
      <c r="C308" s="511"/>
      <c r="D308" s="338" t="s">
        <v>0</v>
      </c>
      <c r="F308" s="101"/>
      <c r="G308" s="101"/>
      <c r="H308" s="101"/>
      <c r="I308" s="101"/>
      <c r="J308" s="101"/>
      <c r="K308" s="101"/>
      <c r="L308" s="101"/>
      <c r="Q308" s="134" t="s">
        <v>296</v>
      </c>
      <c r="AE308"/>
      <c r="AF308"/>
      <c r="AG308"/>
      <c r="AH308"/>
      <c r="AI308"/>
      <c r="AJ308"/>
      <c r="AK308"/>
      <c r="AL308"/>
      <c r="AM308"/>
      <c r="AN308"/>
      <c r="BE308"/>
      <c r="BF308"/>
      <c r="BG308"/>
      <c r="BH308"/>
      <c r="BI308"/>
      <c r="BJ308"/>
      <c r="BK308"/>
      <c r="BL308"/>
      <c r="BM308"/>
      <c r="BN308"/>
      <c r="CD308"/>
      <c r="CE308"/>
      <c r="CF308"/>
      <c r="CG308"/>
    </row>
    <row r="309" spans="1:85">
      <c r="A309"/>
      <c r="B309"/>
      <c r="C309" s="511"/>
      <c r="D309" s="338" t="s">
        <v>0</v>
      </c>
      <c r="F309" s="101"/>
      <c r="G309" s="101"/>
      <c r="H309" s="101"/>
      <c r="I309" s="101"/>
      <c r="J309" s="101"/>
      <c r="K309" s="101"/>
      <c r="L309" s="101"/>
      <c r="Q309" s="134" t="s">
        <v>297</v>
      </c>
      <c r="AE309"/>
      <c r="AF309"/>
      <c r="AG309"/>
      <c r="AH309"/>
      <c r="AI309"/>
      <c r="AJ309"/>
      <c r="AK309"/>
      <c r="AL309"/>
      <c r="AM309"/>
      <c r="AN309"/>
      <c r="BE309"/>
      <c r="BF309"/>
      <c r="BG309"/>
      <c r="BH309"/>
      <c r="BI309"/>
      <c r="BJ309"/>
      <c r="BK309"/>
      <c r="BL309"/>
      <c r="BM309"/>
      <c r="BN309"/>
      <c r="CD309"/>
      <c r="CE309"/>
      <c r="CF309"/>
      <c r="CG309"/>
    </row>
    <row r="310" spans="1:85">
      <c r="A310"/>
      <c r="B310"/>
      <c r="C310" s="511"/>
      <c r="D310" s="338" t="s">
        <v>0</v>
      </c>
      <c r="F310" s="101"/>
      <c r="G310" s="101"/>
      <c r="H310" s="101"/>
      <c r="I310" s="101"/>
      <c r="J310" s="101"/>
      <c r="K310" s="101"/>
      <c r="L310" s="101"/>
      <c r="Q310" s="134" t="s">
        <v>298</v>
      </c>
      <c r="AE310"/>
      <c r="AF310"/>
      <c r="AG310"/>
      <c r="AH310"/>
      <c r="AI310"/>
      <c r="AJ310"/>
      <c r="AK310"/>
      <c r="AL310"/>
      <c r="AM310"/>
      <c r="AN310"/>
      <c r="BE310"/>
      <c r="BF310"/>
      <c r="BG310"/>
      <c r="BH310"/>
      <c r="BI310"/>
      <c r="BJ310"/>
      <c r="BK310"/>
      <c r="BL310"/>
      <c r="BM310"/>
      <c r="BN310"/>
      <c r="CD310"/>
      <c r="CE310"/>
      <c r="CF310"/>
      <c r="CG310"/>
    </row>
    <row r="311" spans="1:85">
      <c r="A311"/>
      <c r="B311"/>
      <c r="C311" s="511"/>
      <c r="D311" s="338" t="s">
        <v>0</v>
      </c>
      <c r="F311" s="101"/>
      <c r="G311" s="101"/>
      <c r="H311" s="101"/>
      <c r="I311" s="101"/>
      <c r="J311" s="101"/>
      <c r="K311" s="101"/>
      <c r="L311" s="101"/>
      <c r="Q311" s="134" t="s">
        <v>299</v>
      </c>
      <c r="AE311"/>
      <c r="AF311"/>
      <c r="AG311"/>
      <c r="AH311"/>
      <c r="AI311"/>
      <c r="AJ311"/>
      <c r="AK311"/>
      <c r="AL311"/>
      <c r="AM311"/>
      <c r="AN311"/>
      <c r="BE311"/>
      <c r="BF311"/>
      <c r="BG311"/>
      <c r="BH311"/>
      <c r="BI311"/>
      <c r="BJ311"/>
      <c r="BK311"/>
      <c r="BL311"/>
      <c r="BM311"/>
      <c r="BN311"/>
      <c r="CD311"/>
      <c r="CE311"/>
      <c r="CF311"/>
      <c r="CG311"/>
    </row>
    <row r="312" spans="1:85">
      <c r="A312"/>
      <c r="B312"/>
      <c r="C312" s="511"/>
      <c r="D312" s="338" t="s">
        <v>0</v>
      </c>
      <c r="F312" s="101"/>
      <c r="G312" s="101"/>
      <c r="H312" s="101"/>
      <c r="I312" s="101"/>
      <c r="J312" s="101"/>
      <c r="K312" s="101"/>
      <c r="L312" s="101"/>
      <c r="Q312" s="134" t="s">
        <v>300</v>
      </c>
      <c r="AE312"/>
      <c r="AF312"/>
      <c r="AG312"/>
      <c r="AH312"/>
      <c r="AI312"/>
      <c r="AJ312"/>
      <c r="AK312"/>
      <c r="AL312"/>
      <c r="AM312"/>
      <c r="AN312"/>
      <c r="BE312"/>
      <c r="BF312"/>
      <c r="BG312"/>
      <c r="BH312"/>
      <c r="BI312"/>
      <c r="BJ312"/>
      <c r="BK312"/>
      <c r="BL312"/>
      <c r="BM312"/>
      <c r="BN312"/>
      <c r="CD312"/>
      <c r="CE312"/>
      <c r="CF312"/>
      <c r="CG312"/>
    </row>
    <row r="313" spans="1:85">
      <c r="A313"/>
      <c r="B313"/>
      <c r="C313" s="511"/>
      <c r="D313" s="338" t="s">
        <v>0</v>
      </c>
      <c r="F313" s="101"/>
      <c r="G313" s="101"/>
      <c r="H313" s="101"/>
      <c r="I313" s="101"/>
      <c r="J313" s="101"/>
      <c r="K313" s="101"/>
      <c r="L313" s="101"/>
      <c r="Q313" s="134" t="s">
        <v>301</v>
      </c>
      <c r="AE313"/>
      <c r="AF313"/>
      <c r="AG313"/>
      <c r="AH313"/>
      <c r="AI313"/>
      <c r="AJ313"/>
      <c r="AK313"/>
      <c r="AL313"/>
      <c r="AM313"/>
      <c r="AN313"/>
      <c r="BE313"/>
      <c r="BF313"/>
      <c r="BG313"/>
      <c r="BH313"/>
      <c r="BI313"/>
      <c r="BJ313"/>
      <c r="BK313"/>
      <c r="BL313"/>
      <c r="BM313"/>
      <c r="BN313"/>
      <c r="CD313"/>
      <c r="CE313"/>
      <c r="CF313"/>
      <c r="CG313"/>
    </row>
    <row r="314" spans="1:85">
      <c r="A314"/>
      <c r="B314"/>
      <c r="C314" s="511"/>
      <c r="D314" s="338" t="s">
        <v>0</v>
      </c>
      <c r="F314" s="101"/>
      <c r="G314" s="101"/>
      <c r="H314" s="101"/>
      <c r="I314" s="101"/>
      <c r="J314" s="101"/>
      <c r="K314" s="101"/>
      <c r="L314" s="101"/>
      <c r="Q314" s="134" t="s">
        <v>302</v>
      </c>
      <c r="AE314"/>
      <c r="AF314"/>
      <c r="AG314"/>
      <c r="AH314"/>
      <c r="AI314"/>
      <c r="AJ314"/>
      <c r="AK314"/>
      <c r="AL314"/>
      <c r="AM314"/>
      <c r="AN314"/>
      <c r="BE314"/>
      <c r="BF314"/>
      <c r="BG314"/>
      <c r="BH314"/>
      <c r="BI314"/>
      <c r="BJ314"/>
      <c r="BK314"/>
      <c r="BL314"/>
      <c r="BM314"/>
      <c r="BN314"/>
      <c r="CD314"/>
      <c r="CE314"/>
      <c r="CF314"/>
      <c r="CG314"/>
    </row>
    <row r="315" spans="1:85">
      <c r="A315"/>
      <c r="B315"/>
      <c r="C315" s="511"/>
      <c r="D315" s="338" t="s">
        <v>0</v>
      </c>
      <c r="F315" s="101"/>
      <c r="G315" s="101"/>
      <c r="H315" s="101"/>
      <c r="I315" s="101"/>
      <c r="J315" s="101"/>
      <c r="K315" s="101"/>
      <c r="L315" s="101"/>
      <c r="Q315" s="134" t="s">
        <v>303</v>
      </c>
      <c r="AE315"/>
      <c r="AF315"/>
      <c r="AG315"/>
      <c r="AH315"/>
      <c r="AI315"/>
      <c r="AJ315"/>
      <c r="AK315"/>
      <c r="AL315"/>
      <c r="AM315"/>
      <c r="AN315"/>
      <c r="BE315"/>
      <c r="BF315"/>
      <c r="BG315"/>
      <c r="BH315"/>
      <c r="BI315"/>
      <c r="BJ315"/>
      <c r="BK315"/>
      <c r="BL315"/>
      <c r="BM315"/>
      <c r="BN315"/>
      <c r="CD315"/>
      <c r="CE315"/>
      <c r="CF315"/>
      <c r="CG315"/>
    </row>
    <row r="316" spans="1:85">
      <c r="A316"/>
      <c r="B316"/>
      <c r="C316" s="511"/>
      <c r="D316" s="338" t="s">
        <v>0</v>
      </c>
      <c r="F316" s="101"/>
      <c r="G316" s="101"/>
      <c r="H316" s="101"/>
      <c r="I316" s="101"/>
      <c r="J316" s="101"/>
      <c r="K316" s="101"/>
      <c r="L316" s="101"/>
      <c r="Q316" s="134" t="s">
        <v>304</v>
      </c>
      <c r="AE316"/>
      <c r="AF316"/>
      <c r="AG316"/>
      <c r="AH316"/>
      <c r="AI316"/>
      <c r="AJ316"/>
      <c r="AK316"/>
      <c r="AL316"/>
      <c r="AM316"/>
      <c r="AN316"/>
      <c r="BE316"/>
      <c r="BI316"/>
      <c r="BJ316"/>
      <c r="BK316"/>
      <c r="BL316"/>
      <c r="BM316"/>
      <c r="BN316"/>
      <c r="CD316"/>
      <c r="CE316"/>
      <c r="CF316"/>
      <c r="CG316"/>
    </row>
    <row r="317" spans="1:85">
      <c r="A317"/>
      <c r="B317"/>
      <c r="C317" s="511"/>
      <c r="D317" s="338" t="s">
        <v>0</v>
      </c>
      <c r="F317" s="101"/>
      <c r="G317" s="101"/>
      <c r="H317" s="101"/>
      <c r="I317" s="101"/>
      <c r="J317" s="101"/>
      <c r="K317" s="101"/>
      <c r="L317" s="101"/>
      <c r="Q317" s="134" t="s">
        <v>305</v>
      </c>
      <c r="AE317"/>
      <c r="AF317"/>
      <c r="AG317"/>
      <c r="AH317"/>
      <c r="AI317"/>
      <c r="AJ317"/>
      <c r="AK317"/>
      <c r="AL317"/>
      <c r="AM317"/>
      <c r="AN317"/>
      <c r="BE317"/>
      <c r="BI317"/>
      <c r="BJ317"/>
      <c r="BK317"/>
      <c r="BL317"/>
      <c r="BM317"/>
      <c r="BN317"/>
      <c r="CD317"/>
      <c r="CE317"/>
      <c r="CF317"/>
      <c r="CG317"/>
    </row>
    <row r="318" spans="1:85">
      <c r="A318"/>
      <c r="B318"/>
      <c r="C318" s="511"/>
      <c r="D318" s="338" t="s">
        <v>0</v>
      </c>
      <c r="F318" s="101"/>
      <c r="G318" s="101"/>
      <c r="H318" s="101"/>
      <c r="I318" s="101"/>
      <c r="J318" s="101"/>
      <c r="K318" s="101"/>
      <c r="L318" s="101"/>
      <c r="Q318" s="134" t="s">
        <v>306</v>
      </c>
      <c r="AE318"/>
      <c r="AF318"/>
      <c r="AG318"/>
      <c r="AH318"/>
      <c r="AI318"/>
      <c r="AJ318"/>
      <c r="AK318"/>
      <c r="AL318"/>
      <c r="AM318"/>
      <c r="AN318"/>
      <c r="BE318"/>
      <c r="BI318"/>
      <c r="BJ318"/>
      <c r="BK318"/>
      <c r="BL318"/>
      <c r="BM318"/>
      <c r="BN318"/>
      <c r="CD318"/>
      <c r="CE318"/>
      <c r="CF318"/>
      <c r="CG318"/>
    </row>
    <row r="319" spans="1:85">
      <c r="A319"/>
      <c r="B319"/>
      <c r="C319" s="511"/>
      <c r="D319" s="338" t="s">
        <v>0</v>
      </c>
      <c r="F319" s="101"/>
      <c r="G319" s="101"/>
      <c r="H319" s="101"/>
      <c r="I319" s="101"/>
      <c r="J319" s="101"/>
      <c r="K319" s="101"/>
      <c r="L319" s="101"/>
      <c r="Q319" s="134" t="s">
        <v>307</v>
      </c>
      <c r="AE319"/>
      <c r="AF319"/>
      <c r="AG319"/>
      <c r="AH319"/>
      <c r="AI319"/>
      <c r="AJ319"/>
      <c r="AK319"/>
      <c r="AL319"/>
      <c r="AM319"/>
      <c r="AN319"/>
      <c r="BE319"/>
      <c r="BI319"/>
      <c r="BJ319"/>
      <c r="BK319"/>
      <c r="BL319"/>
      <c r="BM319"/>
      <c r="BN319"/>
      <c r="CD319"/>
      <c r="CE319"/>
      <c r="CF319"/>
      <c r="CG319"/>
    </row>
    <row r="320" spans="1:85">
      <c r="A320"/>
      <c r="B320"/>
      <c r="C320" s="511"/>
      <c r="D320" s="338" t="s">
        <v>0</v>
      </c>
      <c r="F320" s="101"/>
      <c r="G320" s="101"/>
      <c r="H320" s="101"/>
      <c r="I320" s="101"/>
      <c r="J320" s="101"/>
      <c r="K320" s="101"/>
      <c r="L320" s="101"/>
      <c r="Q320" s="134" t="s">
        <v>308</v>
      </c>
      <c r="AE320"/>
      <c r="AF320"/>
      <c r="AG320"/>
      <c r="AH320"/>
      <c r="AI320"/>
      <c r="AJ320"/>
      <c r="AK320"/>
      <c r="AL320"/>
      <c r="AM320"/>
      <c r="AN320"/>
      <c r="BE320"/>
      <c r="BI320"/>
      <c r="BJ320"/>
      <c r="BK320"/>
      <c r="BL320"/>
      <c r="BM320"/>
      <c r="BN320"/>
      <c r="CD320"/>
      <c r="CE320"/>
      <c r="CF320"/>
      <c r="CG320"/>
    </row>
    <row r="321" spans="1:85">
      <c r="A321"/>
      <c r="B321"/>
      <c r="C321" s="511"/>
      <c r="D321" s="338" t="s">
        <v>0</v>
      </c>
      <c r="F321" s="101"/>
      <c r="G321" s="101"/>
      <c r="H321" s="101"/>
      <c r="I321" s="101"/>
      <c r="J321" s="101"/>
      <c r="K321" s="101"/>
      <c r="L321" s="101"/>
      <c r="Q321" s="134" t="s">
        <v>309</v>
      </c>
      <c r="AE321"/>
      <c r="AF321"/>
      <c r="AG321"/>
      <c r="AH321"/>
      <c r="AI321"/>
      <c r="AJ321"/>
      <c r="AK321"/>
      <c r="AL321"/>
      <c r="AM321"/>
      <c r="AN321"/>
      <c r="BE321"/>
      <c r="BI321"/>
      <c r="BJ321"/>
      <c r="BK321"/>
      <c r="BL321"/>
      <c r="BM321"/>
      <c r="BN321"/>
      <c r="CD321"/>
      <c r="CE321"/>
      <c r="CF321"/>
      <c r="CG321"/>
    </row>
    <row r="322" spans="1:85">
      <c r="A322"/>
      <c r="B322"/>
      <c r="C322" s="511"/>
      <c r="D322" s="338" t="s">
        <v>0</v>
      </c>
      <c r="F322" s="101"/>
      <c r="G322" s="101"/>
      <c r="H322" s="101"/>
      <c r="I322" s="101"/>
      <c r="J322" s="101"/>
      <c r="K322" s="101"/>
      <c r="L322" s="101"/>
      <c r="Q322" s="134" t="s">
        <v>146</v>
      </c>
      <c r="AE322"/>
      <c r="AF322"/>
      <c r="AG322"/>
      <c r="AH322"/>
      <c r="AI322"/>
      <c r="AJ322"/>
      <c r="AK322"/>
      <c r="AL322"/>
      <c r="AM322"/>
      <c r="AN322"/>
      <c r="BE322"/>
      <c r="BI322"/>
      <c r="BJ322"/>
      <c r="BK322"/>
      <c r="BL322"/>
      <c r="BM322"/>
      <c r="BN322"/>
      <c r="CD322"/>
      <c r="CE322"/>
      <c r="CF322"/>
      <c r="CG322"/>
    </row>
    <row r="323" spans="1:85">
      <c r="A323"/>
      <c r="B323"/>
      <c r="C323" s="511"/>
      <c r="D323" s="338" t="s">
        <v>0</v>
      </c>
      <c r="F323" s="101"/>
      <c r="G323" s="101"/>
      <c r="H323" s="101"/>
      <c r="I323" s="101"/>
      <c r="J323" s="101"/>
      <c r="K323" s="101"/>
      <c r="L323" s="101"/>
      <c r="Q323" s="134" t="s">
        <v>310</v>
      </c>
      <c r="AE323"/>
      <c r="AF323"/>
      <c r="AG323"/>
      <c r="AH323"/>
      <c r="AI323"/>
      <c r="AJ323"/>
      <c r="AK323"/>
      <c r="AL323"/>
      <c r="AM323"/>
      <c r="AN323"/>
      <c r="BE323"/>
      <c r="BI323"/>
      <c r="BJ323"/>
      <c r="BK323"/>
      <c r="BL323"/>
      <c r="BM323"/>
      <c r="BN323"/>
      <c r="CD323"/>
      <c r="CE323"/>
      <c r="CF323"/>
      <c r="CG323"/>
    </row>
    <row r="324" spans="1:85">
      <c r="A324"/>
      <c r="B324"/>
      <c r="C324" s="511"/>
      <c r="D324" s="338" t="s">
        <v>0</v>
      </c>
      <c r="F324" s="101"/>
      <c r="G324" s="101"/>
      <c r="H324" s="101"/>
      <c r="I324" s="101"/>
      <c r="J324" s="101"/>
      <c r="K324" s="101"/>
      <c r="L324" s="101"/>
      <c r="Q324" s="134" t="s">
        <v>311</v>
      </c>
      <c r="AE324"/>
      <c r="AF324"/>
      <c r="AG324"/>
      <c r="AH324"/>
      <c r="AI324"/>
      <c r="AJ324"/>
      <c r="AK324"/>
      <c r="AL324"/>
      <c r="AM324"/>
      <c r="AN324"/>
      <c r="BE324"/>
      <c r="BI324"/>
      <c r="BJ324"/>
      <c r="BK324"/>
      <c r="BL324"/>
      <c r="BM324"/>
      <c r="BN324"/>
      <c r="CD324"/>
      <c r="CE324"/>
      <c r="CF324"/>
      <c r="CG324"/>
    </row>
    <row r="325" spans="1:85">
      <c r="A325"/>
      <c r="B325"/>
      <c r="C325" s="511"/>
      <c r="D325" s="338" t="s">
        <v>0</v>
      </c>
      <c r="F325" s="101"/>
      <c r="G325" s="101"/>
      <c r="H325" s="101"/>
      <c r="I325" s="101"/>
      <c r="J325" s="101"/>
      <c r="K325" s="101"/>
      <c r="L325" s="101"/>
      <c r="Q325" s="134" t="s">
        <v>312</v>
      </c>
      <c r="AE325"/>
      <c r="AF325"/>
      <c r="AG325"/>
      <c r="AH325"/>
      <c r="AI325"/>
      <c r="AJ325"/>
      <c r="AK325"/>
      <c r="AL325"/>
      <c r="AM325"/>
      <c r="AN325"/>
      <c r="BE325"/>
      <c r="BI325"/>
      <c r="BJ325"/>
      <c r="BK325"/>
      <c r="BL325"/>
      <c r="BM325"/>
      <c r="BN325"/>
      <c r="CD325"/>
      <c r="CE325"/>
      <c r="CF325"/>
      <c r="CG325"/>
    </row>
    <row r="326" spans="1:85">
      <c r="A326"/>
      <c r="B326"/>
      <c r="C326" s="511"/>
      <c r="D326" s="338" t="s">
        <v>0</v>
      </c>
      <c r="F326" s="101"/>
      <c r="G326" s="101"/>
      <c r="H326" s="101"/>
      <c r="I326" s="101"/>
      <c r="J326" s="101"/>
      <c r="K326" s="101"/>
      <c r="L326" s="101"/>
      <c r="Q326" s="134" t="s">
        <v>313</v>
      </c>
      <c r="AE326"/>
      <c r="AF326"/>
      <c r="AG326"/>
      <c r="AH326"/>
      <c r="AI326"/>
      <c r="AJ326"/>
      <c r="AK326"/>
      <c r="AL326"/>
      <c r="AM326"/>
      <c r="AN326"/>
      <c r="BE326"/>
      <c r="BI326"/>
      <c r="BJ326"/>
      <c r="BK326"/>
      <c r="BL326"/>
      <c r="BM326"/>
      <c r="BN326"/>
      <c r="CD326"/>
      <c r="CE326"/>
      <c r="CF326"/>
      <c r="CG326"/>
    </row>
    <row r="327" spans="1:85">
      <c r="A327"/>
      <c r="B327"/>
      <c r="C327" s="511"/>
      <c r="D327" s="338" t="s">
        <v>0</v>
      </c>
      <c r="F327" s="101"/>
      <c r="G327" s="101"/>
      <c r="H327" s="101"/>
      <c r="I327" s="101"/>
      <c r="J327" s="101"/>
      <c r="K327" s="101"/>
      <c r="L327" s="101"/>
      <c r="Q327" s="134" t="s">
        <v>96</v>
      </c>
      <c r="AE327"/>
      <c r="AF327"/>
      <c r="AG327"/>
      <c r="AH327"/>
      <c r="AI327"/>
      <c r="AJ327"/>
      <c r="AK327"/>
      <c r="AL327"/>
      <c r="AM327"/>
      <c r="AN327"/>
      <c r="BE327"/>
      <c r="BI327"/>
      <c r="BJ327"/>
      <c r="BK327"/>
      <c r="BL327"/>
      <c r="BM327"/>
      <c r="BN327"/>
      <c r="CD327"/>
      <c r="CE327"/>
      <c r="CF327"/>
      <c r="CG327"/>
    </row>
    <row r="328" spans="1:85">
      <c r="A328"/>
      <c r="B328"/>
      <c r="C328" s="511"/>
      <c r="D328" s="338" t="s">
        <v>0</v>
      </c>
      <c r="F328" s="101"/>
      <c r="G328" s="101"/>
      <c r="H328" s="101"/>
      <c r="I328" s="101"/>
      <c r="J328" s="101"/>
      <c r="K328" s="101"/>
      <c r="L328" s="101"/>
      <c r="Q328" s="134" t="s">
        <v>314</v>
      </c>
      <c r="AE328"/>
      <c r="AF328"/>
      <c r="AG328"/>
      <c r="AH328"/>
      <c r="AI328"/>
      <c r="AJ328"/>
      <c r="AK328"/>
      <c r="AL328"/>
      <c r="AM328"/>
      <c r="AN328"/>
      <c r="BE328"/>
      <c r="BF328" s="101"/>
      <c r="BG328" s="101"/>
      <c r="BH328" s="101"/>
      <c r="BI328"/>
      <c r="BJ328"/>
      <c r="BK328"/>
      <c r="BL328"/>
      <c r="BM328"/>
      <c r="BN328"/>
      <c r="CD328"/>
      <c r="CE328"/>
      <c r="CF328"/>
      <c r="CG328"/>
    </row>
    <row r="329" spans="1:85">
      <c r="A329"/>
      <c r="B329"/>
      <c r="C329" s="511"/>
      <c r="D329" s="338" t="s">
        <v>0</v>
      </c>
      <c r="F329" s="101"/>
      <c r="G329" s="101"/>
      <c r="H329" s="101"/>
      <c r="I329" s="101"/>
      <c r="J329" s="101"/>
      <c r="K329" s="101"/>
      <c r="L329" s="101"/>
      <c r="Q329" s="134" t="s">
        <v>98</v>
      </c>
      <c r="AE329"/>
      <c r="AF329"/>
      <c r="AG329"/>
      <c r="AH329"/>
      <c r="AI329"/>
      <c r="AJ329"/>
      <c r="AK329"/>
      <c r="AL329"/>
      <c r="AM329"/>
      <c r="AN329"/>
      <c r="BE329"/>
      <c r="BI329"/>
      <c r="BJ329"/>
      <c r="BK329"/>
      <c r="BL329"/>
      <c r="BM329"/>
      <c r="BN329"/>
      <c r="CD329"/>
      <c r="CE329"/>
      <c r="CF329"/>
      <c r="CG329"/>
    </row>
    <row r="330" spans="1:85">
      <c r="A330"/>
      <c r="B330"/>
      <c r="C330" s="511"/>
      <c r="D330" s="338" t="s">
        <v>0</v>
      </c>
      <c r="F330" s="101"/>
      <c r="G330" s="101"/>
      <c r="H330" s="101"/>
      <c r="I330" s="101"/>
      <c r="J330" s="101"/>
      <c r="K330" s="101"/>
      <c r="L330" s="101"/>
      <c r="Q330" s="134" t="s">
        <v>315</v>
      </c>
      <c r="AE330"/>
      <c r="AF330"/>
      <c r="AG330"/>
      <c r="AH330"/>
      <c r="AI330"/>
      <c r="AJ330"/>
      <c r="AK330"/>
      <c r="AL330"/>
      <c r="AM330"/>
      <c r="AN330"/>
      <c r="BE330"/>
      <c r="BI330"/>
      <c r="BJ330"/>
      <c r="BK330"/>
      <c r="BL330"/>
      <c r="BM330"/>
      <c r="BN330"/>
      <c r="CD330"/>
      <c r="CE330"/>
      <c r="CF330"/>
      <c r="CG330"/>
    </row>
    <row r="331" spans="1:85">
      <c r="A331"/>
      <c r="B331"/>
      <c r="C331" s="511"/>
      <c r="D331" s="338" t="s">
        <v>0</v>
      </c>
      <c r="F331" s="101"/>
      <c r="G331" s="101"/>
      <c r="H331" s="101"/>
      <c r="I331" s="101"/>
      <c r="J331" s="101"/>
      <c r="K331" s="101"/>
      <c r="L331" s="101"/>
      <c r="Q331" s="134" t="s">
        <v>316</v>
      </c>
      <c r="AE331"/>
      <c r="AF331"/>
      <c r="AG331"/>
      <c r="AH331"/>
      <c r="AI331"/>
      <c r="AJ331"/>
      <c r="AK331"/>
      <c r="AL331"/>
      <c r="AM331"/>
      <c r="AN331"/>
      <c r="BE331"/>
      <c r="BI331"/>
      <c r="BJ331"/>
      <c r="BK331"/>
      <c r="BL331"/>
      <c r="BM331"/>
      <c r="BN331"/>
      <c r="CD331"/>
      <c r="CE331"/>
      <c r="CF331"/>
      <c r="CG331"/>
    </row>
    <row r="332" spans="1:85">
      <c r="A332"/>
      <c r="B332"/>
      <c r="C332" s="511"/>
      <c r="D332" s="338" t="s">
        <v>0</v>
      </c>
      <c r="F332" s="101"/>
      <c r="G332" s="101"/>
      <c r="H332" s="101"/>
      <c r="I332" s="101"/>
      <c r="J332" s="101"/>
      <c r="K332" s="101"/>
      <c r="L332" s="101"/>
      <c r="Q332" s="134" t="s">
        <v>317</v>
      </c>
      <c r="AE332"/>
      <c r="AF332"/>
      <c r="AG332"/>
      <c r="AH332"/>
      <c r="AI332"/>
      <c r="AJ332"/>
      <c r="AK332"/>
      <c r="AL332"/>
      <c r="AM332"/>
      <c r="AN332"/>
      <c r="BE332"/>
      <c r="BF332"/>
      <c r="BG332"/>
      <c r="BH332"/>
      <c r="BI332"/>
      <c r="BJ332"/>
      <c r="BK332"/>
      <c r="BL332"/>
      <c r="BM332"/>
      <c r="BN332"/>
      <c r="CD332"/>
      <c r="CE332"/>
      <c r="CF332"/>
      <c r="CG332"/>
    </row>
    <row r="333" spans="1:85">
      <c r="A333"/>
      <c r="B333"/>
      <c r="C333" s="511"/>
      <c r="D333" s="338" t="s">
        <v>0</v>
      </c>
      <c r="F333" s="101"/>
      <c r="G333" s="101"/>
      <c r="H333" s="101"/>
      <c r="I333" s="101"/>
      <c r="J333" s="101"/>
      <c r="K333" s="101"/>
      <c r="L333" s="101"/>
      <c r="Q333" s="134" t="s">
        <v>318</v>
      </c>
      <c r="BF333"/>
      <c r="BG333"/>
      <c r="BH333"/>
      <c r="BI333"/>
      <c r="BJ333"/>
      <c r="BK333"/>
      <c r="BL333"/>
      <c r="BM333"/>
      <c r="BN333"/>
      <c r="CD333"/>
      <c r="CE333"/>
      <c r="CF333"/>
      <c r="CG333"/>
    </row>
    <row r="334" spans="1:85">
      <c r="A334"/>
      <c r="B334"/>
      <c r="C334" s="511"/>
      <c r="D334" s="338" t="s">
        <v>0</v>
      </c>
      <c r="F334" s="101"/>
      <c r="G334" s="101"/>
      <c r="H334" s="101"/>
      <c r="I334" s="101"/>
      <c r="J334" s="101"/>
      <c r="K334" s="101"/>
      <c r="L334" s="101"/>
      <c r="Q334" s="134" t="s">
        <v>319</v>
      </c>
      <c r="BF334"/>
      <c r="BG334"/>
      <c r="BH334"/>
      <c r="BI334"/>
      <c r="BJ334"/>
      <c r="BK334"/>
      <c r="BL334"/>
      <c r="BM334"/>
      <c r="BN334"/>
      <c r="CD334"/>
      <c r="CE334"/>
      <c r="CF334"/>
      <c r="CG334"/>
    </row>
    <row r="335" spans="1:85">
      <c r="A335"/>
      <c r="B335"/>
      <c r="C335" s="511"/>
      <c r="D335" s="338" t="s">
        <v>0</v>
      </c>
      <c r="F335" s="101"/>
      <c r="G335" s="101"/>
      <c r="H335" s="101"/>
      <c r="I335" s="101"/>
      <c r="J335" s="101"/>
      <c r="K335" s="101"/>
      <c r="L335" s="101"/>
      <c r="Q335" s="134" t="s">
        <v>320</v>
      </c>
      <c r="BF335"/>
      <c r="BG335"/>
      <c r="BH335"/>
      <c r="BI335"/>
      <c r="BJ335"/>
      <c r="BK335"/>
      <c r="BL335"/>
      <c r="BM335"/>
      <c r="BN335"/>
      <c r="CD335"/>
      <c r="CE335"/>
      <c r="CF335"/>
      <c r="CG335"/>
    </row>
    <row r="336" spans="1:85">
      <c r="A336"/>
      <c r="B336"/>
      <c r="C336" s="511"/>
      <c r="D336" s="338" t="s">
        <v>0</v>
      </c>
      <c r="F336" s="101"/>
      <c r="G336" s="101"/>
      <c r="H336" s="101"/>
      <c r="I336" s="101"/>
      <c r="J336" s="101"/>
      <c r="K336" s="101"/>
      <c r="L336" s="101"/>
      <c r="Q336" s="134" t="s">
        <v>141</v>
      </c>
      <c r="BF336"/>
      <c r="BG336"/>
      <c r="BH336"/>
      <c r="BI336"/>
      <c r="BJ336"/>
      <c r="BK336"/>
      <c r="BL336"/>
      <c r="BM336"/>
      <c r="BN336"/>
      <c r="CD336"/>
      <c r="CE336"/>
      <c r="CF336"/>
      <c r="CG336"/>
    </row>
    <row r="337" spans="1:85">
      <c r="A337"/>
      <c r="B337"/>
      <c r="C337" s="511"/>
      <c r="D337" s="338" t="s">
        <v>0</v>
      </c>
      <c r="F337" s="101"/>
      <c r="G337" s="101"/>
      <c r="H337" s="101"/>
      <c r="I337" s="101"/>
      <c r="J337" s="101"/>
      <c r="K337" s="101"/>
      <c r="L337" s="101"/>
      <c r="Q337" s="134" t="s">
        <v>321</v>
      </c>
      <c r="BF337"/>
      <c r="BG337"/>
      <c r="BH337"/>
      <c r="BI337"/>
      <c r="BJ337"/>
      <c r="BK337"/>
      <c r="BL337"/>
      <c r="BM337"/>
      <c r="BN337"/>
      <c r="CD337"/>
      <c r="CE337"/>
      <c r="CF337"/>
      <c r="CG337"/>
    </row>
    <row r="338" spans="1:85">
      <c r="A338"/>
      <c r="B338"/>
      <c r="C338" s="511"/>
      <c r="D338" s="338" t="s">
        <v>0</v>
      </c>
      <c r="F338" s="101"/>
      <c r="G338" s="101"/>
      <c r="H338" s="101"/>
      <c r="I338" s="101"/>
      <c r="J338" s="101"/>
      <c r="K338" s="101"/>
      <c r="L338" s="101"/>
      <c r="Q338" s="134" t="s">
        <v>322</v>
      </c>
      <c r="BF338"/>
      <c r="BG338"/>
      <c r="BH338"/>
      <c r="BI338"/>
      <c r="BJ338"/>
      <c r="BK338"/>
      <c r="BL338"/>
      <c r="BM338"/>
      <c r="BN338"/>
      <c r="CD338"/>
      <c r="CE338"/>
      <c r="CF338"/>
      <c r="CG338"/>
    </row>
    <row r="339" spans="1:85">
      <c r="A339"/>
      <c r="B339"/>
      <c r="C339" s="511"/>
      <c r="D339" s="338" t="s">
        <v>0</v>
      </c>
      <c r="F339" s="101"/>
      <c r="G339" s="101"/>
      <c r="H339" s="101"/>
      <c r="I339" s="101"/>
      <c r="J339" s="101"/>
      <c r="K339" s="101"/>
      <c r="L339" s="101"/>
      <c r="Q339" s="134" t="s">
        <v>100</v>
      </c>
      <c r="BF339"/>
      <c r="BG339"/>
      <c r="BH339"/>
      <c r="BI339"/>
      <c r="BJ339"/>
      <c r="BK339"/>
      <c r="BL339"/>
      <c r="BM339"/>
      <c r="BN339"/>
      <c r="CD339"/>
      <c r="CE339"/>
      <c r="CF339"/>
      <c r="CG339"/>
    </row>
    <row r="340" spans="1:85">
      <c r="A340"/>
      <c r="B340"/>
      <c r="C340" s="511"/>
      <c r="D340" s="338" t="s">
        <v>0</v>
      </c>
      <c r="F340" s="101"/>
      <c r="G340" s="101"/>
      <c r="H340" s="101"/>
      <c r="I340" s="101"/>
      <c r="J340" s="101"/>
      <c r="K340" s="101"/>
      <c r="L340" s="101"/>
      <c r="Q340" s="134" t="s">
        <v>323</v>
      </c>
      <c r="BF340"/>
      <c r="BG340"/>
      <c r="BH340"/>
      <c r="BI340"/>
      <c r="BJ340"/>
      <c r="BK340"/>
      <c r="BL340"/>
      <c r="BM340"/>
      <c r="BN340"/>
      <c r="CD340"/>
      <c r="CE340"/>
      <c r="CF340"/>
      <c r="CG340"/>
    </row>
    <row r="341" spans="1:85">
      <c r="A341"/>
      <c r="B341"/>
      <c r="C341" s="511"/>
      <c r="D341" s="338" t="s">
        <v>0</v>
      </c>
      <c r="F341" s="101"/>
      <c r="G341" s="101"/>
      <c r="H341" s="101"/>
      <c r="I341" s="101"/>
      <c r="J341" s="101"/>
      <c r="K341" s="101"/>
      <c r="L341" s="101"/>
      <c r="Q341" s="134" t="s">
        <v>324</v>
      </c>
      <c r="BF341"/>
      <c r="BG341"/>
      <c r="BH341"/>
      <c r="BI341"/>
      <c r="BJ341"/>
      <c r="BK341"/>
      <c r="BL341"/>
      <c r="BM341"/>
      <c r="BN341"/>
      <c r="CD341"/>
      <c r="CE341"/>
      <c r="CF341"/>
      <c r="CG341"/>
    </row>
    <row r="342" spans="1:85">
      <c r="A342"/>
      <c r="B342"/>
      <c r="C342" s="511"/>
      <c r="D342" s="338" t="s">
        <v>0</v>
      </c>
      <c r="F342" s="101"/>
      <c r="G342" s="101"/>
      <c r="H342" s="101"/>
      <c r="I342" s="101"/>
      <c r="J342" s="101"/>
      <c r="K342" s="101"/>
      <c r="L342" s="101"/>
      <c r="Q342" s="134" t="s">
        <v>106</v>
      </c>
      <c r="BF342"/>
      <c r="BG342"/>
      <c r="BH342"/>
      <c r="BI342"/>
      <c r="BJ342"/>
      <c r="BK342"/>
      <c r="BL342"/>
      <c r="BM342"/>
      <c r="BN342"/>
      <c r="CD342"/>
      <c r="CE342"/>
      <c r="CF342"/>
      <c r="CG342"/>
    </row>
    <row r="343" spans="1:85">
      <c r="A343"/>
      <c r="B343"/>
      <c r="C343" s="511"/>
      <c r="D343" s="338" t="s">
        <v>0</v>
      </c>
      <c r="F343" s="101"/>
      <c r="G343" s="101"/>
      <c r="H343" s="101"/>
      <c r="I343" s="101"/>
      <c r="J343" s="101"/>
      <c r="K343" s="101"/>
      <c r="L343" s="101"/>
      <c r="Q343" s="134" t="s">
        <v>325</v>
      </c>
      <c r="BF343"/>
      <c r="BG343"/>
      <c r="BH343"/>
      <c r="BI343"/>
      <c r="BJ343"/>
      <c r="BK343"/>
      <c r="BL343"/>
      <c r="BM343"/>
      <c r="BN343"/>
      <c r="CD343"/>
      <c r="CE343"/>
      <c r="CF343"/>
      <c r="CG343"/>
    </row>
    <row r="344" spans="1:85">
      <c r="A344"/>
      <c r="B344"/>
      <c r="C344" s="511"/>
      <c r="D344" s="338" t="s">
        <v>0</v>
      </c>
      <c r="F344" s="101"/>
      <c r="G344" s="101"/>
      <c r="H344" s="101"/>
      <c r="I344" s="101"/>
      <c r="J344" s="101"/>
      <c r="K344" s="101"/>
      <c r="L344" s="101"/>
      <c r="Q344" s="134" t="s">
        <v>326</v>
      </c>
      <c r="BF344"/>
      <c r="BG344"/>
      <c r="BH344"/>
      <c r="BI344"/>
      <c r="BJ344"/>
      <c r="BK344"/>
      <c r="BL344"/>
      <c r="BM344"/>
      <c r="BN344"/>
      <c r="CD344"/>
      <c r="CE344"/>
      <c r="CF344"/>
      <c r="CG344"/>
    </row>
    <row r="345" spans="1:85">
      <c r="A345"/>
      <c r="B345"/>
      <c r="C345" s="511"/>
      <c r="D345" s="338" t="s">
        <v>0</v>
      </c>
      <c r="F345" s="101"/>
      <c r="G345" s="101"/>
      <c r="H345" s="101"/>
      <c r="I345" s="101"/>
      <c r="J345" s="101"/>
      <c r="K345" s="101"/>
      <c r="L345" s="101"/>
      <c r="Q345" s="134" t="s">
        <v>327</v>
      </c>
      <c r="BF345"/>
      <c r="BG345"/>
      <c r="BH345"/>
      <c r="BI345"/>
      <c r="BJ345"/>
      <c r="BK345"/>
      <c r="BL345"/>
      <c r="BM345"/>
      <c r="BN345"/>
      <c r="CD345"/>
      <c r="CE345"/>
      <c r="CF345"/>
      <c r="CG345"/>
    </row>
    <row r="346" spans="1:85">
      <c r="A346"/>
      <c r="B346"/>
      <c r="C346" s="511"/>
      <c r="D346" s="338" t="s">
        <v>0</v>
      </c>
      <c r="F346" s="101"/>
      <c r="G346" s="101"/>
      <c r="H346" s="101"/>
      <c r="I346" s="101"/>
      <c r="J346" s="101"/>
      <c r="K346" s="101"/>
      <c r="L346" s="101"/>
      <c r="Q346" s="134" t="s">
        <v>328</v>
      </c>
      <c r="BF346"/>
      <c r="BG346"/>
      <c r="BH346"/>
      <c r="BI346"/>
      <c r="BJ346"/>
      <c r="BK346"/>
      <c r="BL346"/>
      <c r="BM346"/>
      <c r="BN346"/>
      <c r="CD346"/>
      <c r="CE346"/>
      <c r="CF346"/>
      <c r="CG346"/>
    </row>
    <row r="347" spans="1:85">
      <c r="A347"/>
      <c r="B347"/>
      <c r="C347" s="511"/>
      <c r="D347" s="338" t="s">
        <v>0</v>
      </c>
      <c r="F347" s="101"/>
      <c r="G347" s="101"/>
      <c r="H347" s="101"/>
      <c r="I347" s="101"/>
      <c r="J347" s="101"/>
      <c r="K347" s="101"/>
      <c r="L347" s="101"/>
      <c r="Q347" s="134" t="s">
        <v>329</v>
      </c>
      <c r="BF347"/>
      <c r="BG347"/>
      <c r="BH347"/>
      <c r="BI347"/>
      <c r="BJ347"/>
      <c r="BK347"/>
      <c r="BL347"/>
      <c r="BM347"/>
      <c r="BN347"/>
      <c r="CD347"/>
      <c r="CE347"/>
      <c r="CF347"/>
      <c r="CG347"/>
    </row>
    <row r="348" spans="1:85">
      <c r="A348"/>
      <c r="B348"/>
      <c r="C348" s="511"/>
      <c r="D348" s="338" t="s">
        <v>0</v>
      </c>
      <c r="F348" s="101"/>
      <c r="G348" s="101"/>
      <c r="H348" s="101"/>
      <c r="I348" s="101"/>
      <c r="J348" s="101"/>
      <c r="K348" s="101"/>
      <c r="L348" s="101"/>
      <c r="Q348" s="134" t="s">
        <v>330</v>
      </c>
      <c r="BF348"/>
      <c r="BG348"/>
      <c r="BH348"/>
      <c r="BI348"/>
      <c r="BJ348"/>
      <c r="BK348"/>
      <c r="BL348"/>
      <c r="BM348"/>
      <c r="BN348"/>
      <c r="CD348"/>
      <c r="CE348"/>
      <c r="CF348"/>
      <c r="CG348"/>
    </row>
    <row r="349" spans="1:85">
      <c r="A349"/>
      <c r="B349"/>
      <c r="C349" s="511"/>
      <c r="D349" s="338" t="s">
        <v>0</v>
      </c>
      <c r="F349" s="101"/>
      <c r="G349" s="101"/>
      <c r="H349" s="101"/>
      <c r="I349" s="101"/>
      <c r="J349" s="101"/>
      <c r="K349" s="101"/>
      <c r="L349" s="101"/>
      <c r="Q349" s="134" t="s">
        <v>124</v>
      </c>
      <c r="AE349"/>
      <c r="AF349"/>
      <c r="AG349"/>
      <c r="AH349"/>
      <c r="AI349"/>
      <c r="AJ349"/>
      <c r="AK349"/>
      <c r="AL349"/>
      <c r="AM349"/>
      <c r="AN349"/>
      <c r="BE349"/>
      <c r="BF349"/>
      <c r="BG349"/>
      <c r="BH349"/>
      <c r="BI349"/>
      <c r="BJ349"/>
      <c r="BK349"/>
      <c r="BL349"/>
      <c r="BM349"/>
      <c r="BN349"/>
      <c r="CD349"/>
      <c r="CE349"/>
      <c r="CF349"/>
      <c r="CG349"/>
    </row>
    <row r="350" spans="1:85">
      <c r="A350"/>
      <c r="B350"/>
      <c r="C350" s="511"/>
      <c r="D350" s="338" t="s">
        <v>0</v>
      </c>
      <c r="F350" s="101"/>
      <c r="G350" s="101"/>
      <c r="H350" s="101"/>
      <c r="I350" s="101"/>
      <c r="J350" s="101"/>
      <c r="K350" s="101"/>
      <c r="L350" s="101"/>
      <c r="Q350" s="134" t="s">
        <v>331</v>
      </c>
      <c r="AE350"/>
      <c r="AF350"/>
      <c r="AG350"/>
      <c r="AH350"/>
      <c r="AI350"/>
      <c r="AJ350"/>
      <c r="AK350"/>
      <c r="AL350"/>
      <c r="AM350"/>
      <c r="AN350"/>
      <c r="BE350"/>
      <c r="BF350"/>
      <c r="BG350"/>
      <c r="BH350"/>
      <c r="BI350"/>
      <c r="BJ350"/>
      <c r="BK350"/>
      <c r="BL350"/>
      <c r="BM350"/>
      <c r="BN350"/>
      <c r="CD350"/>
      <c r="CE350"/>
      <c r="CF350"/>
      <c r="CG350"/>
    </row>
    <row r="351" spans="1:85">
      <c r="A351"/>
      <c r="B351"/>
      <c r="C351" s="511"/>
      <c r="D351" s="338" t="s">
        <v>0</v>
      </c>
      <c r="F351" s="101"/>
      <c r="G351" s="101"/>
      <c r="H351" s="101"/>
      <c r="I351" s="101"/>
      <c r="J351" s="101"/>
      <c r="K351" s="101"/>
      <c r="L351" s="101"/>
      <c r="Q351" s="134" t="s">
        <v>332</v>
      </c>
      <c r="AE351"/>
      <c r="AF351"/>
      <c r="AG351"/>
      <c r="AH351"/>
      <c r="AI351"/>
      <c r="AJ351"/>
      <c r="AK351"/>
      <c r="AL351"/>
      <c r="AM351"/>
      <c r="AN351"/>
      <c r="BE351"/>
      <c r="BF351"/>
      <c r="BG351"/>
      <c r="BH351"/>
      <c r="BI351"/>
      <c r="BJ351"/>
      <c r="BK351"/>
      <c r="BL351"/>
      <c r="BM351"/>
      <c r="BN351"/>
      <c r="CD351"/>
      <c r="CE351"/>
      <c r="CF351"/>
      <c r="CG351"/>
    </row>
    <row r="352" spans="1:85">
      <c r="A352"/>
      <c r="B352"/>
      <c r="C352" s="511"/>
      <c r="D352" s="338" t="s">
        <v>0</v>
      </c>
      <c r="F352" s="101"/>
      <c r="G352" s="101"/>
      <c r="H352" s="101"/>
      <c r="I352" s="101"/>
      <c r="J352" s="101"/>
      <c r="K352" s="101"/>
      <c r="L352" s="101"/>
      <c r="Q352" s="134" t="s">
        <v>333</v>
      </c>
      <c r="AE352"/>
      <c r="AF352"/>
      <c r="AG352"/>
      <c r="AH352"/>
      <c r="AI352"/>
      <c r="AJ352"/>
      <c r="AK352"/>
      <c r="AL352"/>
      <c r="AM352"/>
      <c r="AN352"/>
      <c r="BE352"/>
      <c r="BF352"/>
      <c r="BG352"/>
      <c r="BH352"/>
      <c r="BI352"/>
      <c r="BJ352"/>
      <c r="BK352"/>
      <c r="BL352"/>
      <c r="BM352"/>
      <c r="BN352"/>
      <c r="CD352"/>
      <c r="CE352"/>
      <c r="CF352"/>
      <c r="CG352"/>
    </row>
    <row r="353" spans="1:85">
      <c r="A353"/>
      <c r="B353"/>
      <c r="C353" s="511"/>
      <c r="D353" s="338" t="s">
        <v>0</v>
      </c>
      <c r="F353" s="101"/>
      <c r="G353" s="101"/>
      <c r="H353" s="101"/>
      <c r="I353" s="101"/>
      <c r="J353" s="101"/>
      <c r="K353" s="101"/>
      <c r="L353" s="101"/>
      <c r="Q353" s="134" t="s">
        <v>334</v>
      </c>
      <c r="AE353"/>
      <c r="AF353"/>
      <c r="AG353"/>
      <c r="AH353"/>
      <c r="AI353"/>
      <c r="AJ353"/>
      <c r="AK353"/>
      <c r="AL353"/>
      <c r="AM353"/>
      <c r="AN353"/>
      <c r="BE353"/>
      <c r="BF353"/>
      <c r="BG353"/>
      <c r="BH353"/>
      <c r="BI353"/>
      <c r="BJ353"/>
      <c r="BK353"/>
      <c r="BL353"/>
      <c r="BM353"/>
      <c r="BN353"/>
      <c r="CD353"/>
      <c r="CE353"/>
      <c r="CF353"/>
      <c r="CG353"/>
    </row>
    <row r="354" spans="1:85">
      <c r="A354"/>
      <c r="B354"/>
      <c r="C354" s="511"/>
      <c r="D354" s="338" t="s">
        <v>0</v>
      </c>
      <c r="F354" s="101"/>
      <c r="G354" s="101"/>
      <c r="H354" s="101"/>
      <c r="I354" s="101"/>
      <c r="J354" s="101"/>
      <c r="K354" s="101"/>
      <c r="L354" s="101"/>
      <c r="Q354" s="134" t="s">
        <v>335</v>
      </c>
      <c r="AE354"/>
      <c r="AF354"/>
      <c r="AG354"/>
      <c r="AH354"/>
      <c r="AI354"/>
      <c r="AJ354"/>
      <c r="AK354"/>
      <c r="AL354"/>
      <c r="AM354"/>
      <c r="AN354"/>
      <c r="BE354"/>
      <c r="BF354"/>
      <c r="BG354"/>
      <c r="BH354"/>
      <c r="BI354"/>
      <c r="BJ354"/>
      <c r="BK354"/>
      <c r="BL354"/>
      <c r="BM354"/>
      <c r="BN354"/>
      <c r="CD354"/>
      <c r="CE354"/>
      <c r="CF354"/>
      <c r="CG354"/>
    </row>
    <row r="355" spans="1:85">
      <c r="A355"/>
      <c r="B355"/>
      <c r="C355" s="511"/>
      <c r="D355" s="338" t="s">
        <v>0</v>
      </c>
      <c r="F355" s="101"/>
      <c r="G355" s="101"/>
      <c r="H355" s="101"/>
      <c r="I355" s="101"/>
      <c r="J355" s="101"/>
      <c r="K355" s="101"/>
      <c r="L355" s="101"/>
      <c r="Q355" s="134" t="s">
        <v>102</v>
      </c>
      <c r="AE355"/>
      <c r="AF355"/>
      <c r="AG355"/>
      <c r="AH355"/>
      <c r="AI355"/>
      <c r="AJ355"/>
      <c r="AK355"/>
      <c r="AL355"/>
      <c r="AM355"/>
      <c r="AN355"/>
      <c r="BE355"/>
      <c r="BF355"/>
      <c r="BG355"/>
      <c r="BH355"/>
      <c r="BI355"/>
      <c r="BJ355"/>
      <c r="BK355"/>
      <c r="BL355"/>
      <c r="BM355"/>
      <c r="BN355"/>
      <c r="CD355"/>
      <c r="CE355"/>
      <c r="CF355"/>
      <c r="CG355"/>
    </row>
    <row r="356" spans="1:85">
      <c r="A356"/>
      <c r="B356"/>
      <c r="C356" s="511"/>
      <c r="D356" s="338" t="s">
        <v>0</v>
      </c>
      <c r="F356" s="101"/>
      <c r="G356" s="101"/>
      <c r="H356" s="101"/>
      <c r="I356" s="101"/>
      <c r="J356" s="101"/>
      <c r="K356" s="101"/>
      <c r="L356" s="101"/>
      <c r="Q356" s="134" t="s">
        <v>117</v>
      </c>
      <c r="AE356"/>
      <c r="AF356"/>
      <c r="AG356"/>
      <c r="AH356"/>
      <c r="AI356"/>
      <c r="AJ356"/>
      <c r="AK356"/>
      <c r="AL356"/>
      <c r="AM356"/>
      <c r="AN356"/>
      <c r="BE356"/>
      <c r="BF356"/>
      <c r="BG356"/>
      <c r="BH356"/>
      <c r="BI356"/>
      <c r="BJ356"/>
      <c r="BK356"/>
      <c r="BL356"/>
      <c r="BM356"/>
      <c r="BN356"/>
      <c r="CD356"/>
      <c r="CE356"/>
      <c r="CF356"/>
      <c r="CG356"/>
    </row>
    <row r="357" spans="1:85">
      <c r="A357"/>
      <c r="B357"/>
      <c r="C357" s="511"/>
      <c r="D357" s="338" t="s">
        <v>0</v>
      </c>
      <c r="F357" s="101"/>
      <c r="G357" s="101"/>
      <c r="H357" s="101"/>
      <c r="I357" s="101"/>
      <c r="J357" s="101"/>
      <c r="K357" s="101"/>
      <c r="L357" s="101"/>
      <c r="Q357" s="134" t="s">
        <v>336</v>
      </c>
      <c r="AE357"/>
      <c r="AF357"/>
      <c r="AG357"/>
      <c r="AH357"/>
      <c r="AI357"/>
      <c r="AJ357"/>
      <c r="AK357"/>
      <c r="AL357"/>
      <c r="AM357"/>
      <c r="AN357"/>
      <c r="BE357"/>
      <c r="BF357"/>
      <c r="BG357"/>
      <c r="BH357"/>
      <c r="BI357"/>
      <c r="BJ357"/>
      <c r="BK357"/>
      <c r="BL357"/>
      <c r="BM357"/>
      <c r="BN357"/>
      <c r="CD357"/>
      <c r="CE357"/>
      <c r="CF357"/>
      <c r="CG357"/>
    </row>
    <row r="358" spans="1:85">
      <c r="A358"/>
      <c r="B358"/>
      <c r="C358" s="511"/>
      <c r="D358" s="338" t="s">
        <v>0</v>
      </c>
      <c r="F358" s="101"/>
      <c r="G358" s="101"/>
      <c r="H358" s="101"/>
      <c r="I358" s="101"/>
      <c r="J358" s="101"/>
      <c r="K358" s="101"/>
      <c r="L358" s="101"/>
      <c r="Q358" s="134" t="s">
        <v>337</v>
      </c>
      <c r="AE358"/>
      <c r="AF358"/>
      <c r="AG358"/>
      <c r="AH358"/>
      <c r="AI358"/>
      <c r="AJ358"/>
      <c r="AK358"/>
      <c r="AL358"/>
      <c r="AM358"/>
      <c r="AN358"/>
      <c r="BE358"/>
      <c r="BF358"/>
      <c r="BG358"/>
      <c r="BH358"/>
      <c r="BI358"/>
      <c r="BJ358"/>
      <c r="BK358"/>
      <c r="BL358"/>
      <c r="BM358"/>
      <c r="BN358"/>
      <c r="CD358"/>
      <c r="CE358"/>
      <c r="CF358"/>
      <c r="CG358"/>
    </row>
    <row r="359" spans="1:85">
      <c r="A359"/>
      <c r="B359"/>
      <c r="C359" s="511"/>
      <c r="D359" s="338" t="s">
        <v>0</v>
      </c>
      <c r="F359" s="101"/>
      <c r="G359" s="101"/>
      <c r="H359" s="101"/>
      <c r="I359" s="101"/>
      <c r="J359" s="101"/>
      <c r="K359" s="101"/>
      <c r="L359" s="101"/>
      <c r="Q359" s="134" t="s">
        <v>338</v>
      </c>
      <c r="AE359"/>
      <c r="AF359"/>
      <c r="AG359"/>
      <c r="AH359"/>
      <c r="AI359"/>
      <c r="AJ359"/>
      <c r="AK359"/>
      <c r="AL359"/>
      <c r="AM359"/>
      <c r="AN359"/>
      <c r="BE359"/>
      <c r="BF359"/>
      <c r="BG359"/>
      <c r="BH359"/>
      <c r="BI359"/>
      <c r="BJ359"/>
      <c r="BK359"/>
      <c r="BL359"/>
      <c r="BM359"/>
      <c r="BN359"/>
      <c r="CD359"/>
      <c r="CE359"/>
      <c r="CF359"/>
      <c r="CG359"/>
    </row>
    <row r="360" spans="1:85">
      <c r="A360"/>
      <c r="B360"/>
      <c r="C360" s="511"/>
      <c r="D360" s="338" t="s">
        <v>0</v>
      </c>
      <c r="F360" s="101"/>
      <c r="G360" s="101"/>
      <c r="H360" s="101"/>
      <c r="I360" s="101"/>
      <c r="J360" s="101"/>
      <c r="K360" s="101"/>
      <c r="L360" s="101"/>
      <c r="Q360" s="134" t="s">
        <v>339</v>
      </c>
      <c r="AE360"/>
      <c r="AF360"/>
      <c r="AG360"/>
      <c r="AH360"/>
      <c r="AI360"/>
      <c r="AJ360"/>
      <c r="AK360"/>
      <c r="AL360"/>
      <c r="AM360"/>
      <c r="AN360"/>
      <c r="BE360"/>
      <c r="BF360"/>
      <c r="BG360"/>
      <c r="BH360"/>
      <c r="BI360"/>
      <c r="BJ360"/>
      <c r="BK360"/>
      <c r="BL360"/>
      <c r="BM360"/>
      <c r="BN360"/>
      <c r="CD360"/>
      <c r="CE360"/>
      <c r="CF360"/>
      <c r="CG360"/>
    </row>
    <row r="361" spans="1:85">
      <c r="A361"/>
      <c r="B361"/>
      <c r="C361" s="511"/>
      <c r="D361" s="338" t="s">
        <v>0</v>
      </c>
      <c r="F361" s="101"/>
      <c r="G361" s="101"/>
      <c r="H361" s="101"/>
      <c r="I361" s="101"/>
      <c r="J361" s="101"/>
      <c r="K361" s="101"/>
      <c r="L361" s="101"/>
      <c r="Q361" s="134" t="s">
        <v>340</v>
      </c>
      <c r="AE361"/>
      <c r="AF361"/>
      <c r="AG361"/>
      <c r="AH361"/>
      <c r="AI361"/>
      <c r="AJ361"/>
      <c r="AK361"/>
      <c r="AL361"/>
      <c r="AM361"/>
      <c r="AN361"/>
      <c r="BE361"/>
      <c r="BF361"/>
      <c r="BG361"/>
      <c r="BH361"/>
      <c r="BI361"/>
      <c r="BJ361"/>
      <c r="BK361"/>
      <c r="BL361"/>
      <c r="BM361"/>
      <c r="BN361"/>
      <c r="CD361"/>
      <c r="CE361"/>
      <c r="CF361"/>
      <c r="CG361"/>
    </row>
    <row r="362" spans="1:85">
      <c r="A362"/>
      <c r="B362"/>
      <c r="C362" s="511"/>
      <c r="D362" s="338" t="s">
        <v>0</v>
      </c>
      <c r="F362" s="101"/>
      <c r="G362" s="101"/>
      <c r="H362" s="101"/>
      <c r="I362" s="101"/>
      <c r="J362" s="101"/>
      <c r="K362" s="101"/>
      <c r="L362" s="101"/>
      <c r="Q362" s="134" t="s">
        <v>341</v>
      </c>
      <c r="AE362"/>
      <c r="AF362"/>
      <c r="AG362"/>
      <c r="AH362"/>
      <c r="AI362"/>
      <c r="AJ362"/>
      <c r="AK362"/>
      <c r="AL362"/>
      <c r="AM362"/>
      <c r="AN362"/>
      <c r="BE362"/>
      <c r="BF362"/>
      <c r="BG362"/>
      <c r="BH362"/>
      <c r="BI362"/>
      <c r="BJ362"/>
      <c r="BK362"/>
      <c r="BL362"/>
      <c r="BM362"/>
      <c r="BN362"/>
      <c r="CD362"/>
      <c r="CE362"/>
      <c r="CF362"/>
      <c r="CG362"/>
    </row>
    <row r="363" spans="1:85">
      <c r="A363"/>
      <c r="B363"/>
      <c r="C363" s="511"/>
      <c r="D363" s="338" t="s">
        <v>0</v>
      </c>
      <c r="F363" s="101"/>
      <c r="G363" s="101"/>
      <c r="H363" s="101"/>
      <c r="I363" s="101"/>
      <c r="J363" s="101"/>
      <c r="K363" s="101"/>
      <c r="L363" s="101"/>
      <c r="Q363" s="134" t="s">
        <v>342</v>
      </c>
      <c r="AE363"/>
      <c r="AF363"/>
      <c r="AG363"/>
      <c r="AH363"/>
      <c r="AI363"/>
      <c r="AJ363"/>
      <c r="AK363"/>
      <c r="AL363"/>
      <c r="AM363"/>
      <c r="AN363"/>
      <c r="BE363"/>
      <c r="BF363"/>
      <c r="BG363"/>
      <c r="BH363"/>
      <c r="BI363"/>
      <c r="BJ363"/>
      <c r="BK363"/>
      <c r="BL363"/>
      <c r="BM363"/>
      <c r="BN363"/>
      <c r="CD363"/>
      <c r="CE363"/>
      <c r="CF363"/>
      <c r="CG363"/>
    </row>
    <row r="364" spans="1:85">
      <c r="A364"/>
      <c r="B364"/>
      <c r="C364" s="511"/>
      <c r="D364" s="338" t="s">
        <v>0</v>
      </c>
      <c r="F364" s="101"/>
      <c r="G364" s="101"/>
      <c r="H364" s="101"/>
      <c r="I364" s="101"/>
      <c r="J364" s="101"/>
      <c r="K364" s="101"/>
      <c r="L364" s="101"/>
      <c r="Q364" s="134" t="s">
        <v>343</v>
      </c>
      <c r="AE364"/>
      <c r="AF364"/>
      <c r="AG364"/>
      <c r="AH364"/>
      <c r="AI364"/>
      <c r="AJ364"/>
      <c r="AK364"/>
      <c r="AL364"/>
      <c r="AM364"/>
      <c r="AN364"/>
      <c r="BE364"/>
      <c r="BF364"/>
      <c r="BG364"/>
      <c r="BH364"/>
      <c r="BI364"/>
      <c r="BJ364"/>
      <c r="BK364"/>
      <c r="BL364"/>
      <c r="BM364"/>
      <c r="BN364"/>
      <c r="CD364"/>
      <c r="CE364"/>
      <c r="CF364"/>
      <c r="CG364"/>
    </row>
    <row r="365" spans="1:85">
      <c r="A365"/>
      <c r="B365"/>
      <c r="C365" s="511"/>
      <c r="D365" s="338" t="s">
        <v>0</v>
      </c>
      <c r="F365" s="101"/>
      <c r="G365" s="101"/>
      <c r="H365" s="101"/>
      <c r="I365" s="101"/>
      <c r="J365" s="101"/>
      <c r="K365" s="101"/>
      <c r="L365" s="101"/>
      <c r="Q365" s="134" t="s">
        <v>344</v>
      </c>
      <c r="AE365"/>
      <c r="AF365"/>
      <c r="AG365"/>
      <c r="AH365"/>
      <c r="AI365"/>
      <c r="AJ365"/>
      <c r="AK365"/>
      <c r="AL365"/>
      <c r="AM365"/>
      <c r="AN365"/>
      <c r="BE365"/>
      <c r="BF365"/>
      <c r="BG365"/>
      <c r="BH365"/>
      <c r="BI365"/>
      <c r="BJ365"/>
      <c r="BK365"/>
      <c r="BL365"/>
      <c r="BM365"/>
      <c r="BN365"/>
      <c r="CD365"/>
      <c r="CE365"/>
      <c r="CF365"/>
      <c r="CG365"/>
    </row>
    <row r="366" spans="1:85">
      <c r="A366"/>
      <c r="B366"/>
      <c r="C366" s="511"/>
      <c r="D366" s="338" t="s">
        <v>0</v>
      </c>
      <c r="F366" s="101"/>
      <c r="G366" s="101"/>
      <c r="H366" s="101"/>
      <c r="I366" s="101"/>
      <c r="J366" s="101"/>
      <c r="K366" s="101"/>
      <c r="L366" s="101"/>
      <c r="Q366" s="134" t="s">
        <v>345</v>
      </c>
      <c r="AE366"/>
      <c r="AF366"/>
      <c r="AG366"/>
      <c r="AH366"/>
      <c r="AI366"/>
      <c r="AJ366"/>
      <c r="AK366"/>
      <c r="AL366"/>
      <c r="AM366"/>
      <c r="AN366"/>
      <c r="BE366"/>
      <c r="BF366"/>
      <c r="BG366"/>
      <c r="BH366"/>
      <c r="BI366"/>
      <c r="BJ366"/>
      <c r="BK366"/>
      <c r="BL366"/>
      <c r="BM366"/>
      <c r="BN366"/>
      <c r="CD366"/>
      <c r="CE366"/>
      <c r="CF366"/>
      <c r="CG366"/>
    </row>
    <row r="367" spans="1:85">
      <c r="A367"/>
      <c r="B367"/>
      <c r="C367" s="511"/>
      <c r="D367" s="338" t="s">
        <v>0</v>
      </c>
      <c r="F367" s="101"/>
      <c r="G367" s="101"/>
      <c r="H367" s="101"/>
      <c r="I367" s="101"/>
      <c r="J367" s="101"/>
      <c r="K367" s="101"/>
      <c r="L367" s="101"/>
      <c r="Q367" s="134" t="s">
        <v>346</v>
      </c>
      <c r="AE367"/>
      <c r="AF367"/>
      <c r="AG367"/>
      <c r="AH367"/>
      <c r="AI367"/>
      <c r="AJ367"/>
      <c r="AK367"/>
      <c r="AL367"/>
      <c r="AM367"/>
      <c r="AN367"/>
      <c r="BE367"/>
      <c r="BF367"/>
      <c r="BG367"/>
      <c r="BH367"/>
      <c r="BI367"/>
      <c r="BJ367"/>
      <c r="BK367"/>
      <c r="BL367"/>
      <c r="BM367"/>
      <c r="BN367"/>
      <c r="CD367"/>
      <c r="CE367"/>
      <c r="CF367"/>
      <c r="CG367"/>
    </row>
    <row r="368" spans="1:85">
      <c r="A368"/>
      <c r="B368"/>
      <c r="C368" s="511"/>
      <c r="D368" s="338" t="s">
        <v>0</v>
      </c>
      <c r="F368" s="101"/>
      <c r="G368" s="101"/>
      <c r="H368" s="101"/>
      <c r="I368" s="101"/>
      <c r="J368" s="101"/>
      <c r="K368" s="101"/>
      <c r="L368" s="101"/>
      <c r="Q368" s="134" t="s">
        <v>144</v>
      </c>
      <c r="AE368"/>
      <c r="AF368"/>
      <c r="AG368"/>
      <c r="AH368"/>
      <c r="AI368"/>
      <c r="AJ368"/>
      <c r="AK368"/>
      <c r="AL368"/>
      <c r="AM368"/>
      <c r="AN368"/>
      <c r="BE368"/>
      <c r="BF368"/>
      <c r="BG368"/>
      <c r="BH368"/>
      <c r="BI368"/>
      <c r="BJ368"/>
      <c r="BK368"/>
      <c r="BL368"/>
      <c r="BM368"/>
      <c r="BN368"/>
      <c r="CD368"/>
      <c r="CE368"/>
      <c r="CF368"/>
      <c r="CG368"/>
    </row>
    <row r="369" spans="1:85">
      <c r="A369"/>
      <c r="B369"/>
      <c r="C369" s="511"/>
      <c r="D369" s="338" t="s">
        <v>0</v>
      </c>
      <c r="F369" s="101"/>
      <c r="G369" s="101"/>
      <c r="H369" s="101"/>
      <c r="I369" s="101"/>
      <c r="J369" s="101"/>
      <c r="K369" s="101"/>
      <c r="L369" s="101"/>
      <c r="Q369" s="134" t="s">
        <v>347</v>
      </c>
      <c r="AE369"/>
      <c r="AF369"/>
      <c r="AG369"/>
      <c r="AH369"/>
      <c r="AI369"/>
      <c r="AJ369"/>
      <c r="AK369"/>
      <c r="AL369"/>
      <c r="AM369"/>
      <c r="AN369"/>
      <c r="BE369"/>
      <c r="BF369"/>
      <c r="BG369"/>
      <c r="BH369"/>
      <c r="BI369"/>
      <c r="BJ369"/>
      <c r="BK369"/>
      <c r="BL369"/>
      <c r="BM369"/>
      <c r="BN369"/>
      <c r="CD369"/>
      <c r="CE369"/>
      <c r="CF369"/>
      <c r="CG369"/>
    </row>
    <row r="370" spans="1:85">
      <c r="A370"/>
      <c r="B370"/>
      <c r="C370" s="511"/>
      <c r="D370" s="338" t="s">
        <v>0</v>
      </c>
      <c r="F370" s="101"/>
      <c r="G370" s="101"/>
      <c r="H370" s="101"/>
      <c r="I370" s="101"/>
      <c r="J370" s="101"/>
      <c r="K370" s="101"/>
      <c r="L370" s="101"/>
      <c r="Q370" s="134" t="s">
        <v>348</v>
      </c>
      <c r="AE370"/>
      <c r="AF370"/>
      <c r="AG370"/>
      <c r="AH370"/>
      <c r="AI370"/>
      <c r="AJ370"/>
      <c r="AK370"/>
      <c r="AL370"/>
      <c r="AM370"/>
      <c r="AN370"/>
      <c r="BE370"/>
      <c r="BF370"/>
      <c r="BG370"/>
      <c r="BH370"/>
      <c r="BI370"/>
      <c r="BJ370"/>
      <c r="BK370"/>
      <c r="BL370"/>
      <c r="BM370"/>
      <c r="BN370"/>
      <c r="CD370"/>
      <c r="CE370"/>
      <c r="CF370"/>
      <c r="CG370"/>
    </row>
    <row r="371" spans="1:85">
      <c r="A371"/>
      <c r="B371"/>
      <c r="C371" s="511"/>
      <c r="D371" s="338" t="s">
        <v>0</v>
      </c>
      <c r="F371" s="101"/>
      <c r="G371" s="101"/>
      <c r="H371" s="101"/>
      <c r="I371" s="101"/>
      <c r="J371" s="101"/>
      <c r="K371" s="101"/>
      <c r="L371" s="101"/>
      <c r="Q371" s="134" t="s">
        <v>126</v>
      </c>
      <c r="AE371"/>
      <c r="AF371"/>
      <c r="AG371"/>
      <c r="AH371"/>
      <c r="AI371"/>
      <c r="AJ371"/>
      <c r="AK371"/>
      <c r="AL371"/>
      <c r="AM371"/>
      <c r="AN371"/>
      <c r="BE371"/>
      <c r="BF371"/>
      <c r="BG371"/>
      <c r="BH371"/>
      <c r="BI371"/>
      <c r="BJ371"/>
      <c r="BK371"/>
      <c r="BL371"/>
      <c r="BM371"/>
      <c r="BN371"/>
      <c r="CD371"/>
      <c r="CE371"/>
      <c r="CF371"/>
      <c r="CG371"/>
    </row>
    <row r="372" spans="1:85">
      <c r="A372"/>
      <c r="B372"/>
      <c r="C372" s="511"/>
      <c r="D372" s="338" t="s">
        <v>0</v>
      </c>
      <c r="F372" s="101"/>
      <c r="G372" s="101"/>
      <c r="H372" s="101"/>
      <c r="I372" s="101"/>
      <c r="J372" s="101"/>
      <c r="K372" s="101"/>
      <c r="L372" s="101"/>
      <c r="Q372" s="134" t="s">
        <v>349</v>
      </c>
      <c r="AE372"/>
      <c r="AF372"/>
      <c r="AG372"/>
      <c r="AH372"/>
      <c r="AI372"/>
      <c r="AJ372"/>
      <c r="AK372"/>
      <c r="AL372"/>
      <c r="AM372"/>
      <c r="AN372"/>
      <c r="BE372"/>
      <c r="BF372"/>
      <c r="BG372"/>
      <c r="BH372"/>
      <c r="BI372"/>
      <c r="BJ372"/>
      <c r="BK372"/>
      <c r="BL372"/>
      <c r="BM372"/>
      <c r="BN372"/>
      <c r="CD372"/>
      <c r="CE372"/>
      <c r="CF372"/>
      <c r="CG372"/>
    </row>
    <row r="373" spans="1:85">
      <c r="A373"/>
      <c r="B373"/>
      <c r="C373" s="511"/>
      <c r="D373" s="338" t="s">
        <v>0</v>
      </c>
      <c r="F373" s="101"/>
      <c r="G373" s="101"/>
      <c r="H373" s="101"/>
      <c r="I373" s="101"/>
      <c r="J373" s="101"/>
      <c r="K373" s="101"/>
      <c r="L373" s="101"/>
      <c r="Q373" s="134" t="s">
        <v>350</v>
      </c>
      <c r="AE373"/>
      <c r="AF373"/>
      <c r="AG373"/>
      <c r="AH373"/>
      <c r="AI373"/>
      <c r="AJ373"/>
      <c r="AK373"/>
      <c r="AL373"/>
      <c r="AM373"/>
      <c r="AN373"/>
      <c r="BE373"/>
      <c r="BF373"/>
      <c r="BG373"/>
      <c r="BH373"/>
      <c r="BI373"/>
      <c r="BJ373"/>
      <c r="BK373"/>
      <c r="BL373"/>
      <c r="BM373"/>
      <c r="BN373"/>
      <c r="CD373"/>
      <c r="CE373"/>
      <c r="CF373"/>
      <c r="CG373"/>
    </row>
    <row r="374" spans="1:85">
      <c r="A374"/>
      <c r="B374"/>
      <c r="C374" s="511"/>
      <c r="D374" s="338" t="s">
        <v>0</v>
      </c>
      <c r="F374" s="101"/>
      <c r="G374" s="101"/>
      <c r="H374" s="101"/>
      <c r="I374" s="101"/>
      <c r="J374" s="101"/>
      <c r="K374" s="101"/>
      <c r="L374" s="101"/>
      <c r="Q374" s="134" t="s">
        <v>351</v>
      </c>
      <c r="AE374"/>
      <c r="AF374"/>
      <c r="AG374"/>
      <c r="AH374"/>
      <c r="AI374"/>
      <c r="AJ374"/>
      <c r="AK374"/>
      <c r="AL374"/>
      <c r="AM374"/>
      <c r="AN374"/>
      <c r="BE374"/>
      <c r="BF374"/>
      <c r="BG374"/>
      <c r="BH374"/>
      <c r="BI374"/>
      <c r="BJ374"/>
      <c r="BK374"/>
      <c r="BL374"/>
      <c r="BM374"/>
      <c r="BN374"/>
      <c r="CD374"/>
      <c r="CE374"/>
      <c r="CF374"/>
      <c r="CG374"/>
    </row>
    <row r="375" spans="1:85">
      <c r="A375"/>
      <c r="B375"/>
      <c r="C375" s="511"/>
      <c r="D375" s="338" t="s">
        <v>0</v>
      </c>
      <c r="F375" s="101"/>
      <c r="G375" s="101"/>
      <c r="H375" s="101"/>
      <c r="I375" s="101"/>
      <c r="J375" s="101"/>
      <c r="K375" s="101"/>
      <c r="L375" s="101"/>
      <c r="Q375" s="134" t="s">
        <v>352</v>
      </c>
      <c r="AE375"/>
      <c r="AF375"/>
      <c r="AG375"/>
      <c r="AH375"/>
      <c r="AI375"/>
      <c r="AJ375"/>
      <c r="AK375"/>
      <c r="AL375"/>
      <c r="AM375"/>
      <c r="AN375"/>
      <c r="BE375"/>
      <c r="BF375"/>
      <c r="BG375"/>
      <c r="BH375"/>
      <c r="BI375"/>
      <c r="BJ375"/>
      <c r="BK375"/>
      <c r="BL375"/>
      <c r="BM375"/>
      <c r="BN375"/>
      <c r="CD375"/>
      <c r="CE375"/>
      <c r="CF375"/>
      <c r="CG375"/>
    </row>
    <row r="376" spans="1:85">
      <c r="A376"/>
      <c r="B376"/>
      <c r="C376" s="511"/>
      <c r="D376" s="338" t="s">
        <v>0</v>
      </c>
      <c r="F376" s="101"/>
      <c r="G376" s="101"/>
      <c r="H376" s="101"/>
      <c r="I376" s="101"/>
      <c r="J376" s="101"/>
      <c r="K376" s="101"/>
      <c r="L376" s="101"/>
      <c r="Q376" s="134" t="s">
        <v>97</v>
      </c>
      <c r="AE376"/>
      <c r="AF376"/>
      <c r="AG376"/>
      <c r="AH376"/>
      <c r="AI376"/>
      <c r="AJ376"/>
      <c r="AK376"/>
      <c r="AL376"/>
      <c r="AM376"/>
      <c r="AN376"/>
      <c r="BE376"/>
      <c r="BF376"/>
      <c r="BG376"/>
      <c r="BH376"/>
      <c r="BI376"/>
      <c r="BJ376"/>
      <c r="BK376"/>
      <c r="BL376"/>
      <c r="BM376"/>
      <c r="BN376"/>
      <c r="CD376"/>
      <c r="CE376"/>
      <c r="CF376"/>
      <c r="CG376"/>
    </row>
    <row r="377" spans="1:85">
      <c r="A377"/>
      <c r="B377"/>
      <c r="C377" s="511"/>
      <c r="D377" s="338" t="s">
        <v>0</v>
      </c>
      <c r="F377" s="101"/>
      <c r="G377" s="101"/>
      <c r="H377" s="101"/>
      <c r="I377" s="101"/>
      <c r="J377" s="101"/>
      <c r="K377" s="101"/>
      <c r="L377" s="101"/>
      <c r="Q377" s="134" t="s">
        <v>353</v>
      </c>
      <c r="AE377"/>
      <c r="AF377"/>
      <c r="AG377"/>
      <c r="AH377"/>
      <c r="AI377"/>
      <c r="AJ377"/>
      <c r="AK377"/>
      <c r="AL377"/>
      <c r="AM377"/>
      <c r="AN377"/>
      <c r="BE377"/>
      <c r="BF377"/>
      <c r="BG377"/>
      <c r="BH377"/>
      <c r="BI377"/>
      <c r="BJ377"/>
      <c r="BK377"/>
      <c r="BL377"/>
      <c r="BM377"/>
      <c r="BN377"/>
      <c r="CD377"/>
      <c r="CE377"/>
      <c r="CF377"/>
      <c r="CG377"/>
    </row>
    <row r="378" spans="1:85">
      <c r="A378"/>
      <c r="B378"/>
      <c r="C378" s="511"/>
      <c r="D378" s="338" t="s">
        <v>0</v>
      </c>
      <c r="F378" s="101"/>
      <c r="G378" s="101"/>
      <c r="H378" s="101"/>
      <c r="I378" s="101"/>
      <c r="J378" s="101"/>
      <c r="K378" s="101"/>
      <c r="L378" s="101"/>
      <c r="Q378" s="134" t="s">
        <v>354</v>
      </c>
      <c r="AE378"/>
      <c r="AF378"/>
      <c r="AG378"/>
      <c r="AH378"/>
      <c r="AI378"/>
      <c r="AJ378"/>
      <c r="AK378"/>
      <c r="AL378"/>
      <c r="AM378"/>
      <c r="AN378"/>
      <c r="BE378"/>
      <c r="BF378"/>
      <c r="BG378"/>
      <c r="BH378"/>
      <c r="BI378"/>
      <c r="BJ378"/>
      <c r="BK378"/>
      <c r="BL378"/>
      <c r="BM378"/>
      <c r="BN378"/>
      <c r="CD378"/>
      <c r="CE378"/>
      <c r="CF378"/>
      <c r="CG378"/>
    </row>
    <row r="379" spans="1:85">
      <c r="A379"/>
      <c r="B379"/>
      <c r="C379" s="511"/>
      <c r="D379" s="338" t="s">
        <v>0</v>
      </c>
      <c r="F379" s="101"/>
      <c r="G379" s="101"/>
      <c r="H379" s="101"/>
      <c r="I379" s="101"/>
      <c r="J379" s="101"/>
      <c r="K379" s="101"/>
      <c r="L379" s="101"/>
      <c r="Q379" s="134" t="s">
        <v>355</v>
      </c>
      <c r="AE379"/>
      <c r="AF379"/>
      <c r="AG379"/>
      <c r="AH379"/>
      <c r="AI379"/>
      <c r="AJ379"/>
      <c r="AK379"/>
      <c r="AL379"/>
      <c r="AM379"/>
      <c r="AN379"/>
      <c r="BE379"/>
      <c r="BF379"/>
      <c r="BG379"/>
      <c r="BH379"/>
      <c r="BI379"/>
      <c r="BJ379"/>
      <c r="BK379"/>
      <c r="BL379"/>
      <c r="BM379"/>
      <c r="BN379"/>
      <c r="CD379"/>
      <c r="CE379"/>
      <c r="CF379"/>
      <c r="CG379"/>
    </row>
    <row r="380" spans="1:85">
      <c r="A380"/>
      <c r="B380"/>
      <c r="C380" s="511"/>
      <c r="D380" s="338" t="s">
        <v>0</v>
      </c>
      <c r="F380" s="101"/>
      <c r="G380" s="101"/>
      <c r="H380" s="101"/>
      <c r="I380" s="101"/>
      <c r="J380" s="101"/>
      <c r="K380" s="101"/>
      <c r="L380" s="101"/>
      <c r="Q380" s="134" t="s">
        <v>356</v>
      </c>
      <c r="AE380"/>
      <c r="AF380"/>
      <c r="AG380"/>
      <c r="AH380"/>
      <c r="AI380"/>
      <c r="AJ380"/>
      <c r="AK380"/>
      <c r="AL380"/>
      <c r="AM380"/>
      <c r="AN380"/>
      <c r="BE380"/>
      <c r="BF380"/>
      <c r="BG380"/>
      <c r="BH380"/>
      <c r="BI380"/>
      <c r="BJ380"/>
      <c r="BK380"/>
      <c r="BL380"/>
      <c r="BM380"/>
      <c r="BN380"/>
      <c r="CD380"/>
      <c r="CE380"/>
      <c r="CF380"/>
      <c r="CG380"/>
    </row>
    <row r="381" spans="1:85">
      <c r="A381"/>
      <c r="B381"/>
      <c r="C381" s="511"/>
      <c r="D381" s="338" t="s">
        <v>0</v>
      </c>
      <c r="F381" s="101"/>
      <c r="G381" s="101"/>
      <c r="H381" s="101"/>
      <c r="I381" s="101"/>
      <c r="J381" s="101"/>
      <c r="K381" s="101"/>
      <c r="L381" s="101"/>
      <c r="Q381" s="134" t="s">
        <v>357</v>
      </c>
      <c r="AE381"/>
      <c r="AF381"/>
      <c r="AG381"/>
      <c r="AH381"/>
      <c r="AI381"/>
      <c r="AJ381"/>
      <c r="AK381"/>
      <c r="AL381"/>
      <c r="AM381"/>
      <c r="AN381"/>
      <c r="BE381"/>
      <c r="BF381"/>
      <c r="BG381"/>
      <c r="BH381"/>
      <c r="BI381"/>
      <c r="BJ381"/>
      <c r="BK381"/>
      <c r="BL381"/>
      <c r="BM381"/>
      <c r="BN381"/>
      <c r="CD381"/>
      <c r="CE381"/>
      <c r="CF381"/>
      <c r="CG381"/>
    </row>
    <row r="382" spans="1:85">
      <c r="A382"/>
      <c r="B382"/>
      <c r="C382" s="511"/>
      <c r="D382" s="338" t="s">
        <v>0</v>
      </c>
      <c r="F382" s="101"/>
      <c r="G382" s="101"/>
      <c r="H382" s="101"/>
      <c r="I382" s="101"/>
      <c r="J382" s="101"/>
      <c r="K382" s="101"/>
      <c r="L382" s="101"/>
      <c r="Q382" s="134" t="s">
        <v>358</v>
      </c>
      <c r="AE382"/>
      <c r="AF382"/>
      <c r="AG382"/>
      <c r="AH382"/>
      <c r="AI382"/>
      <c r="AJ382"/>
      <c r="AK382"/>
      <c r="AL382"/>
      <c r="AM382"/>
      <c r="AN382"/>
      <c r="BE382"/>
      <c r="BF382"/>
      <c r="BG382"/>
      <c r="BH382"/>
      <c r="BI382"/>
      <c r="BJ382"/>
      <c r="BK382"/>
      <c r="BL382"/>
      <c r="BM382"/>
      <c r="BN382"/>
      <c r="CD382"/>
      <c r="CE382"/>
      <c r="CF382"/>
      <c r="CG382"/>
    </row>
    <row r="383" spans="1:85">
      <c r="A383"/>
      <c r="B383"/>
      <c r="C383" s="511"/>
      <c r="D383" s="338" t="s">
        <v>0</v>
      </c>
      <c r="F383" s="101"/>
      <c r="G383" s="101"/>
      <c r="H383" s="101"/>
      <c r="I383" s="101"/>
      <c r="J383" s="101"/>
      <c r="K383" s="101"/>
      <c r="L383" s="101"/>
      <c r="Q383" s="134" t="s">
        <v>137</v>
      </c>
      <c r="AE383"/>
      <c r="AF383"/>
      <c r="AG383"/>
      <c r="AH383"/>
      <c r="AI383"/>
      <c r="AJ383"/>
      <c r="AK383"/>
      <c r="AL383"/>
      <c r="AM383"/>
      <c r="AN383"/>
      <c r="BE383"/>
      <c r="BF383"/>
      <c r="BG383"/>
      <c r="BH383"/>
      <c r="BI383"/>
      <c r="BJ383"/>
      <c r="BK383"/>
      <c r="BL383"/>
      <c r="BM383"/>
      <c r="BN383"/>
      <c r="CD383"/>
      <c r="CE383"/>
      <c r="CF383"/>
      <c r="CG383"/>
    </row>
    <row r="384" spans="1:85">
      <c r="A384"/>
      <c r="B384"/>
      <c r="C384" s="511"/>
      <c r="D384" s="338" t="s">
        <v>0</v>
      </c>
      <c r="F384" s="101"/>
      <c r="G384" s="101"/>
      <c r="H384" s="101"/>
      <c r="I384" s="101"/>
      <c r="J384" s="101"/>
      <c r="K384" s="101"/>
      <c r="L384" s="101"/>
      <c r="Q384" s="134" t="s">
        <v>359</v>
      </c>
      <c r="AE384"/>
      <c r="AF384"/>
      <c r="AG384"/>
      <c r="AH384"/>
      <c r="AI384"/>
      <c r="AJ384"/>
      <c r="AK384"/>
      <c r="AL384"/>
      <c r="AM384"/>
      <c r="AN384"/>
      <c r="BE384"/>
      <c r="BF384"/>
      <c r="BG384"/>
      <c r="BH384"/>
      <c r="BI384"/>
      <c r="BJ384"/>
      <c r="BK384"/>
      <c r="BL384"/>
      <c r="BM384"/>
      <c r="BN384"/>
      <c r="CD384"/>
      <c r="CE384"/>
      <c r="CF384"/>
      <c r="CG384"/>
    </row>
    <row r="385" spans="1:85">
      <c r="A385"/>
      <c r="B385"/>
      <c r="C385" s="511"/>
      <c r="D385" s="338" t="s">
        <v>0</v>
      </c>
      <c r="F385" s="101"/>
      <c r="G385" s="101"/>
      <c r="H385" s="101"/>
      <c r="I385" s="101"/>
      <c r="J385" s="101"/>
      <c r="K385" s="101"/>
      <c r="L385" s="101"/>
      <c r="Q385" s="134" t="s">
        <v>360</v>
      </c>
      <c r="AE385"/>
      <c r="AF385"/>
      <c r="AG385"/>
      <c r="AH385"/>
      <c r="AI385"/>
      <c r="AJ385"/>
      <c r="AK385"/>
      <c r="AL385"/>
      <c r="AM385"/>
      <c r="AN385"/>
      <c r="BE385"/>
      <c r="BF385"/>
      <c r="BG385"/>
      <c r="BH385"/>
      <c r="BI385"/>
      <c r="BJ385"/>
      <c r="BK385"/>
      <c r="BL385"/>
      <c r="BM385"/>
      <c r="BN385"/>
      <c r="CD385"/>
      <c r="CE385"/>
      <c r="CF385"/>
      <c r="CG385"/>
    </row>
    <row r="386" spans="1:85">
      <c r="A386"/>
      <c r="B386"/>
      <c r="C386" s="511"/>
      <c r="D386" s="338" t="s">
        <v>0</v>
      </c>
      <c r="F386" s="101"/>
      <c r="G386" s="101"/>
      <c r="H386" s="101"/>
      <c r="I386" s="101"/>
      <c r="J386" s="101"/>
      <c r="K386" s="101"/>
      <c r="L386" s="101"/>
      <c r="Q386" s="134" t="s">
        <v>361</v>
      </c>
      <c r="AE386"/>
      <c r="AF386"/>
      <c r="AG386"/>
      <c r="AH386"/>
      <c r="AI386"/>
      <c r="AJ386"/>
      <c r="AK386"/>
      <c r="AL386"/>
      <c r="AM386"/>
      <c r="AN386"/>
      <c r="BE386"/>
      <c r="BF386"/>
      <c r="BG386"/>
      <c r="BH386"/>
      <c r="BI386"/>
      <c r="BJ386"/>
      <c r="BK386"/>
      <c r="BL386"/>
      <c r="BM386"/>
      <c r="BN386"/>
      <c r="CD386"/>
      <c r="CE386"/>
      <c r="CF386"/>
      <c r="CG386"/>
    </row>
    <row r="387" spans="1:85">
      <c r="A387"/>
      <c r="B387"/>
      <c r="C387" s="511"/>
      <c r="D387" s="338" t="s">
        <v>0</v>
      </c>
      <c r="F387" s="101"/>
      <c r="G387" s="101"/>
      <c r="H387" s="101"/>
      <c r="I387" s="101"/>
      <c r="J387" s="101"/>
      <c r="K387" s="101"/>
      <c r="L387" s="101"/>
      <c r="Q387" s="134" t="s">
        <v>362</v>
      </c>
      <c r="AE387"/>
      <c r="AF387"/>
      <c r="AG387"/>
      <c r="AH387"/>
      <c r="AI387"/>
      <c r="AJ387"/>
      <c r="AK387"/>
      <c r="AL387"/>
      <c r="AM387"/>
      <c r="AN387"/>
      <c r="BE387"/>
      <c r="BF387"/>
      <c r="BG387"/>
      <c r="BH387"/>
      <c r="BI387"/>
      <c r="BJ387"/>
      <c r="BK387"/>
      <c r="BL387"/>
      <c r="BM387"/>
      <c r="BN387"/>
      <c r="CD387"/>
      <c r="CE387"/>
      <c r="CF387"/>
      <c r="CG387"/>
    </row>
    <row r="388" spans="1:85">
      <c r="A388"/>
      <c r="B388"/>
      <c r="C388" s="511"/>
      <c r="D388" s="338" t="s">
        <v>0</v>
      </c>
      <c r="F388" s="101"/>
      <c r="G388" s="101"/>
      <c r="H388" s="101"/>
      <c r="I388" s="101"/>
      <c r="J388" s="101"/>
      <c r="K388" s="101"/>
      <c r="L388" s="101"/>
      <c r="Q388" s="134" t="s">
        <v>363</v>
      </c>
      <c r="AE388"/>
      <c r="AF388"/>
      <c r="AG388"/>
      <c r="AH388"/>
      <c r="AI388"/>
      <c r="AJ388"/>
      <c r="AK388"/>
      <c r="AL388"/>
      <c r="AM388"/>
      <c r="AN388"/>
      <c r="BE388"/>
      <c r="BF388"/>
      <c r="BG388"/>
      <c r="BH388"/>
      <c r="BI388"/>
      <c r="BJ388"/>
      <c r="BK388"/>
      <c r="BL388"/>
      <c r="BM388"/>
      <c r="BN388"/>
      <c r="CD388"/>
      <c r="CE388"/>
      <c r="CF388"/>
      <c r="CG388"/>
    </row>
    <row r="389" spans="1:85">
      <c r="A389"/>
      <c r="B389"/>
      <c r="C389" s="511"/>
      <c r="D389" s="338" t="s">
        <v>0</v>
      </c>
      <c r="F389" s="101"/>
      <c r="G389" s="101"/>
      <c r="H389" s="101"/>
      <c r="I389" s="101"/>
      <c r="J389" s="101"/>
      <c r="K389" s="101"/>
      <c r="L389" s="101"/>
      <c r="Q389" s="134" t="s">
        <v>364</v>
      </c>
      <c r="AE389"/>
      <c r="AF389"/>
      <c r="AG389"/>
      <c r="AH389"/>
      <c r="AI389"/>
      <c r="AJ389"/>
      <c r="AK389"/>
      <c r="AL389"/>
      <c r="AM389"/>
      <c r="AN389"/>
      <c r="BE389"/>
      <c r="BF389"/>
      <c r="BG389"/>
      <c r="BH389"/>
      <c r="BI389"/>
      <c r="BJ389"/>
      <c r="BK389"/>
      <c r="BL389"/>
      <c r="BM389"/>
      <c r="BN389"/>
      <c r="CD389"/>
      <c r="CE389"/>
      <c r="CF389"/>
      <c r="CG389"/>
    </row>
    <row r="390" spans="1:85">
      <c r="A390"/>
      <c r="B390"/>
      <c r="C390" s="511"/>
      <c r="D390" s="338" t="s">
        <v>0</v>
      </c>
      <c r="F390" s="101"/>
      <c r="G390" s="101"/>
      <c r="H390" s="101"/>
      <c r="I390" s="101"/>
      <c r="J390" s="101"/>
      <c r="K390" s="101"/>
      <c r="L390" s="101"/>
      <c r="Q390" s="134" t="s">
        <v>365</v>
      </c>
      <c r="AE390"/>
      <c r="AF390"/>
      <c r="AG390"/>
      <c r="AH390"/>
      <c r="AI390"/>
      <c r="AJ390"/>
      <c r="AK390"/>
      <c r="AL390"/>
      <c r="AM390"/>
      <c r="AN390"/>
      <c r="BE390"/>
      <c r="BF390"/>
      <c r="BG390"/>
      <c r="BH390"/>
      <c r="BI390"/>
      <c r="BJ390"/>
      <c r="BK390"/>
      <c r="BL390"/>
      <c r="BM390"/>
      <c r="BN390"/>
      <c r="CD390"/>
      <c r="CE390"/>
      <c r="CF390"/>
      <c r="CG390"/>
    </row>
    <row r="391" spans="1:85">
      <c r="A391"/>
      <c r="B391"/>
      <c r="C391" s="511"/>
      <c r="D391" s="338" t="s">
        <v>0</v>
      </c>
      <c r="F391" s="101"/>
      <c r="G391" s="101"/>
      <c r="H391" s="101"/>
      <c r="I391" s="101"/>
      <c r="J391" s="101"/>
      <c r="K391" s="101"/>
      <c r="L391" s="101"/>
      <c r="Q391" s="134" t="s">
        <v>366</v>
      </c>
      <c r="AE391"/>
      <c r="AF391"/>
      <c r="AG391"/>
      <c r="AH391"/>
      <c r="AI391"/>
      <c r="AJ391"/>
      <c r="AK391"/>
      <c r="AL391"/>
      <c r="AM391"/>
      <c r="AN391"/>
      <c r="BE391"/>
      <c r="BF391"/>
      <c r="BG391"/>
      <c r="BH391"/>
      <c r="BI391"/>
      <c r="BJ391"/>
      <c r="BK391"/>
      <c r="BL391"/>
      <c r="BM391"/>
      <c r="BN391"/>
      <c r="CD391"/>
      <c r="CE391"/>
      <c r="CF391"/>
      <c r="CG391"/>
    </row>
    <row r="392" spans="1:85">
      <c r="A392"/>
      <c r="B392"/>
      <c r="C392" s="511"/>
      <c r="D392" s="338" t="s">
        <v>0</v>
      </c>
      <c r="F392" s="101"/>
      <c r="G392" s="101"/>
      <c r="H392" s="101"/>
      <c r="I392" s="101"/>
      <c r="J392" s="101"/>
      <c r="K392" s="101"/>
      <c r="L392" s="101"/>
      <c r="Q392" s="134" t="s">
        <v>367</v>
      </c>
      <c r="AE392"/>
      <c r="AF392"/>
      <c r="AG392"/>
      <c r="AH392"/>
      <c r="AI392"/>
      <c r="AJ392"/>
      <c r="AK392"/>
      <c r="AL392"/>
      <c r="AM392"/>
      <c r="AN392"/>
      <c r="BE392"/>
      <c r="BF392"/>
      <c r="BG392"/>
      <c r="BH392"/>
      <c r="BI392"/>
      <c r="BJ392"/>
      <c r="BK392"/>
      <c r="BL392"/>
      <c r="BM392"/>
      <c r="BN392"/>
      <c r="CD392"/>
      <c r="CE392"/>
      <c r="CF392"/>
      <c r="CG392"/>
    </row>
    <row r="393" spans="1:85">
      <c r="A393"/>
      <c r="B393"/>
      <c r="C393" s="511"/>
      <c r="D393" s="338" t="s">
        <v>0</v>
      </c>
      <c r="F393" s="101"/>
      <c r="G393" s="101"/>
      <c r="H393" s="101"/>
      <c r="I393" s="101"/>
      <c r="J393" s="101"/>
      <c r="K393" s="101"/>
      <c r="L393" s="101"/>
      <c r="Q393" s="134" t="s">
        <v>368</v>
      </c>
      <c r="AE393"/>
      <c r="AF393"/>
      <c r="AG393"/>
      <c r="AH393"/>
      <c r="AI393"/>
      <c r="AJ393"/>
      <c r="AK393"/>
      <c r="AL393"/>
      <c r="AM393"/>
      <c r="AN393"/>
      <c r="BE393"/>
      <c r="BF393"/>
      <c r="BG393"/>
      <c r="BH393"/>
      <c r="BI393"/>
      <c r="BJ393"/>
      <c r="BK393"/>
      <c r="BL393"/>
      <c r="BM393"/>
      <c r="BN393"/>
      <c r="CD393"/>
      <c r="CE393"/>
      <c r="CF393"/>
      <c r="CG393"/>
    </row>
    <row r="394" spans="1:85">
      <c r="A394"/>
      <c r="B394"/>
      <c r="C394" s="511"/>
      <c r="D394" s="338" t="s">
        <v>0</v>
      </c>
      <c r="F394" s="101"/>
      <c r="G394" s="101"/>
      <c r="H394" s="101"/>
      <c r="I394" s="101"/>
      <c r="J394" s="101"/>
      <c r="K394" s="101"/>
      <c r="L394" s="101"/>
      <c r="Q394" s="134" t="s">
        <v>119</v>
      </c>
      <c r="AE394"/>
      <c r="AF394"/>
      <c r="AG394"/>
      <c r="AH394"/>
      <c r="AI394"/>
      <c r="AJ394"/>
      <c r="AK394"/>
      <c r="AL394"/>
      <c r="AM394"/>
      <c r="AN394"/>
      <c r="BE394"/>
      <c r="BF394"/>
      <c r="BG394"/>
      <c r="BH394"/>
      <c r="BI394"/>
      <c r="BJ394"/>
      <c r="BK394"/>
      <c r="BL394"/>
      <c r="BM394"/>
      <c r="BN394"/>
      <c r="CD394"/>
      <c r="CE394"/>
      <c r="CF394"/>
      <c r="CG394"/>
    </row>
    <row r="395" spans="1:85">
      <c r="A395"/>
      <c r="B395"/>
      <c r="C395" s="511"/>
      <c r="D395" s="338" t="s">
        <v>0</v>
      </c>
      <c r="F395" s="101"/>
      <c r="G395" s="101"/>
      <c r="H395" s="101"/>
      <c r="I395" s="101"/>
      <c r="J395" s="101"/>
      <c r="K395" s="101"/>
      <c r="L395" s="101"/>
      <c r="Q395" s="134" t="s">
        <v>369</v>
      </c>
      <c r="AE395"/>
      <c r="AF395"/>
      <c r="AG395"/>
      <c r="AH395"/>
      <c r="AI395"/>
      <c r="AJ395"/>
      <c r="AK395"/>
      <c r="AL395"/>
      <c r="AM395"/>
      <c r="AN395"/>
      <c r="BE395"/>
      <c r="BF395"/>
      <c r="BG395"/>
      <c r="BH395"/>
      <c r="BI395"/>
      <c r="BJ395"/>
      <c r="BK395"/>
      <c r="BL395"/>
      <c r="BM395"/>
      <c r="BN395"/>
      <c r="CD395"/>
      <c r="CE395"/>
      <c r="CF395"/>
      <c r="CG395"/>
    </row>
    <row r="396" spans="1:85">
      <c r="C396" s="511"/>
      <c r="D396" s="338" t="s">
        <v>0</v>
      </c>
      <c r="F396" s="101"/>
      <c r="G396" s="101"/>
      <c r="H396" s="101"/>
      <c r="I396" s="101"/>
      <c r="J396" s="101"/>
      <c r="K396" s="101"/>
      <c r="L396" s="101"/>
      <c r="Q396" s="134" t="s">
        <v>370</v>
      </c>
      <c r="AE396"/>
      <c r="AF396"/>
      <c r="AG396"/>
      <c r="AH396"/>
      <c r="AI396"/>
      <c r="AJ396"/>
      <c r="AK396"/>
      <c r="AL396"/>
      <c r="AM396"/>
      <c r="AN396"/>
      <c r="BE396"/>
      <c r="BI396"/>
      <c r="BJ396"/>
      <c r="BK396"/>
      <c r="BL396"/>
      <c r="BM396"/>
      <c r="BN396"/>
      <c r="CD396"/>
      <c r="CE396"/>
      <c r="CF396"/>
      <c r="CG396"/>
    </row>
    <row r="397" spans="1:85">
      <c r="C397" s="511"/>
      <c r="D397" s="338" t="s">
        <v>0</v>
      </c>
      <c r="F397" s="101"/>
      <c r="G397" s="101"/>
      <c r="H397" s="101"/>
      <c r="I397" s="101"/>
      <c r="J397" s="101"/>
      <c r="K397" s="101"/>
      <c r="L397" s="101"/>
      <c r="Q397" s="134" t="s">
        <v>371</v>
      </c>
      <c r="AE397"/>
      <c r="AF397"/>
      <c r="AG397"/>
      <c r="AH397"/>
      <c r="AI397"/>
      <c r="AJ397"/>
      <c r="AK397"/>
      <c r="AL397"/>
      <c r="AM397"/>
      <c r="AN397"/>
      <c r="BE397"/>
      <c r="BI397"/>
      <c r="BJ397"/>
      <c r="BK397"/>
      <c r="BL397"/>
      <c r="BM397"/>
      <c r="BN397"/>
      <c r="CD397"/>
      <c r="CE397"/>
      <c r="CF397"/>
      <c r="CG397"/>
    </row>
    <row r="398" spans="1:85">
      <c r="C398" s="511"/>
      <c r="D398" s="338" t="s">
        <v>0</v>
      </c>
      <c r="F398" s="101"/>
      <c r="G398" s="101"/>
      <c r="H398" s="101"/>
      <c r="I398" s="101"/>
      <c r="J398" s="101"/>
      <c r="K398" s="101"/>
      <c r="L398" s="101"/>
      <c r="Q398" s="134" t="s">
        <v>372</v>
      </c>
      <c r="AE398"/>
      <c r="AF398"/>
      <c r="AG398"/>
      <c r="AH398"/>
      <c r="AI398"/>
      <c r="AJ398"/>
      <c r="AK398"/>
      <c r="AL398"/>
      <c r="AM398"/>
      <c r="AN398"/>
      <c r="BE398"/>
      <c r="BI398"/>
      <c r="BJ398"/>
      <c r="BK398"/>
      <c r="BL398"/>
      <c r="BM398"/>
      <c r="BN398"/>
      <c r="CD398"/>
      <c r="CE398"/>
      <c r="CF398"/>
      <c r="CG398"/>
    </row>
    <row r="399" spans="1:85">
      <c r="C399" s="511"/>
      <c r="D399" s="338" t="s">
        <v>0</v>
      </c>
      <c r="F399" s="101"/>
      <c r="G399" s="101"/>
      <c r="H399" s="101"/>
      <c r="I399" s="101"/>
      <c r="J399" s="101"/>
      <c r="K399" s="101"/>
      <c r="L399" s="101"/>
      <c r="Q399" s="134" t="s">
        <v>145</v>
      </c>
      <c r="AE399"/>
      <c r="AF399"/>
      <c r="AG399"/>
      <c r="AH399"/>
      <c r="AI399"/>
      <c r="AJ399"/>
      <c r="AK399"/>
      <c r="AL399"/>
      <c r="AM399"/>
      <c r="AN399"/>
      <c r="BE399"/>
      <c r="BI399"/>
      <c r="BJ399"/>
      <c r="BK399"/>
      <c r="BL399"/>
      <c r="BM399"/>
      <c r="BN399"/>
      <c r="CD399"/>
      <c r="CE399"/>
      <c r="CF399"/>
      <c r="CG399"/>
    </row>
    <row r="400" spans="1:85">
      <c r="C400" s="511"/>
      <c r="D400" s="338" t="s">
        <v>0</v>
      </c>
      <c r="F400" s="101"/>
      <c r="G400" s="101"/>
      <c r="H400" s="101"/>
      <c r="I400" s="101"/>
      <c r="J400" s="101"/>
      <c r="K400" s="101"/>
      <c r="L400" s="101"/>
      <c r="Q400" s="134" t="s">
        <v>373</v>
      </c>
      <c r="AE400"/>
      <c r="AF400"/>
      <c r="AG400"/>
      <c r="AH400"/>
      <c r="AI400"/>
      <c r="AJ400"/>
      <c r="AK400"/>
      <c r="AL400"/>
      <c r="AM400"/>
      <c r="AN400"/>
      <c r="BE400"/>
      <c r="BI400"/>
      <c r="BJ400"/>
      <c r="BK400"/>
      <c r="BL400"/>
      <c r="BM400"/>
      <c r="BN400"/>
      <c r="CD400"/>
      <c r="CE400"/>
      <c r="CF400"/>
      <c r="CG400"/>
    </row>
    <row r="401" spans="1:85">
      <c r="C401" s="511"/>
      <c r="D401" s="338" t="s">
        <v>0</v>
      </c>
      <c r="F401" s="101"/>
      <c r="G401" s="101"/>
      <c r="H401" s="101"/>
      <c r="I401" s="101"/>
      <c r="J401" s="101"/>
      <c r="K401" s="101"/>
      <c r="L401" s="101"/>
      <c r="Q401" s="134" t="s">
        <v>374</v>
      </c>
      <c r="AE401"/>
      <c r="AF401"/>
      <c r="AG401"/>
      <c r="AH401"/>
      <c r="AI401"/>
      <c r="AJ401"/>
      <c r="AK401"/>
      <c r="AL401"/>
      <c r="AM401"/>
      <c r="AN401"/>
      <c r="BE401"/>
      <c r="BI401"/>
      <c r="BJ401"/>
      <c r="BK401"/>
      <c r="BL401"/>
      <c r="BM401"/>
      <c r="BN401"/>
      <c r="CD401"/>
      <c r="CE401"/>
      <c r="CF401"/>
      <c r="CG401"/>
    </row>
    <row r="402" spans="1:85">
      <c r="C402" s="511"/>
      <c r="D402" s="338" t="s">
        <v>0</v>
      </c>
      <c r="F402" s="101"/>
      <c r="G402" s="101"/>
      <c r="H402" s="101"/>
      <c r="I402" s="101"/>
      <c r="J402" s="101"/>
      <c r="K402" s="101"/>
      <c r="L402" s="101"/>
      <c r="Q402" s="134" t="s">
        <v>375</v>
      </c>
      <c r="AE402"/>
      <c r="AF402"/>
      <c r="AG402"/>
      <c r="AH402"/>
      <c r="AI402"/>
      <c r="AJ402"/>
      <c r="AK402"/>
      <c r="AL402"/>
      <c r="AM402"/>
      <c r="AN402"/>
      <c r="BE402"/>
      <c r="BI402"/>
      <c r="BJ402"/>
      <c r="BK402"/>
      <c r="BL402"/>
      <c r="BM402"/>
      <c r="BN402"/>
      <c r="CD402"/>
      <c r="CE402"/>
      <c r="CF402"/>
      <c r="CG402"/>
    </row>
    <row r="403" spans="1:85">
      <c r="C403" s="511"/>
      <c r="D403" s="338" t="s">
        <v>0</v>
      </c>
      <c r="F403" s="101"/>
      <c r="G403" s="101"/>
      <c r="H403" s="101"/>
      <c r="I403" s="101"/>
      <c r="J403" s="101"/>
      <c r="K403" s="101"/>
      <c r="L403" s="101"/>
      <c r="Q403" s="134" t="s">
        <v>376</v>
      </c>
      <c r="AE403"/>
      <c r="AF403"/>
      <c r="AG403"/>
      <c r="AH403"/>
      <c r="AI403"/>
      <c r="AJ403"/>
      <c r="AK403"/>
      <c r="AL403"/>
      <c r="AM403"/>
      <c r="AN403"/>
      <c r="BE403"/>
      <c r="BI403"/>
      <c r="BJ403"/>
      <c r="BK403"/>
      <c r="BL403"/>
      <c r="BM403"/>
      <c r="BN403"/>
      <c r="CD403"/>
      <c r="CE403"/>
      <c r="CF403"/>
      <c r="CG403"/>
    </row>
    <row r="404" spans="1:85">
      <c r="C404" s="511"/>
      <c r="D404" s="338" t="s">
        <v>0</v>
      </c>
      <c r="F404" s="101"/>
      <c r="G404" s="101"/>
      <c r="H404" s="101"/>
      <c r="I404" s="101"/>
      <c r="J404" s="101"/>
      <c r="K404" s="101"/>
      <c r="L404" s="101"/>
      <c r="Q404" s="134" t="s">
        <v>377</v>
      </c>
      <c r="AE404"/>
      <c r="AF404"/>
      <c r="AG404"/>
      <c r="AH404"/>
      <c r="AI404"/>
      <c r="AJ404"/>
      <c r="AK404"/>
      <c r="AL404"/>
      <c r="AM404"/>
      <c r="AN404"/>
      <c r="BE404"/>
      <c r="BI404"/>
      <c r="BJ404"/>
      <c r="BK404"/>
      <c r="BL404"/>
      <c r="BM404"/>
      <c r="BN404"/>
      <c r="CD404"/>
      <c r="CE404"/>
      <c r="CF404"/>
      <c r="CG404"/>
    </row>
    <row r="405" spans="1:85">
      <c r="C405" s="511"/>
      <c r="D405" s="338" t="s">
        <v>0</v>
      </c>
      <c r="F405" s="101"/>
      <c r="G405" s="101"/>
      <c r="H405" s="101"/>
      <c r="I405" s="101"/>
      <c r="J405" s="101"/>
      <c r="K405" s="101"/>
      <c r="L405" s="101"/>
      <c r="Q405" s="134" t="s">
        <v>139</v>
      </c>
      <c r="AE405"/>
      <c r="AF405"/>
      <c r="AG405"/>
      <c r="AH405"/>
      <c r="AI405"/>
      <c r="AJ405"/>
      <c r="AK405"/>
      <c r="AL405"/>
      <c r="AM405"/>
      <c r="AN405"/>
      <c r="BE405"/>
      <c r="BI405"/>
      <c r="BJ405"/>
      <c r="BK405"/>
      <c r="BL405"/>
      <c r="BM405"/>
      <c r="BN405"/>
      <c r="CD405"/>
      <c r="CE405"/>
      <c r="CF405"/>
      <c r="CG405"/>
    </row>
    <row r="406" spans="1:85">
      <c r="C406" s="511"/>
      <c r="D406" s="338" t="s">
        <v>0</v>
      </c>
      <c r="F406" s="101"/>
      <c r="G406" s="101"/>
      <c r="H406" s="101"/>
      <c r="I406" s="101"/>
      <c r="J406" s="101"/>
      <c r="K406" s="101"/>
      <c r="L406" s="101"/>
      <c r="Q406" s="134" t="s">
        <v>116</v>
      </c>
      <c r="AE406"/>
      <c r="AF406"/>
      <c r="AG406"/>
      <c r="AH406"/>
      <c r="AI406"/>
      <c r="AJ406"/>
      <c r="AK406"/>
      <c r="AL406"/>
      <c r="AM406"/>
      <c r="AN406"/>
      <c r="BE406"/>
      <c r="BI406"/>
      <c r="BJ406"/>
      <c r="BK406"/>
      <c r="BL406"/>
      <c r="BM406"/>
      <c r="BN406"/>
      <c r="CD406"/>
      <c r="CE406"/>
      <c r="CF406"/>
      <c r="CG406"/>
    </row>
    <row r="407" spans="1:85">
      <c r="C407" s="511"/>
      <c r="D407" s="338" t="s">
        <v>0</v>
      </c>
      <c r="F407" s="101"/>
      <c r="G407" s="101"/>
      <c r="H407" s="101"/>
      <c r="I407" s="101"/>
      <c r="J407" s="101"/>
      <c r="K407" s="101"/>
      <c r="L407" s="101"/>
      <c r="Q407" s="134" t="s">
        <v>378</v>
      </c>
      <c r="AE407"/>
      <c r="AF407"/>
      <c r="AG407"/>
      <c r="AH407"/>
      <c r="AI407"/>
      <c r="AJ407"/>
      <c r="AK407"/>
      <c r="AL407"/>
      <c r="AM407"/>
      <c r="AN407"/>
      <c r="BE407"/>
      <c r="BI407"/>
      <c r="BJ407"/>
      <c r="BK407"/>
      <c r="BL407"/>
      <c r="BM407"/>
      <c r="BN407"/>
      <c r="CD407"/>
      <c r="CE407"/>
      <c r="CF407"/>
      <c r="CG407"/>
    </row>
    <row r="408" spans="1:85">
      <c r="C408" s="511"/>
      <c r="D408" s="338" t="s">
        <v>0</v>
      </c>
      <c r="F408" s="101"/>
      <c r="G408" s="101"/>
      <c r="H408" s="101"/>
      <c r="I408" s="101"/>
      <c r="J408" s="101"/>
      <c r="K408" s="101"/>
      <c r="L408" s="101"/>
      <c r="Q408" s="134" t="s">
        <v>379</v>
      </c>
      <c r="AE408"/>
      <c r="AF408"/>
      <c r="AG408"/>
      <c r="AH408"/>
      <c r="AI408"/>
      <c r="AJ408"/>
      <c r="AK408"/>
      <c r="AL408"/>
      <c r="AM408"/>
      <c r="AN408"/>
      <c r="BE408"/>
      <c r="BI408"/>
      <c r="BJ408"/>
      <c r="BK408"/>
      <c r="BL408"/>
      <c r="BM408"/>
      <c r="BN408"/>
      <c r="CD408"/>
      <c r="CE408"/>
      <c r="CF408"/>
      <c r="CG408"/>
    </row>
    <row r="409" spans="1:85">
      <c r="C409" s="511"/>
      <c r="D409" s="338" t="s">
        <v>0</v>
      </c>
      <c r="F409" s="101"/>
      <c r="G409" s="101"/>
      <c r="H409" s="101"/>
      <c r="I409" s="101"/>
      <c r="J409" s="101"/>
      <c r="K409" s="101"/>
      <c r="L409" s="101"/>
      <c r="Q409" s="134" t="s">
        <v>122</v>
      </c>
      <c r="AE409"/>
      <c r="AF409"/>
      <c r="AG409"/>
      <c r="AH409"/>
      <c r="AI409"/>
      <c r="AJ409"/>
      <c r="AK409"/>
      <c r="AL409"/>
      <c r="AM409"/>
      <c r="AN409"/>
      <c r="BE409"/>
      <c r="BI409"/>
      <c r="BJ409"/>
      <c r="BK409"/>
      <c r="BL409"/>
      <c r="BM409"/>
      <c r="BN409"/>
      <c r="CD409"/>
      <c r="CE409"/>
      <c r="CF409"/>
      <c r="CG409"/>
    </row>
    <row r="410" spans="1:85">
      <c r="C410" s="511"/>
      <c r="D410" s="338" t="s">
        <v>0</v>
      </c>
      <c r="F410" s="101"/>
      <c r="G410" s="101"/>
      <c r="H410" s="101"/>
      <c r="I410" s="101"/>
      <c r="J410" s="101"/>
      <c r="K410" s="101"/>
      <c r="L410" s="101"/>
      <c r="Q410" s="134" t="s">
        <v>108</v>
      </c>
      <c r="AE410"/>
      <c r="AF410"/>
      <c r="AG410"/>
      <c r="AH410"/>
      <c r="AI410"/>
      <c r="AJ410"/>
      <c r="AK410"/>
      <c r="AL410"/>
      <c r="AM410"/>
      <c r="AN410"/>
      <c r="BE410"/>
      <c r="BI410"/>
      <c r="BJ410"/>
      <c r="BK410"/>
      <c r="BL410"/>
      <c r="BM410"/>
      <c r="BN410"/>
      <c r="CD410"/>
      <c r="CE410"/>
      <c r="CF410"/>
      <c r="CG410"/>
    </row>
    <row r="411" spans="1:85">
      <c r="C411" s="511"/>
      <c r="D411" s="338" t="s">
        <v>0</v>
      </c>
      <c r="F411" s="101"/>
      <c r="G411" s="101"/>
      <c r="H411" s="101"/>
      <c r="I411" s="101"/>
      <c r="J411" s="101"/>
      <c r="K411" s="101"/>
      <c r="L411" s="101"/>
      <c r="M411" s="679"/>
      <c r="Q411" s="134" t="s">
        <v>380</v>
      </c>
      <c r="AE411"/>
      <c r="AF411"/>
      <c r="AG411"/>
      <c r="AH411"/>
      <c r="AI411"/>
      <c r="AJ411"/>
      <c r="AK411"/>
      <c r="AL411"/>
      <c r="AM411"/>
      <c r="AN411"/>
      <c r="BE411"/>
      <c r="BI411"/>
      <c r="BJ411"/>
      <c r="BK411"/>
      <c r="BL411"/>
      <c r="BM411"/>
      <c r="BN411"/>
      <c r="CD411"/>
      <c r="CE411"/>
      <c r="CF411"/>
      <c r="CG411"/>
    </row>
    <row r="412" spans="1:85">
      <c r="A412"/>
      <c r="B412"/>
      <c r="C412" s="511"/>
      <c r="D412" s="338" t="s">
        <v>0</v>
      </c>
      <c r="F412" s="130"/>
      <c r="H412" s="130" t="s">
        <v>0</v>
      </c>
      <c r="I412" s="130"/>
      <c r="M412" s="679"/>
      <c r="Q412" s="134" t="s">
        <v>381</v>
      </c>
      <c r="AE412"/>
      <c r="AF412"/>
      <c r="AG412"/>
      <c r="AH412"/>
      <c r="AI412"/>
      <c r="AJ412"/>
      <c r="AK412"/>
      <c r="AL412"/>
      <c r="AM412"/>
      <c r="AN412"/>
      <c r="BE412"/>
      <c r="BF412"/>
      <c r="BG412"/>
      <c r="BH412"/>
      <c r="BI412"/>
      <c r="BJ412"/>
      <c r="BK412"/>
      <c r="BL412"/>
      <c r="BM412"/>
      <c r="BN412"/>
      <c r="CD412"/>
      <c r="CE412"/>
      <c r="CF412"/>
      <c r="CG412"/>
    </row>
    <row r="413" spans="1:85">
      <c r="A413"/>
      <c r="B413"/>
      <c r="C413" s="511"/>
      <c r="D413" s="338" t="s">
        <v>0</v>
      </c>
      <c r="F413" s="130"/>
      <c r="H413" s="130" t="s">
        <v>0</v>
      </c>
      <c r="I413" s="130"/>
      <c r="J413" s="131"/>
      <c r="K413" s="131"/>
      <c r="L413" s="131"/>
      <c r="M413" s="679"/>
      <c r="Q413" s="134" t="s">
        <v>382</v>
      </c>
      <c r="BF413"/>
      <c r="BG413"/>
      <c r="BH413"/>
      <c r="BI413"/>
      <c r="BJ413"/>
      <c r="BK413"/>
      <c r="BL413"/>
      <c r="BM413"/>
      <c r="BN413"/>
      <c r="CD413"/>
      <c r="CE413"/>
      <c r="CF413"/>
      <c r="CG413"/>
    </row>
    <row r="414" spans="1:85">
      <c r="A414"/>
      <c r="B414"/>
      <c r="C414" s="511"/>
      <c r="D414" s="338" t="s">
        <v>0</v>
      </c>
      <c r="F414" s="130"/>
      <c r="H414" s="130" t="s">
        <v>0</v>
      </c>
      <c r="I414" s="130"/>
      <c r="J414" s="131"/>
      <c r="K414" s="131"/>
      <c r="L414" s="131"/>
      <c r="M414" s="679"/>
      <c r="Q414" s="134" t="s">
        <v>383</v>
      </c>
      <c r="BF414"/>
      <c r="BG414"/>
      <c r="BH414"/>
      <c r="BI414"/>
      <c r="BJ414"/>
      <c r="BK414"/>
      <c r="BL414"/>
      <c r="BM414"/>
      <c r="BN414"/>
      <c r="CD414"/>
      <c r="CE414"/>
      <c r="CF414"/>
      <c r="CG414"/>
    </row>
    <row r="415" spans="1:85">
      <c r="A415"/>
      <c r="B415"/>
      <c r="C415" s="511"/>
      <c r="D415" s="338" t="s">
        <v>0</v>
      </c>
      <c r="F415" s="130"/>
      <c r="H415" s="130" t="s">
        <v>0</v>
      </c>
      <c r="I415" s="130"/>
      <c r="J415" s="131"/>
      <c r="K415" s="131"/>
      <c r="L415" s="131"/>
      <c r="M415" s="679"/>
      <c r="Q415" s="134" t="s">
        <v>147</v>
      </c>
      <c r="BF415"/>
      <c r="BG415"/>
      <c r="BH415"/>
      <c r="BI415"/>
      <c r="BJ415"/>
      <c r="BK415"/>
      <c r="BL415"/>
      <c r="BM415"/>
      <c r="BN415"/>
      <c r="CD415"/>
      <c r="CE415"/>
      <c r="CF415"/>
      <c r="CG415"/>
    </row>
    <row r="416" spans="1:85">
      <c r="A416"/>
      <c r="B416"/>
      <c r="C416" s="511"/>
      <c r="D416" s="338" t="s">
        <v>0</v>
      </c>
      <c r="F416" s="130"/>
      <c r="H416" s="130" t="s">
        <v>0</v>
      </c>
      <c r="I416" s="130"/>
      <c r="J416" s="131"/>
      <c r="K416" s="131"/>
      <c r="L416" s="131"/>
      <c r="M416" s="679"/>
      <c r="N416" s="679"/>
      <c r="Q416" s="134" t="s">
        <v>384</v>
      </c>
      <c r="AN416" s="101"/>
      <c r="AO416" s="101"/>
      <c r="AP416" s="101"/>
      <c r="BF416"/>
      <c r="BG416"/>
      <c r="BH416"/>
      <c r="BI416"/>
      <c r="BJ416"/>
      <c r="BK416"/>
      <c r="BL416"/>
      <c r="BM416"/>
      <c r="BN416"/>
      <c r="CD416"/>
      <c r="CE416"/>
      <c r="CF416"/>
      <c r="CG416"/>
    </row>
    <row r="417" spans="1:85">
      <c r="A417"/>
      <c r="B417"/>
      <c r="C417" s="511"/>
      <c r="D417" s="338" t="s">
        <v>0</v>
      </c>
      <c r="F417" s="130"/>
      <c r="H417" s="130" t="s">
        <v>0</v>
      </c>
      <c r="I417" s="130"/>
      <c r="J417" s="131"/>
      <c r="K417" s="131"/>
      <c r="L417" s="131"/>
      <c r="M417" s="679"/>
      <c r="N417" s="679"/>
      <c r="Q417" s="134" t="s">
        <v>385</v>
      </c>
      <c r="BF417"/>
      <c r="BG417"/>
      <c r="BH417"/>
      <c r="BI417"/>
      <c r="BJ417"/>
      <c r="BK417"/>
      <c r="BL417"/>
      <c r="BM417"/>
      <c r="BN417"/>
      <c r="CD417"/>
      <c r="CE417"/>
      <c r="CF417"/>
      <c r="CG417"/>
    </row>
    <row r="418" spans="1:85">
      <c r="A418"/>
      <c r="B418"/>
      <c r="C418" s="511"/>
      <c r="D418" s="338" t="s">
        <v>0</v>
      </c>
      <c r="F418" s="130"/>
      <c r="H418" s="130" t="s">
        <v>0</v>
      </c>
      <c r="I418" s="130"/>
      <c r="J418" s="131"/>
      <c r="K418" s="131"/>
      <c r="L418" s="131"/>
      <c r="M418" s="679"/>
      <c r="N418" s="679"/>
      <c r="Q418" s="134" t="s">
        <v>386</v>
      </c>
      <c r="BF418"/>
      <c r="BG418"/>
      <c r="BH418"/>
      <c r="BI418"/>
      <c r="BJ418"/>
      <c r="BK418"/>
      <c r="BL418"/>
      <c r="BM418"/>
      <c r="BN418"/>
      <c r="CD418"/>
      <c r="CE418"/>
      <c r="CF418"/>
      <c r="CG418"/>
    </row>
    <row r="419" spans="1:85" s="101" customFormat="1">
      <c r="A419"/>
      <c r="B419"/>
      <c r="C419" s="511"/>
      <c r="D419" s="338" t="s">
        <v>0</v>
      </c>
      <c r="E419" s="560"/>
      <c r="F419" s="130"/>
      <c r="G419"/>
      <c r="H419" s="130" t="s">
        <v>0</v>
      </c>
      <c r="I419" s="130"/>
      <c r="J419" s="131"/>
      <c r="K419" s="131"/>
      <c r="L419" s="131"/>
      <c r="M419" s="679"/>
      <c r="N419" s="679"/>
      <c r="O419" s="560"/>
      <c r="Q419" s="134" t="s">
        <v>132</v>
      </c>
      <c r="AG419" s="222"/>
      <c r="AN419" s="33"/>
      <c r="AO419"/>
      <c r="AP419"/>
      <c r="BF419"/>
      <c r="BG419"/>
      <c r="BH419"/>
    </row>
    <row r="420" spans="1:85" ht="16.5" thickBot="1">
      <c r="A420"/>
      <c r="B420"/>
      <c r="C420" s="511"/>
      <c r="D420" s="338" t="s">
        <v>0</v>
      </c>
      <c r="F420" s="130"/>
      <c r="H420" s="130" t="s">
        <v>0</v>
      </c>
      <c r="I420" s="130"/>
      <c r="J420" s="131"/>
      <c r="K420" s="131"/>
      <c r="L420" s="131"/>
      <c r="M420" s="679"/>
      <c r="N420" s="679"/>
      <c r="Q420" s="134" t="s">
        <v>387</v>
      </c>
      <c r="BF420"/>
      <c r="BG420"/>
      <c r="BH420"/>
      <c r="BI420"/>
      <c r="BJ420"/>
      <c r="BK420"/>
      <c r="BL420"/>
      <c r="BM420"/>
      <c r="BN420"/>
      <c r="CD420"/>
      <c r="CE420"/>
      <c r="CF420"/>
      <c r="CG420"/>
    </row>
    <row r="421" spans="1:85">
      <c r="A421"/>
      <c r="B421"/>
      <c r="C421" s="511"/>
      <c r="D421" s="338" t="s">
        <v>0</v>
      </c>
      <c r="F421" s="130"/>
      <c r="H421" s="130" t="s">
        <v>0</v>
      </c>
      <c r="I421" s="130"/>
      <c r="J421" s="131"/>
      <c r="K421" s="131"/>
      <c r="L421" s="131"/>
      <c r="M421" s="679"/>
      <c r="N421" s="679"/>
      <c r="Q421" s="137" t="s">
        <v>436</v>
      </c>
      <c r="BF421"/>
      <c r="BG421"/>
      <c r="BH421"/>
      <c r="BI421"/>
      <c r="BJ421"/>
      <c r="BK421"/>
      <c r="BL421"/>
      <c r="BM421"/>
      <c r="BN421"/>
      <c r="CD421"/>
      <c r="CE421"/>
      <c r="CF421"/>
      <c r="CG421"/>
    </row>
    <row r="422" spans="1:85">
      <c r="A422"/>
      <c r="B422"/>
      <c r="C422" s="511"/>
      <c r="D422" s="338" t="s">
        <v>0</v>
      </c>
      <c r="F422" s="130"/>
      <c r="H422" s="130" t="s">
        <v>0</v>
      </c>
      <c r="I422" s="130"/>
      <c r="J422" s="131"/>
      <c r="K422" s="131"/>
      <c r="L422" s="131"/>
      <c r="M422" s="679"/>
      <c r="N422" s="679"/>
      <c r="Q422" s="135" t="s">
        <v>0</v>
      </c>
      <c r="BF422"/>
      <c r="BG422"/>
      <c r="BH422"/>
      <c r="BI422"/>
      <c r="BJ422"/>
      <c r="BK422"/>
      <c r="BL422"/>
      <c r="BM422"/>
      <c r="BN422"/>
      <c r="CD422"/>
      <c r="CE422"/>
      <c r="CF422"/>
      <c r="CG422"/>
    </row>
    <row r="423" spans="1:85">
      <c r="A423"/>
      <c r="B423"/>
      <c r="C423" s="511"/>
      <c r="D423" s="338" t="s">
        <v>0</v>
      </c>
      <c r="F423" s="130"/>
      <c r="H423" s="130" t="s">
        <v>0</v>
      </c>
      <c r="I423" s="130"/>
      <c r="J423" s="131"/>
      <c r="K423" s="131"/>
      <c r="L423" s="131"/>
      <c r="M423" s="679"/>
      <c r="N423" s="679"/>
      <c r="Q423" s="135" t="s">
        <v>433</v>
      </c>
      <c r="BF423"/>
      <c r="BG423"/>
      <c r="BH423"/>
      <c r="BI423"/>
      <c r="BJ423"/>
      <c r="BK423"/>
      <c r="BL423"/>
      <c r="BM423"/>
      <c r="BN423"/>
      <c r="CD423"/>
      <c r="CE423"/>
      <c r="CF423"/>
      <c r="CG423"/>
    </row>
    <row r="424" spans="1:85">
      <c r="A424"/>
      <c r="B424"/>
      <c r="C424" s="511"/>
      <c r="D424" s="338" t="s">
        <v>0</v>
      </c>
      <c r="F424" s="130"/>
      <c r="H424" s="130" t="s">
        <v>0</v>
      </c>
      <c r="I424" s="130"/>
      <c r="J424" s="131"/>
      <c r="K424" s="131"/>
      <c r="L424" s="131"/>
      <c r="M424" s="679"/>
      <c r="N424" s="679"/>
      <c r="Q424" s="135" t="s">
        <v>400</v>
      </c>
      <c r="BF424"/>
      <c r="BG424"/>
      <c r="BH424"/>
      <c r="BI424"/>
      <c r="BJ424"/>
      <c r="BK424"/>
      <c r="BL424"/>
      <c r="BM424"/>
      <c r="BN424"/>
      <c r="CD424"/>
      <c r="CE424"/>
      <c r="CF424"/>
      <c r="CG424"/>
    </row>
    <row r="425" spans="1:85">
      <c r="A425"/>
      <c r="B425"/>
      <c r="C425" s="511"/>
      <c r="D425" s="338" t="s">
        <v>0</v>
      </c>
      <c r="F425" s="130"/>
      <c r="H425" s="130" t="s">
        <v>0</v>
      </c>
      <c r="I425" s="130"/>
      <c r="J425" s="131"/>
      <c r="K425" s="131"/>
      <c r="L425" s="131"/>
      <c r="M425" s="679"/>
      <c r="N425" s="679"/>
      <c r="Q425" s="135" t="s">
        <v>427</v>
      </c>
      <c r="BF425"/>
      <c r="BG425"/>
      <c r="BH425"/>
      <c r="BI425"/>
      <c r="BJ425"/>
      <c r="BK425"/>
      <c r="BL425"/>
      <c r="BM425"/>
      <c r="BN425"/>
      <c r="CD425"/>
      <c r="CE425"/>
      <c r="CF425"/>
      <c r="CG425"/>
    </row>
    <row r="426" spans="1:85">
      <c r="A426"/>
      <c r="B426"/>
      <c r="C426" s="511"/>
      <c r="D426" s="338" t="s">
        <v>0</v>
      </c>
      <c r="F426" s="130"/>
      <c r="H426" s="130" t="s">
        <v>0</v>
      </c>
      <c r="I426" s="130"/>
      <c r="J426" s="131"/>
      <c r="K426" s="131"/>
      <c r="L426" s="131"/>
      <c r="M426" s="679"/>
      <c r="N426" s="679"/>
      <c r="Q426" s="135" t="s">
        <v>421</v>
      </c>
      <c r="BF426"/>
      <c r="BG426"/>
      <c r="BH426"/>
      <c r="BI426"/>
      <c r="BJ426"/>
      <c r="BK426"/>
      <c r="BL426"/>
      <c r="BM426"/>
      <c r="BN426"/>
      <c r="CD426"/>
      <c r="CE426"/>
      <c r="CF426"/>
      <c r="CG426"/>
    </row>
    <row r="427" spans="1:85">
      <c r="A427"/>
      <c r="B427"/>
      <c r="C427" s="511"/>
      <c r="D427" s="338" t="s">
        <v>0</v>
      </c>
      <c r="F427" s="130"/>
      <c r="H427" s="130" t="s">
        <v>0</v>
      </c>
      <c r="I427" s="130"/>
      <c r="J427" s="131"/>
      <c r="K427" s="131"/>
      <c r="L427" s="131"/>
      <c r="M427" s="679"/>
      <c r="N427" s="679"/>
      <c r="Q427" s="135" t="s">
        <v>419</v>
      </c>
      <c r="BF427"/>
      <c r="BG427"/>
      <c r="BH427"/>
      <c r="BI427"/>
      <c r="BJ427"/>
      <c r="BK427"/>
      <c r="BL427"/>
      <c r="BM427"/>
      <c r="BN427"/>
      <c r="CD427"/>
      <c r="CE427"/>
      <c r="CF427"/>
      <c r="CG427"/>
    </row>
    <row r="428" spans="1:85">
      <c r="A428"/>
      <c r="B428"/>
      <c r="C428" s="511"/>
      <c r="D428" s="338" t="s">
        <v>0</v>
      </c>
      <c r="F428" s="130"/>
      <c r="H428" s="130" t="s">
        <v>0</v>
      </c>
      <c r="I428" s="130"/>
      <c r="J428" s="131"/>
      <c r="K428" s="131"/>
      <c r="L428" s="131"/>
      <c r="M428" s="679"/>
      <c r="N428" s="679"/>
      <c r="O428" s="635"/>
      <c r="Q428" s="135" t="s">
        <v>425</v>
      </c>
      <c r="BF428"/>
      <c r="BG428"/>
      <c r="BH428"/>
      <c r="BI428"/>
      <c r="BJ428"/>
      <c r="BK428"/>
      <c r="BL428"/>
      <c r="BM428"/>
      <c r="BN428"/>
      <c r="CD428"/>
      <c r="CE428"/>
      <c r="CF428"/>
      <c r="CG428"/>
    </row>
    <row r="429" spans="1:85">
      <c r="A429"/>
      <c r="B429"/>
      <c r="C429" s="511"/>
      <c r="D429" s="338" t="s">
        <v>0</v>
      </c>
      <c r="F429" s="130"/>
      <c r="H429" s="130" t="s">
        <v>0</v>
      </c>
      <c r="I429" s="130"/>
      <c r="J429" s="131"/>
      <c r="K429" s="131"/>
      <c r="L429" s="131"/>
      <c r="M429" s="679"/>
      <c r="N429" s="679"/>
      <c r="O429" s="635"/>
      <c r="Q429" s="135" t="s">
        <v>434</v>
      </c>
      <c r="AE429"/>
      <c r="AF429"/>
      <c r="AG429"/>
      <c r="AH429"/>
      <c r="AI429"/>
      <c r="AJ429"/>
      <c r="AK429"/>
      <c r="AL429"/>
      <c r="AM429"/>
      <c r="AN429"/>
      <c r="BE429"/>
      <c r="BF429"/>
      <c r="BG429"/>
      <c r="BH429"/>
      <c r="BI429"/>
      <c r="BJ429"/>
      <c r="BK429"/>
      <c r="BL429"/>
      <c r="BM429"/>
      <c r="BN429"/>
      <c r="CD429"/>
      <c r="CE429"/>
      <c r="CF429"/>
      <c r="CG429"/>
    </row>
    <row r="430" spans="1:85">
      <c r="A430"/>
      <c r="B430"/>
      <c r="C430" s="511"/>
      <c r="D430" s="338" t="s">
        <v>0</v>
      </c>
      <c r="F430" s="130"/>
      <c r="H430" s="130" t="s">
        <v>0</v>
      </c>
      <c r="I430" s="130"/>
      <c r="J430" s="131"/>
      <c r="K430" s="131"/>
      <c r="L430" s="131"/>
      <c r="M430" s="679"/>
      <c r="N430" s="679"/>
      <c r="O430" s="635"/>
      <c r="Q430" s="135" t="s">
        <v>420</v>
      </c>
      <c r="AE430"/>
      <c r="AF430"/>
      <c r="AG430"/>
      <c r="AH430"/>
      <c r="AI430"/>
      <c r="AJ430"/>
      <c r="AK430"/>
      <c r="AL430"/>
      <c r="AM430"/>
      <c r="AN430"/>
      <c r="BE430"/>
      <c r="BF430"/>
      <c r="BG430"/>
      <c r="BH430"/>
      <c r="BI430"/>
      <c r="BJ430"/>
      <c r="BK430"/>
      <c r="BL430"/>
      <c r="BM430"/>
      <c r="BN430"/>
      <c r="CD430"/>
      <c r="CE430"/>
      <c r="CF430"/>
      <c r="CG430"/>
    </row>
    <row r="431" spans="1:85">
      <c r="A431"/>
      <c r="B431"/>
      <c r="C431" s="511"/>
      <c r="D431" s="338" t="s">
        <v>0</v>
      </c>
      <c r="F431" s="130"/>
      <c r="H431" s="130" t="s">
        <v>0</v>
      </c>
      <c r="I431" s="130"/>
      <c r="J431" s="131"/>
      <c r="K431" s="131"/>
      <c r="L431" s="131"/>
      <c r="M431" s="679"/>
      <c r="N431" s="679"/>
      <c r="O431" s="635"/>
      <c r="Q431" s="135" t="s">
        <v>409</v>
      </c>
      <c r="AE431"/>
      <c r="AF431"/>
      <c r="AG431"/>
      <c r="AH431"/>
      <c r="AI431"/>
      <c r="AJ431"/>
      <c r="AK431"/>
      <c r="AL431"/>
      <c r="AM431"/>
      <c r="AN431"/>
      <c r="BE431"/>
      <c r="BF431"/>
      <c r="BG431"/>
      <c r="BH431"/>
      <c r="BI431"/>
      <c r="BJ431"/>
      <c r="BK431"/>
      <c r="BL431"/>
      <c r="BM431"/>
      <c r="BN431"/>
      <c r="CD431"/>
      <c r="CE431"/>
      <c r="CF431"/>
      <c r="CG431"/>
    </row>
    <row r="432" spans="1:85">
      <c r="A432"/>
      <c r="B432"/>
      <c r="C432" s="511"/>
      <c r="D432" s="338" t="s">
        <v>0</v>
      </c>
      <c r="F432" s="130"/>
      <c r="H432" s="130" t="s">
        <v>0</v>
      </c>
      <c r="I432" s="130"/>
      <c r="J432" s="131"/>
      <c r="K432" s="131"/>
      <c r="L432" s="131"/>
      <c r="M432" s="679"/>
      <c r="N432" s="679"/>
      <c r="O432" s="635"/>
      <c r="Q432" s="135" t="s">
        <v>403</v>
      </c>
      <c r="AE432"/>
      <c r="AF432"/>
      <c r="AG432"/>
      <c r="AH432"/>
      <c r="AI432"/>
      <c r="AJ432"/>
      <c r="AK432"/>
      <c r="AL432"/>
      <c r="AM432"/>
      <c r="AN432"/>
      <c r="BE432"/>
      <c r="BF432"/>
      <c r="BG432"/>
      <c r="BH432"/>
      <c r="BI432"/>
      <c r="BJ432"/>
      <c r="BK432"/>
      <c r="BL432"/>
      <c r="BM432"/>
      <c r="BN432"/>
      <c r="CD432"/>
      <c r="CE432"/>
      <c r="CF432"/>
      <c r="CG432"/>
    </row>
    <row r="433" spans="1:85">
      <c r="A433"/>
      <c r="B433"/>
      <c r="C433" s="511"/>
      <c r="D433" s="338" t="s">
        <v>0</v>
      </c>
      <c r="F433" s="130"/>
      <c r="H433" s="130" t="s">
        <v>0</v>
      </c>
      <c r="I433" s="130"/>
      <c r="J433" s="131"/>
      <c r="K433" s="131"/>
      <c r="L433" s="131"/>
      <c r="M433" s="679"/>
      <c r="N433" s="679"/>
      <c r="O433" s="635"/>
      <c r="Q433" s="135" t="s">
        <v>395</v>
      </c>
      <c r="AE433"/>
      <c r="AF433"/>
      <c r="AG433"/>
      <c r="AH433"/>
      <c r="AI433"/>
      <c r="AJ433"/>
      <c r="AK433"/>
      <c r="AL433"/>
      <c r="AM433"/>
      <c r="AN433"/>
      <c r="BE433"/>
      <c r="BF433"/>
      <c r="BG433"/>
      <c r="BH433"/>
      <c r="BI433"/>
      <c r="BJ433"/>
      <c r="BK433"/>
      <c r="BL433"/>
      <c r="BM433"/>
      <c r="BN433"/>
      <c r="CD433"/>
      <c r="CE433"/>
      <c r="CF433"/>
      <c r="CG433"/>
    </row>
    <row r="434" spans="1:85">
      <c r="A434"/>
      <c r="B434"/>
      <c r="C434" s="511"/>
      <c r="D434" s="338" t="s">
        <v>0</v>
      </c>
      <c r="F434" s="130"/>
      <c r="H434" s="130" t="s">
        <v>0</v>
      </c>
      <c r="I434" s="130"/>
      <c r="J434" s="131"/>
      <c r="K434" s="131"/>
      <c r="L434" s="131"/>
      <c r="M434" s="679"/>
      <c r="N434" s="679"/>
      <c r="O434" s="635"/>
      <c r="Q434" s="135" t="s">
        <v>1</v>
      </c>
      <c r="AE434"/>
      <c r="AF434"/>
      <c r="AG434"/>
      <c r="AH434"/>
      <c r="AI434"/>
      <c r="AJ434"/>
      <c r="AK434"/>
      <c r="AL434"/>
      <c r="AM434"/>
      <c r="AN434"/>
      <c r="BE434"/>
      <c r="BF434"/>
      <c r="BG434"/>
      <c r="BH434"/>
      <c r="BI434"/>
      <c r="BJ434"/>
      <c r="BK434"/>
      <c r="BL434"/>
      <c r="BM434"/>
      <c r="BN434"/>
      <c r="CD434"/>
      <c r="CE434"/>
      <c r="CF434"/>
      <c r="CG434"/>
    </row>
    <row r="435" spans="1:85">
      <c r="A435"/>
      <c r="B435"/>
      <c r="C435" s="511"/>
      <c r="D435" s="338" t="s">
        <v>0</v>
      </c>
      <c r="F435" s="130"/>
      <c r="H435" s="130" t="s">
        <v>0</v>
      </c>
      <c r="I435" s="130"/>
      <c r="J435" s="131"/>
      <c r="K435" s="131"/>
      <c r="L435" s="131"/>
      <c r="M435" s="679"/>
      <c r="N435" s="679"/>
      <c r="O435" s="635"/>
      <c r="Q435" s="135" t="s">
        <v>435</v>
      </c>
      <c r="AE435"/>
      <c r="AF435"/>
      <c r="AG435"/>
      <c r="AH435"/>
      <c r="AI435"/>
      <c r="AJ435"/>
      <c r="AK435"/>
      <c r="AL435"/>
      <c r="AM435"/>
      <c r="AN435"/>
      <c r="BE435"/>
      <c r="BF435"/>
      <c r="BG435"/>
      <c r="BH435"/>
      <c r="BI435"/>
      <c r="BJ435"/>
      <c r="BK435"/>
      <c r="BL435"/>
      <c r="BM435"/>
      <c r="BN435"/>
      <c r="CD435"/>
      <c r="CE435"/>
      <c r="CF435"/>
      <c r="CG435"/>
    </row>
    <row r="436" spans="1:85">
      <c r="A436"/>
      <c r="B436"/>
      <c r="C436" s="511"/>
      <c r="D436" s="338" t="s">
        <v>0</v>
      </c>
      <c r="F436" s="130"/>
      <c r="H436" s="130" t="s">
        <v>0</v>
      </c>
      <c r="I436" s="130"/>
      <c r="J436" s="131"/>
      <c r="K436" s="131"/>
      <c r="L436" s="131"/>
      <c r="M436" s="679"/>
      <c r="N436" s="679"/>
      <c r="O436" s="635"/>
      <c r="Q436" s="135" t="s">
        <v>404</v>
      </c>
      <c r="AE436"/>
      <c r="AF436"/>
      <c r="AG436"/>
      <c r="AH436"/>
      <c r="AI436"/>
      <c r="AJ436"/>
      <c r="AK436"/>
      <c r="AL436"/>
      <c r="AM436"/>
      <c r="AN436"/>
      <c r="BE436"/>
      <c r="BF436"/>
      <c r="BG436"/>
      <c r="BH436"/>
      <c r="BI436"/>
      <c r="BJ436"/>
      <c r="BK436"/>
      <c r="BL436"/>
      <c r="BM436"/>
      <c r="BN436"/>
      <c r="CD436"/>
      <c r="CE436"/>
      <c r="CF436"/>
      <c r="CG436"/>
    </row>
    <row r="437" spans="1:85">
      <c r="A437"/>
      <c r="B437"/>
      <c r="C437" s="511"/>
      <c r="D437" s="338" t="s">
        <v>0</v>
      </c>
      <c r="F437" s="130"/>
      <c r="H437" s="130" t="s">
        <v>0</v>
      </c>
      <c r="I437" s="130"/>
      <c r="J437" s="131"/>
      <c r="K437" s="131"/>
      <c r="L437" s="131"/>
      <c r="M437" s="679"/>
      <c r="N437" s="679"/>
      <c r="O437" s="635"/>
      <c r="Q437" s="135" t="s">
        <v>406</v>
      </c>
      <c r="AE437"/>
      <c r="AF437"/>
      <c r="AG437"/>
      <c r="AH437"/>
      <c r="AI437"/>
      <c r="AJ437"/>
      <c r="AK437"/>
      <c r="AL437"/>
      <c r="AM437"/>
      <c r="AN437"/>
      <c r="BE437"/>
      <c r="BF437"/>
      <c r="BG437"/>
      <c r="BH437"/>
      <c r="BI437"/>
      <c r="BJ437"/>
      <c r="BK437"/>
      <c r="BL437"/>
      <c r="BM437"/>
      <c r="BN437"/>
      <c r="CD437"/>
      <c r="CE437"/>
      <c r="CF437"/>
      <c r="CG437"/>
    </row>
    <row r="438" spans="1:85">
      <c r="A438"/>
      <c r="B438"/>
      <c r="C438" s="511"/>
      <c r="D438" s="338" t="s">
        <v>0</v>
      </c>
      <c r="F438" s="130"/>
      <c r="H438" s="130" t="s">
        <v>0</v>
      </c>
      <c r="I438" s="130"/>
      <c r="J438" s="131"/>
      <c r="K438" s="131"/>
      <c r="L438" s="131"/>
      <c r="M438" s="133"/>
      <c r="N438" s="679"/>
      <c r="O438" s="635"/>
      <c r="Q438" s="135" t="s">
        <v>2</v>
      </c>
      <c r="AE438"/>
      <c r="AF438"/>
      <c r="AG438"/>
      <c r="AH438"/>
      <c r="AI438"/>
      <c r="AJ438"/>
      <c r="AK438"/>
      <c r="AL438"/>
      <c r="AM438"/>
      <c r="AN438"/>
      <c r="BE438"/>
      <c r="BF438"/>
      <c r="BG438"/>
      <c r="BH438"/>
      <c r="BI438"/>
      <c r="BJ438"/>
      <c r="BK438"/>
      <c r="BL438"/>
      <c r="BM438"/>
      <c r="BN438"/>
      <c r="CD438"/>
      <c r="CE438"/>
      <c r="CF438"/>
      <c r="CG438"/>
    </row>
    <row r="439" spans="1:85">
      <c r="A439"/>
      <c r="B439"/>
      <c r="C439" s="511"/>
      <c r="D439" s="338" t="s">
        <v>0</v>
      </c>
      <c r="F439" s="130"/>
      <c r="H439" s="130" t="s">
        <v>0</v>
      </c>
      <c r="I439" s="130"/>
      <c r="J439" s="131"/>
      <c r="K439" s="131"/>
      <c r="L439" s="131"/>
      <c r="M439" s="679"/>
      <c r="N439" s="679"/>
      <c r="O439" s="635"/>
      <c r="Q439" s="135" t="s">
        <v>390</v>
      </c>
      <c r="AE439"/>
      <c r="AF439"/>
      <c r="AG439"/>
      <c r="AH439"/>
      <c r="AI439"/>
      <c r="AJ439"/>
      <c r="AK439"/>
      <c r="AL439"/>
      <c r="AM439"/>
      <c r="AN439"/>
      <c r="BE439"/>
      <c r="BF439"/>
      <c r="BG439"/>
      <c r="BH439"/>
      <c r="BI439"/>
      <c r="BJ439"/>
      <c r="BK439"/>
      <c r="BL439"/>
      <c r="BM439"/>
      <c r="BN439"/>
      <c r="CD439"/>
      <c r="CE439"/>
      <c r="CF439"/>
      <c r="CG439"/>
    </row>
    <row r="440" spans="1:85">
      <c r="A440"/>
      <c r="B440"/>
      <c r="C440" s="511"/>
      <c r="D440" s="338" t="s">
        <v>0</v>
      </c>
      <c r="F440" s="130"/>
      <c r="H440" s="130" t="s">
        <v>0</v>
      </c>
      <c r="I440" s="130"/>
      <c r="J440" s="133"/>
      <c r="K440" s="131"/>
      <c r="L440" s="133"/>
      <c r="M440" s="679"/>
      <c r="N440" s="679"/>
      <c r="O440" s="635"/>
      <c r="Q440" s="135" t="s">
        <v>402</v>
      </c>
      <c r="AE440"/>
      <c r="AF440"/>
      <c r="AG440"/>
      <c r="AH440"/>
      <c r="AI440"/>
      <c r="AJ440"/>
      <c r="AK440"/>
      <c r="AL440"/>
      <c r="AM440"/>
      <c r="AN440"/>
      <c r="BE440"/>
      <c r="BF440"/>
      <c r="BG440"/>
      <c r="BH440"/>
      <c r="BI440"/>
      <c r="BJ440"/>
      <c r="BK440"/>
      <c r="BL440"/>
      <c r="BM440"/>
      <c r="BN440"/>
      <c r="CD440"/>
      <c r="CE440"/>
      <c r="CF440"/>
      <c r="CG440"/>
    </row>
    <row r="441" spans="1:85">
      <c r="A441"/>
      <c r="B441"/>
      <c r="C441" s="511"/>
      <c r="D441" s="338" t="s">
        <v>0</v>
      </c>
      <c r="F441" s="130"/>
      <c r="H441" s="130"/>
      <c r="I441" s="130"/>
      <c r="J441" s="131"/>
      <c r="K441" s="131"/>
      <c r="L441" s="131"/>
      <c r="M441" s="679"/>
      <c r="N441" s="679"/>
      <c r="O441" s="635"/>
      <c r="Q441" s="135" t="s">
        <v>410</v>
      </c>
      <c r="AE441"/>
      <c r="AF441"/>
      <c r="AG441"/>
      <c r="AH441"/>
      <c r="AI441"/>
      <c r="AJ441"/>
      <c r="AK441"/>
      <c r="AL441"/>
      <c r="AM441"/>
      <c r="AN441"/>
      <c r="BE441"/>
      <c r="BF441"/>
      <c r="BG441"/>
      <c r="BH441"/>
      <c r="BI441"/>
      <c r="BJ441"/>
      <c r="BK441"/>
      <c r="BL441"/>
      <c r="BM441"/>
      <c r="BN441"/>
      <c r="CD441"/>
      <c r="CE441"/>
      <c r="CF441"/>
      <c r="CG441"/>
    </row>
    <row r="442" spans="1:85">
      <c r="A442"/>
      <c r="B442"/>
      <c r="C442" s="511"/>
      <c r="D442" s="338" t="s">
        <v>0</v>
      </c>
      <c r="F442" s="130"/>
      <c r="H442" s="130"/>
      <c r="I442" s="130"/>
      <c r="J442" s="131"/>
      <c r="K442" s="131"/>
      <c r="L442" s="131"/>
      <c r="M442" s="679"/>
      <c r="N442" s="679"/>
      <c r="O442" s="635"/>
      <c r="Q442" s="135" t="s">
        <v>393</v>
      </c>
      <c r="AE442"/>
      <c r="AF442"/>
      <c r="AG442"/>
      <c r="AH442"/>
      <c r="AI442"/>
      <c r="AJ442"/>
      <c r="AK442"/>
      <c r="AL442"/>
      <c r="AM442"/>
      <c r="AN442"/>
      <c r="BE442"/>
      <c r="BF442"/>
      <c r="BG442"/>
      <c r="BH442"/>
      <c r="BI442"/>
      <c r="BJ442"/>
      <c r="BK442"/>
      <c r="BL442"/>
      <c r="BM442"/>
      <c r="BN442"/>
      <c r="CD442"/>
      <c r="CE442"/>
      <c r="CF442"/>
      <c r="CG442"/>
    </row>
    <row r="443" spans="1:85">
      <c r="A443"/>
      <c r="B443"/>
      <c r="C443" s="511"/>
      <c r="D443" s="338" t="s">
        <v>0</v>
      </c>
      <c r="F443" s="130"/>
      <c r="H443" s="130"/>
      <c r="I443" s="130"/>
      <c r="J443" s="131"/>
      <c r="K443" s="131"/>
      <c r="L443" s="131"/>
      <c r="M443" s="679"/>
      <c r="N443" s="133"/>
      <c r="O443" s="635"/>
      <c r="Q443" s="135" t="s">
        <v>415</v>
      </c>
      <c r="AE443"/>
      <c r="AF443"/>
      <c r="AG443"/>
      <c r="AH443"/>
      <c r="AI443"/>
      <c r="AJ443"/>
      <c r="AK443"/>
      <c r="AL443"/>
      <c r="AM443"/>
      <c r="AN443"/>
      <c r="BE443"/>
      <c r="BF443"/>
      <c r="BG443"/>
      <c r="BH443"/>
      <c r="BI443"/>
      <c r="BJ443"/>
      <c r="BK443"/>
      <c r="BL443"/>
      <c r="BM443"/>
      <c r="BN443"/>
      <c r="CD443"/>
      <c r="CE443"/>
      <c r="CF443"/>
      <c r="CG443"/>
    </row>
    <row r="444" spans="1:85">
      <c r="A444"/>
      <c r="B444"/>
      <c r="C444" s="511"/>
      <c r="D444" s="338" t="s">
        <v>0</v>
      </c>
      <c r="F444" s="130"/>
      <c r="H444" s="130"/>
      <c r="I444" s="130"/>
      <c r="J444" s="131"/>
      <c r="K444" s="131"/>
      <c r="L444" s="131"/>
      <c r="M444" s="133"/>
      <c r="N444" s="679"/>
      <c r="O444" s="635"/>
      <c r="Q444" s="135" t="s">
        <v>398</v>
      </c>
      <c r="AE444"/>
      <c r="AF444"/>
      <c r="AG444"/>
      <c r="AH444"/>
      <c r="AI444"/>
      <c r="AJ444"/>
      <c r="AK444"/>
      <c r="AL444"/>
      <c r="AM444"/>
      <c r="AN444"/>
      <c r="BE444"/>
      <c r="BF444"/>
      <c r="BG444"/>
      <c r="BH444"/>
      <c r="BI444"/>
      <c r="BJ444"/>
      <c r="BK444"/>
      <c r="BL444"/>
      <c r="BM444"/>
      <c r="BN444"/>
      <c r="CD444"/>
      <c r="CE444"/>
      <c r="CF444"/>
      <c r="CG444"/>
    </row>
    <row r="445" spans="1:85">
      <c r="A445"/>
      <c r="B445"/>
      <c r="C445" s="511"/>
      <c r="D445" s="338" t="s">
        <v>0</v>
      </c>
      <c r="F445" s="130"/>
      <c r="H445" s="130"/>
      <c r="I445" s="130"/>
      <c r="J445" s="131"/>
      <c r="K445" s="131"/>
      <c r="L445" s="131"/>
      <c r="M445" s="679"/>
      <c r="N445" s="679"/>
      <c r="O445" s="635"/>
      <c r="Q445" s="135" t="s">
        <v>407</v>
      </c>
      <c r="AE445"/>
      <c r="AF445"/>
      <c r="AG445"/>
      <c r="AH445"/>
      <c r="AI445"/>
      <c r="AJ445"/>
      <c r="AK445"/>
      <c r="AL445"/>
      <c r="AM445"/>
      <c r="AN445"/>
      <c r="BE445"/>
      <c r="BF445"/>
      <c r="BG445"/>
      <c r="BH445"/>
      <c r="BI445"/>
      <c r="BJ445"/>
      <c r="BK445"/>
      <c r="BL445"/>
      <c r="BM445"/>
      <c r="BN445"/>
      <c r="CD445"/>
      <c r="CE445"/>
      <c r="CF445"/>
      <c r="CG445"/>
    </row>
    <row r="446" spans="1:85">
      <c r="A446"/>
      <c r="B446"/>
      <c r="C446" s="511"/>
      <c r="D446" s="338" t="s">
        <v>0</v>
      </c>
      <c r="F446" s="130"/>
      <c r="H446" s="130"/>
      <c r="I446" s="130"/>
      <c r="J446" s="133"/>
      <c r="K446" s="131"/>
      <c r="L446" s="133"/>
      <c r="M446" s="679"/>
      <c r="N446" s="679"/>
      <c r="O446" s="635"/>
      <c r="Q446" s="135" t="s">
        <v>391</v>
      </c>
      <c r="AE446"/>
      <c r="AF446"/>
      <c r="AG446"/>
      <c r="AH446"/>
      <c r="AI446"/>
      <c r="AJ446"/>
      <c r="AK446"/>
      <c r="AL446"/>
      <c r="AM446"/>
      <c r="AN446"/>
      <c r="BE446"/>
      <c r="BF446"/>
      <c r="BG446"/>
      <c r="BH446"/>
      <c r="BI446"/>
      <c r="BJ446"/>
      <c r="BK446"/>
      <c r="BL446"/>
      <c r="BM446"/>
      <c r="BN446"/>
      <c r="CD446"/>
      <c r="CE446"/>
      <c r="CF446"/>
      <c r="CG446"/>
    </row>
    <row r="447" spans="1:85">
      <c r="A447"/>
      <c r="B447"/>
      <c r="C447" s="511"/>
      <c r="D447" s="338" t="s">
        <v>0</v>
      </c>
      <c r="F447" s="130"/>
      <c r="H447" s="130"/>
      <c r="I447" s="130"/>
      <c r="J447" s="131"/>
      <c r="K447" s="131"/>
      <c r="L447" s="131"/>
      <c r="M447" s="679"/>
      <c r="N447" s="679"/>
      <c r="O447" s="635"/>
      <c r="Q447" s="135" t="s">
        <v>389</v>
      </c>
      <c r="AE447"/>
      <c r="AF447"/>
      <c r="AG447"/>
      <c r="AH447"/>
      <c r="AI447"/>
      <c r="AJ447"/>
      <c r="AK447"/>
      <c r="AL447"/>
      <c r="AM447"/>
      <c r="AN447"/>
      <c r="BE447"/>
      <c r="BF447"/>
      <c r="BG447"/>
      <c r="BH447"/>
      <c r="BI447"/>
      <c r="BJ447"/>
      <c r="BK447"/>
      <c r="BL447"/>
      <c r="BM447"/>
      <c r="BN447"/>
      <c r="CD447"/>
      <c r="CE447"/>
      <c r="CF447"/>
      <c r="CG447"/>
    </row>
    <row r="448" spans="1:85">
      <c r="A448"/>
      <c r="B448"/>
      <c r="C448" s="511"/>
      <c r="D448" s="338" t="s">
        <v>0</v>
      </c>
      <c r="F448" s="130"/>
      <c r="H448" s="130"/>
      <c r="I448" s="130"/>
      <c r="J448" s="131"/>
      <c r="K448" s="131"/>
      <c r="L448" s="131"/>
      <c r="M448" s="679"/>
      <c r="N448" s="679"/>
      <c r="O448" s="635"/>
      <c r="Q448" s="135" t="s">
        <v>416</v>
      </c>
      <c r="AE448"/>
      <c r="AF448"/>
      <c r="AG448"/>
      <c r="AH448"/>
      <c r="AI448"/>
      <c r="AJ448"/>
      <c r="AK448"/>
      <c r="AL448"/>
      <c r="AM448"/>
      <c r="AN448"/>
      <c r="BE448"/>
      <c r="BF448"/>
      <c r="BG448"/>
      <c r="BH448"/>
      <c r="BI448"/>
      <c r="BJ448"/>
      <c r="BK448"/>
      <c r="BL448"/>
      <c r="BM448"/>
      <c r="BN448"/>
      <c r="CD448"/>
      <c r="CE448"/>
      <c r="CF448"/>
      <c r="CG448"/>
    </row>
    <row r="449" spans="1:85">
      <c r="A449"/>
      <c r="B449"/>
      <c r="C449" s="511"/>
      <c r="D449" s="338" t="s">
        <v>0</v>
      </c>
      <c r="F449" s="130"/>
      <c r="H449" s="130"/>
      <c r="I449" s="130"/>
      <c r="J449" s="131"/>
      <c r="K449" s="131"/>
      <c r="L449" s="131"/>
      <c r="M449" s="679"/>
      <c r="N449" s="133"/>
      <c r="O449" s="635"/>
      <c r="Q449" s="135" t="s">
        <v>394</v>
      </c>
      <c r="AE449"/>
      <c r="AF449"/>
      <c r="AG449"/>
      <c r="AH449"/>
      <c r="AI449"/>
      <c r="AJ449"/>
      <c r="AK449"/>
      <c r="AL449"/>
      <c r="AM449"/>
      <c r="AN449"/>
      <c r="BE449"/>
      <c r="BF449"/>
      <c r="BG449"/>
      <c r="BH449"/>
      <c r="BI449"/>
      <c r="BJ449"/>
      <c r="BK449"/>
      <c r="BL449"/>
      <c r="BM449"/>
      <c r="BN449"/>
      <c r="CD449"/>
      <c r="CE449"/>
      <c r="CF449"/>
      <c r="CG449"/>
    </row>
    <row r="450" spans="1:85">
      <c r="A450"/>
      <c r="B450"/>
      <c r="C450" s="511"/>
      <c r="D450" s="338" t="s">
        <v>0</v>
      </c>
      <c r="F450" s="130"/>
      <c r="H450" s="130"/>
      <c r="I450" s="130"/>
      <c r="J450" s="131"/>
      <c r="K450" s="131"/>
      <c r="L450" s="131"/>
      <c r="M450" s="679"/>
      <c r="N450" s="679"/>
      <c r="O450" s="635"/>
      <c r="Q450" s="135" t="s">
        <v>430</v>
      </c>
      <c r="AE450"/>
      <c r="AF450"/>
      <c r="AG450"/>
      <c r="AH450"/>
      <c r="AI450"/>
      <c r="AJ450"/>
      <c r="AK450"/>
      <c r="AL450"/>
      <c r="AM450"/>
      <c r="AN450"/>
      <c r="BE450"/>
      <c r="BF450"/>
      <c r="BG450"/>
      <c r="BH450"/>
      <c r="BI450"/>
      <c r="BJ450"/>
      <c r="BK450"/>
      <c r="BL450"/>
      <c r="BM450"/>
      <c r="BN450"/>
      <c r="CD450"/>
      <c r="CE450"/>
      <c r="CF450"/>
      <c r="CG450"/>
    </row>
    <row r="451" spans="1:85">
      <c r="A451"/>
      <c r="B451"/>
      <c r="C451" s="511"/>
      <c r="D451" s="338" t="s">
        <v>0</v>
      </c>
      <c r="F451" s="130"/>
      <c r="H451" s="130"/>
      <c r="I451" s="130"/>
      <c r="J451" s="131"/>
      <c r="K451" s="131"/>
      <c r="L451" s="131"/>
      <c r="M451" s="679"/>
      <c r="N451" s="679"/>
      <c r="O451" s="635"/>
      <c r="Q451" s="135" t="s">
        <v>426</v>
      </c>
      <c r="AE451"/>
      <c r="AF451"/>
      <c r="AG451"/>
      <c r="AH451"/>
      <c r="AI451"/>
      <c r="AJ451"/>
      <c r="AK451"/>
      <c r="AL451"/>
      <c r="AM451"/>
      <c r="AN451"/>
      <c r="BE451"/>
      <c r="BF451"/>
      <c r="BG451"/>
      <c r="BH451"/>
      <c r="BI451"/>
      <c r="BJ451"/>
      <c r="BK451"/>
      <c r="BL451"/>
      <c r="BM451"/>
      <c r="BN451"/>
      <c r="CD451"/>
      <c r="CE451"/>
      <c r="CF451"/>
      <c r="CG451"/>
    </row>
    <row r="452" spans="1:85">
      <c r="A452"/>
      <c r="B452"/>
      <c r="C452" s="511"/>
      <c r="D452" s="338" t="s">
        <v>0</v>
      </c>
      <c r="F452" s="130"/>
      <c r="H452" s="130"/>
      <c r="I452" s="130"/>
      <c r="J452" s="131"/>
      <c r="K452" s="131"/>
      <c r="L452" s="131"/>
      <c r="M452" s="133"/>
      <c r="N452" s="679"/>
      <c r="O452" s="635"/>
      <c r="Q452" s="135" t="s">
        <v>422</v>
      </c>
      <c r="AE452"/>
      <c r="AF452"/>
      <c r="AG452"/>
      <c r="AH452"/>
      <c r="AI452"/>
      <c r="AJ452"/>
      <c r="AK452"/>
      <c r="AL452"/>
      <c r="AM452"/>
      <c r="AN452"/>
      <c r="BE452"/>
      <c r="BF452"/>
      <c r="BG452"/>
      <c r="BH452"/>
      <c r="BI452"/>
      <c r="BJ452"/>
      <c r="BK452"/>
      <c r="BL452"/>
      <c r="BM452"/>
      <c r="BN452"/>
      <c r="CD452"/>
      <c r="CE452"/>
      <c r="CF452"/>
      <c r="CG452"/>
    </row>
    <row r="453" spans="1:85">
      <c r="A453"/>
      <c r="B453"/>
      <c r="C453" s="511"/>
      <c r="D453" s="338" t="s">
        <v>0</v>
      </c>
      <c r="F453" s="130"/>
      <c r="H453" s="130"/>
      <c r="I453" s="130"/>
      <c r="J453" s="131"/>
      <c r="K453" s="131"/>
      <c r="L453" s="131"/>
      <c r="M453" s="679"/>
      <c r="N453" s="679"/>
      <c r="O453" s="635"/>
      <c r="Q453" s="135" t="s">
        <v>408</v>
      </c>
      <c r="AE453"/>
      <c r="AF453"/>
      <c r="AG453"/>
      <c r="AH453"/>
      <c r="AI453"/>
      <c r="AJ453"/>
      <c r="AK453"/>
      <c r="AL453"/>
      <c r="AM453"/>
      <c r="AN453"/>
      <c r="BE453"/>
      <c r="BF453"/>
      <c r="BG453"/>
      <c r="BH453"/>
      <c r="BI453"/>
      <c r="BJ453"/>
      <c r="BK453"/>
      <c r="BL453"/>
      <c r="BM453"/>
      <c r="BN453"/>
      <c r="CD453"/>
      <c r="CE453"/>
      <c r="CF453"/>
      <c r="CG453"/>
    </row>
    <row r="454" spans="1:85">
      <c r="A454"/>
      <c r="B454"/>
      <c r="C454" s="511"/>
      <c r="D454" s="338" t="s">
        <v>0</v>
      </c>
      <c r="F454" s="130"/>
      <c r="H454" s="130"/>
      <c r="I454" s="130"/>
      <c r="J454" s="133"/>
      <c r="K454" s="131"/>
      <c r="L454" s="133"/>
      <c r="M454" s="679"/>
      <c r="N454" s="679"/>
      <c r="O454" s="635"/>
      <c r="Q454" s="135" t="s">
        <v>401</v>
      </c>
      <c r="AE454"/>
      <c r="AF454"/>
      <c r="AG454"/>
      <c r="AH454"/>
      <c r="AI454"/>
      <c r="AJ454"/>
      <c r="AK454"/>
      <c r="AL454"/>
      <c r="AM454"/>
      <c r="AN454"/>
      <c r="BE454"/>
      <c r="BF454"/>
      <c r="BG454"/>
      <c r="BH454"/>
      <c r="BI454"/>
      <c r="BJ454"/>
      <c r="BK454"/>
      <c r="BL454"/>
      <c r="BM454"/>
      <c r="BN454"/>
      <c r="CD454"/>
      <c r="CE454"/>
      <c r="CF454"/>
      <c r="CG454"/>
    </row>
    <row r="455" spans="1:85">
      <c r="A455"/>
      <c r="B455"/>
      <c r="C455" s="511"/>
      <c r="D455" s="338" t="s">
        <v>0</v>
      </c>
      <c r="F455" s="130"/>
      <c r="H455" s="130"/>
      <c r="I455" s="130"/>
      <c r="J455" s="131"/>
      <c r="K455" s="131"/>
      <c r="L455" s="131"/>
      <c r="M455" s="679"/>
      <c r="N455" s="679"/>
      <c r="O455" s="133"/>
      <c r="Q455" s="135" t="s">
        <v>397</v>
      </c>
      <c r="AE455"/>
      <c r="AF455"/>
      <c r="AG455"/>
      <c r="AH455"/>
      <c r="AI455"/>
      <c r="AJ455"/>
      <c r="AK455"/>
      <c r="AL455"/>
      <c r="AM455"/>
      <c r="AN455"/>
      <c r="BE455"/>
      <c r="BF455"/>
      <c r="BG455"/>
      <c r="BH455"/>
      <c r="BI455"/>
      <c r="BJ455"/>
      <c r="BK455"/>
      <c r="BL455"/>
      <c r="BM455"/>
      <c r="BN455"/>
      <c r="CD455"/>
      <c r="CE455"/>
      <c r="CF455"/>
      <c r="CG455"/>
    </row>
    <row r="456" spans="1:85">
      <c r="A456"/>
      <c r="B456"/>
      <c r="C456" s="511"/>
      <c r="D456" s="338" t="s">
        <v>0</v>
      </c>
      <c r="F456" s="130"/>
      <c r="H456" s="130"/>
      <c r="I456" s="130"/>
      <c r="J456" s="131"/>
      <c r="K456" s="131"/>
      <c r="L456" s="131"/>
      <c r="M456" s="679"/>
      <c r="N456" s="679"/>
      <c r="O456" s="635"/>
      <c r="Q456" s="135" t="s">
        <v>4</v>
      </c>
      <c r="AE456"/>
      <c r="AF456"/>
      <c r="AG456"/>
      <c r="AH456"/>
      <c r="AI456"/>
      <c r="AJ456"/>
      <c r="AK456"/>
      <c r="AL456"/>
      <c r="AM456"/>
      <c r="AN456"/>
      <c r="BE456"/>
      <c r="BF456"/>
      <c r="BG456"/>
      <c r="BH456"/>
      <c r="BI456"/>
      <c r="BJ456"/>
      <c r="BK456"/>
      <c r="BL456"/>
      <c r="BM456"/>
      <c r="BN456"/>
      <c r="CD456"/>
      <c r="CE456"/>
      <c r="CF456"/>
      <c r="CG456"/>
    </row>
    <row r="457" spans="1:85">
      <c r="A457"/>
      <c r="B457"/>
      <c r="C457" s="511"/>
      <c r="D457" s="338" t="s">
        <v>0</v>
      </c>
      <c r="F457" s="130"/>
      <c r="H457" s="130"/>
      <c r="I457" s="130"/>
      <c r="J457" s="131"/>
      <c r="K457" s="131"/>
      <c r="L457" s="131"/>
      <c r="M457" s="679"/>
      <c r="N457" s="133"/>
      <c r="O457" s="635"/>
      <c r="Q457" s="135" t="s">
        <v>411</v>
      </c>
      <c r="AE457"/>
      <c r="AF457"/>
      <c r="AG457"/>
      <c r="AH457"/>
      <c r="AI457"/>
      <c r="AJ457"/>
      <c r="AK457"/>
      <c r="AL457"/>
      <c r="AM457"/>
      <c r="AN457"/>
      <c r="BE457"/>
      <c r="BF457"/>
      <c r="BG457"/>
      <c r="BH457"/>
      <c r="BI457"/>
      <c r="BJ457"/>
      <c r="BK457"/>
      <c r="BL457"/>
      <c r="BM457"/>
      <c r="BN457"/>
      <c r="CD457"/>
      <c r="CE457"/>
      <c r="CF457"/>
      <c r="CG457"/>
    </row>
    <row r="458" spans="1:85">
      <c r="A458"/>
      <c r="B458"/>
      <c r="C458" s="511"/>
      <c r="D458" s="338" t="s">
        <v>0</v>
      </c>
      <c r="F458" s="130"/>
      <c r="H458" s="130"/>
      <c r="I458" s="130"/>
      <c r="J458" s="131"/>
      <c r="K458" s="131"/>
      <c r="L458" s="131"/>
      <c r="M458" s="679"/>
      <c r="N458" s="679"/>
      <c r="O458" s="635"/>
      <c r="Q458" s="135" t="s">
        <v>392</v>
      </c>
      <c r="AE458"/>
      <c r="AF458"/>
      <c r="AG458"/>
      <c r="AH458"/>
      <c r="AI458"/>
      <c r="AJ458"/>
      <c r="AK458"/>
      <c r="AL458"/>
      <c r="AM458"/>
      <c r="AN458"/>
      <c r="BE458"/>
      <c r="BF458"/>
      <c r="BG458"/>
      <c r="BH458"/>
      <c r="BI458"/>
      <c r="BJ458"/>
      <c r="BK458"/>
      <c r="BL458"/>
      <c r="BM458"/>
      <c r="BN458"/>
      <c r="CD458"/>
      <c r="CE458"/>
      <c r="CF458"/>
      <c r="CG458"/>
    </row>
    <row r="459" spans="1:85">
      <c r="A459"/>
      <c r="B459"/>
      <c r="C459" s="511"/>
      <c r="D459" s="338" t="s">
        <v>0</v>
      </c>
      <c r="F459" s="130"/>
      <c r="H459" s="130"/>
      <c r="I459" s="130"/>
      <c r="J459" s="131"/>
      <c r="K459" s="131"/>
      <c r="L459" s="131"/>
      <c r="M459" s="133"/>
      <c r="N459" s="679"/>
      <c r="O459" s="635"/>
      <c r="Q459" s="135" t="s">
        <v>424</v>
      </c>
      <c r="AE459"/>
      <c r="AF459"/>
      <c r="AG459"/>
      <c r="AH459"/>
      <c r="AI459"/>
      <c r="AJ459"/>
      <c r="AK459"/>
      <c r="AL459"/>
      <c r="AM459"/>
      <c r="AN459"/>
      <c r="BE459"/>
      <c r="BF459"/>
      <c r="BG459"/>
      <c r="BH459"/>
      <c r="BI459"/>
      <c r="BJ459"/>
      <c r="BK459"/>
      <c r="BL459"/>
      <c r="BM459"/>
      <c r="BN459"/>
      <c r="CD459"/>
      <c r="CE459"/>
      <c r="CF459"/>
      <c r="CG459"/>
    </row>
    <row r="460" spans="1:85">
      <c r="A460"/>
      <c r="B460"/>
      <c r="C460" s="511"/>
      <c r="D460" s="338" t="s">
        <v>0</v>
      </c>
      <c r="F460" s="130"/>
      <c r="H460" s="130"/>
      <c r="I460" s="130"/>
      <c r="J460" s="131"/>
      <c r="K460" s="131"/>
      <c r="L460" s="131"/>
      <c r="M460" s="133"/>
      <c r="N460" s="679"/>
      <c r="O460" s="635"/>
      <c r="Q460" s="135" t="s">
        <v>428</v>
      </c>
      <c r="AE460"/>
      <c r="AF460"/>
      <c r="AG460"/>
      <c r="AH460"/>
      <c r="AI460"/>
      <c r="AJ460"/>
      <c r="AK460"/>
      <c r="AL460"/>
      <c r="AM460"/>
      <c r="AN460"/>
      <c r="BE460"/>
      <c r="BF460"/>
      <c r="BG460"/>
      <c r="BH460"/>
      <c r="BI460"/>
      <c r="BJ460"/>
      <c r="BK460"/>
      <c r="BL460"/>
      <c r="BM460"/>
      <c r="BN460"/>
      <c r="CD460"/>
      <c r="CE460"/>
      <c r="CF460"/>
      <c r="CG460"/>
    </row>
    <row r="461" spans="1:85">
      <c r="A461"/>
      <c r="B461"/>
      <c r="C461" s="511"/>
      <c r="D461" s="338" t="s">
        <v>0</v>
      </c>
      <c r="F461" s="130"/>
      <c r="H461" s="130"/>
      <c r="I461" s="130"/>
      <c r="J461" s="133"/>
      <c r="K461" s="131"/>
      <c r="L461" s="133"/>
      <c r="M461" s="679"/>
      <c r="N461" s="679"/>
      <c r="O461" s="133"/>
      <c r="Q461" s="135" t="s">
        <v>417</v>
      </c>
      <c r="AE461"/>
      <c r="AF461"/>
      <c r="AG461"/>
      <c r="AH461"/>
      <c r="AI461"/>
      <c r="AJ461"/>
      <c r="AK461"/>
      <c r="AL461"/>
      <c r="AM461"/>
      <c r="AN461"/>
      <c r="BE461"/>
      <c r="BF461"/>
      <c r="BG461"/>
      <c r="BH461"/>
      <c r="BI461"/>
      <c r="BJ461"/>
      <c r="BK461"/>
      <c r="BL461"/>
      <c r="BM461"/>
      <c r="BN461"/>
      <c r="CD461"/>
      <c r="CE461"/>
      <c r="CF461"/>
      <c r="CG461"/>
    </row>
    <row r="462" spans="1:85">
      <c r="A462"/>
      <c r="B462"/>
      <c r="C462" s="511"/>
      <c r="D462" s="338" t="s">
        <v>0</v>
      </c>
      <c r="F462" s="130"/>
      <c r="H462" s="130"/>
      <c r="I462" s="130"/>
      <c r="J462" s="133"/>
      <c r="K462" s="131"/>
      <c r="L462" s="133"/>
      <c r="M462" s="679"/>
      <c r="N462" s="679"/>
      <c r="O462" s="635"/>
      <c r="Q462" s="135" t="s">
        <v>423</v>
      </c>
      <c r="AE462"/>
      <c r="AF462"/>
      <c r="AG462"/>
      <c r="AH462"/>
      <c r="AI462"/>
      <c r="AJ462"/>
      <c r="AK462"/>
      <c r="AL462"/>
      <c r="AM462"/>
      <c r="AN462"/>
      <c r="BE462"/>
      <c r="BF462"/>
      <c r="BG462"/>
      <c r="BH462"/>
      <c r="BI462"/>
      <c r="BJ462"/>
      <c r="BK462"/>
      <c r="BL462"/>
      <c r="BM462"/>
      <c r="BN462"/>
      <c r="CD462"/>
      <c r="CE462"/>
      <c r="CF462"/>
      <c r="CG462"/>
    </row>
    <row r="463" spans="1:85">
      <c r="A463"/>
      <c r="B463"/>
      <c r="C463" s="511"/>
      <c r="D463" s="338" t="s">
        <v>0</v>
      </c>
      <c r="H463" s="130"/>
      <c r="I463" s="130"/>
      <c r="J463" s="131"/>
      <c r="K463" s="131"/>
      <c r="L463" s="131"/>
      <c r="M463" s="679"/>
      <c r="N463" s="679"/>
      <c r="O463" s="635"/>
      <c r="Q463" s="135" t="s">
        <v>3</v>
      </c>
      <c r="AE463"/>
      <c r="AF463"/>
      <c r="AG463"/>
      <c r="AH463"/>
      <c r="AI463"/>
      <c r="AJ463"/>
      <c r="AK463"/>
      <c r="AL463"/>
      <c r="AM463"/>
      <c r="AN463"/>
      <c r="BE463"/>
      <c r="BF463"/>
      <c r="BG463"/>
      <c r="BH463"/>
      <c r="BI463"/>
      <c r="BJ463"/>
      <c r="BK463"/>
      <c r="BL463"/>
      <c r="BM463"/>
      <c r="BN463"/>
      <c r="CD463"/>
      <c r="CE463"/>
      <c r="CF463"/>
      <c r="CG463"/>
    </row>
    <row r="464" spans="1:85">
      <c r="A464"/>
      <c r="B464"/>
      <c r="C464" s="511"/>
      <c r="D464" s="338" t="s">
        <v>0</v>
      </c>
      <c r="H464" s="130"/>
      <c r="I464" s="130"/>
      <c r="J464" s="131"/>
      <c r="K464" s="131"/>
      <c r="L464" s="131"/>
      <c r="M464" s="679"/>
      <c r="N464" s="133"/>
      <c r="O464" s="635"/>
      <c r="Q464" s="135" t="s">
        <v>431</v>
      </c>
      <c r="AE464"/>
      <c r="AF464"/>
      <c r="AG464"/>
      <c r="AH464"/>
      <c r="AI464"/>
      <c r="AJ464"/>
      <c r="AK464"/>
      <c r="AL464"/>
      <c r="AM464"/>
      <c r="AN464"/>
      <c r="BE464"/>
      <c r="BF464"/>
      <c r="BG464"/>
      <c r="BH464"/>
      <c r="BI464"/>
      <c r="BJ464"/>
      <c r="BK464"/>
      <c r="BL464"/>
      <c r="BM464"/>
      <c r="BN464"/>
      <c r="CD464"/>
      <c r="CE464"/>
      <c r="CF464"/>
      <c r="CG464"/>
    </row>
    <row r="465" spans="1:85">
      <c r="A465"/>
      <c r="B465"/>
      <c r="C465" s="511"/>
      <c r="D465" s="338" t="s">
        <v>0</v>
      </c>
      <c r="H465" s="130"/>
      <c r="I465" s="130"/>
      <c r="J465" s="131"/>
      <c r="K465" s="131"/>
      <c r="L465" s="131"/>
      <c r="M465" s="679"/>
      <c r="N465" s="133"/>
      <c r="O465" s="635"/>
      <c r="Q465" s="135" t="s">
        <v>399</v>
      </c>
      <c r="AE465"/>
      <c r="AF465"/>
      <c r="AG465"/>
      <c r="AH465"/>
      <c r="AI465"/>
      <c r="AJ465"/>
      <c r="AK465"/>
      <c r="AL465"/>
      <c r="AM465"/>
      <c r="AN465"/>
      <c r="BE465"/>
      <c r="BF465"/>
      <c r="BG465"/>
      <c r="BH465"/>
      <c r="BI465"/>
      <c r="BJ465"/>
      <c r="BK465"/>
      <c r="BL465"/>
      <c r="BM465"/>
      <c r="BN465"/>
      <c r="CD465"/>
      <c r="CE465"/>
      <c r="CF465"/>
      <c r="CG465"/>
    </row>
    <row r="466" spans="1:85">
      <c r="A466"/>
      <c r="B466"/>
      <c r="C466" s="511"/>
      <c r="D466" s="338" t="s">
        <v>0</v>
      </c>
      <c r="H466" s="130"/>
      <c r="I466" s="130"/>
      <c r="J466" s="131"/>
      <c r="K466" s="131"/>
      <c r="L466" s="131"/>
      <c r="M466" s="679"/>
      <c r="N466" s="679"/>
      <c r="O466" s="635"/>
      <c r="Q466" s="135" t="s">
        <v>413</v>
      </c>
      <c r="AE466"/>
      <c r="AF466"/>
      <c r="AG466"/>
      <c r="AH466"/>
      <c r="AI466"/>
      <c r="AJ466"/>
      <c r="AK466"/>
      <c r="AL466"/>
      <c r="AM466"/>
      <c r="AN466"/>
      <c r="BE466"/>
      <c r="BF466"/>
      <c r="BG466"/>
      <c r="BH466"/>
      <c r="BI466"/>
      <c r="BJ466"/>
      <c r="BK466"/>
      <c r="BL466"/>
      <c r="BM466"/>
      <c r="BN466"/>
      <c r="CD466"/>
      <c r="CE466"/>
      <c r="CF466"/>
      <c r="CG466"/>
    </row>
    <row r="467" spans="1:85">
      <c r="A467"/>
      <c r="B467"/>
      <c r="C467" s="511"/>
      <c r="D467" s="338" t="s">
        <v>0</v>
      </c>
      <c r="H467" s="130"/>
      <c r="I467" s="130"/>
      <c r="J467" s="131"/>
      <c r="K467" s="131"/>
      <c r="L467" s="131"/>
      <c r="M467" s="679"/>
      <c r="N467" s="679"/>
      <c r="O467" s="635"/>
      <c r="Q467" s="135" t="s">
        <v>429</v>
      </c>
      <c r="AE467"/>
      <c r="AF467"/>
      <c r="AG467"/>
      <c r="AH467"/>
      <c r="AI467"/>
      <c r="AJ467"/>
      <c r="AK467"/>
      <c r="AL467"/>
      <c r="AM467"/>
      <c r="AN467"/>
      <c r="BE467"/>
      <c r="BF467"/>
      <c r="BG467"/>
      <c r="BH467"/>
      <c r="BI467"/>
      <c r="BJ467"/>
      <c r="BK467"/>
      <c r="BL467"/>
      <c r="BM467"/>
      <c r="BN467"/>
      <c r="CD467"/>
      <c r="CE467"/>
      <c r="CF467"/>
      <c r="CG467"/>
    </row>
    <row r="468" spans="1:85">
      <c r="A468"/>
      <c r="B468"/>
      <c r="C468" s="511"/>
      <c r="D468" s="338" t="s">
        <v>0</v>
      </c>
      <c r="H468" s="130"/>
      <c r="I468" s="130"/>
      <c r="J468" s="131"/>
      <c r="K468" s="131"/>
      <c r="L468" s="131"/>
      <c r="M468" s="679"/>
      <c r="N468" s="679"/>
      <c r="O468" s="635"/>
      <c r="Q468" s="135" t="s">
        <v>405</v>
      </c>
      <c r="AE468"/>
      <c r="AF468"/>
      <c r="AG468"/>
      <c r="AH468"/>
      <c r="AI468"/>
      <c r="AJ468"/>
      <c r="AK468"/>
      <c r="AL468"/>
      <c r="AM468"/>
      <c r="AN468"/>
      <c r="BE468"/>
      <c r="BF468"/>
      <c r="BG468"/>
      <c r="BH468"/>
      <c r="BI468"/>
      <c r="BJ468"/>
      <c r="BK468"/>
      <c r="BL468"/>
      <c r="BM468"/>
      <c r="BN468"/>
      <c r="CD468"/>
      <c r="CE468"/>
      <c r="CF468"/>
      <c r="CG468"/>
    </row>
    <row r="469" spans="1:85">
      <c r="A469"/>
      <c r="B469"/>
      <c r="C469" s="511"/>
      <c r="D469" s="338" t="s">
        <v>0</v>
      </c>
      <c r="H469" s="130"/>
      <c r="I469" s="130"/>
      <c r="J469" s="131"/>
      <c r="K469" s="131"/>
      <c r="L469" s="131"/>
      <c r="M469" s="133"/>
      <c r="N469" s="679"/>
      <c r="O469" s="133"/>
      <c r="Q469" s="135" t="s">
        <v>396</v>
      </c>
      <c r="AE469"/>
      <c r="AF469"/>
      <c r="AG469"/>
      <c r="AH469"/>
      <c r="AI469"/>
      <c r="AJ469"/>
      <c r="AK469"/>
      <c r="AL469"/>
      <c r="AM469"/>
      <c r="AN469"/>
      <c r="BE469"/>
      <c r="BF469"/>
      <c r="BG469"/>
      <c r="BH469"/>
      <c r="BI469"/>
      <c r="BJ469"/>
      <c r="BK469"/>
      <c r="BL469"/>
      <c r="BM469"/>
      <c r="BN469"/>
      <c r="CD469"/>
      <c r="CE469"/>
      <c r="CF469"/>
      <c r="CG469"/>
    </row>
    <row r="470" spans="1:85">
      <c r="A470"/>
      <c r="B470"/>
      <c r="C470" s="511"/>
      <c r="D470" s="338" t="s">
        <v>0</v>
      </c>
      <c r="H470" s="130"/>
      <c r="I470" s="130"/>
      <c r="J470" s="131"/>
      <c r="K470" s="131"/>
      <c r="L470" s="131"/>
      <c r="M470" s="133"/>
      <c r="N470" s="679"/>
      <c r="O470" s="635"/>
      <c r="Q470" s="135" t="s">
        <v>412</v>
      </c>
      <c r="AE470"/>
      <c r="AF470"/>
      <c r="AG470"/>
      <c r="AH470"/>
      <c r="AI470"/>
      <c r="AJ470"/>
      <c r="AK470"/>
      <c r="AL470"/>
      <c r="AM470"/>
      <c r="AN470"/>
      <c r="BE470"/>
      <c r="BF470"/>
      <c r="BG470"/>
      <c r="BH470"/>
      <c r="BI470"/>
      <c r="BJ470"/>
      <c r="BK470"/>
      <c r="BL470"/>
      <c r="BM470"/>
      <c r="BN470"/>
      <c r="CD470"/>
      <c r="CE470"/>
      <c r="CF470"/>
      <c r="CG470"/>
    </row>
    <row r="471" spans="1:85">
      <c r="A471"/>
      <c r="B471"/>
      <c r="C471" s="511"/>
      <c r="D471" s="338" t="s">
        <v>0</v>
      </c>
      <c r="H471" s="130"/>
      <c r="I471" s="130"/>
      <c r="J471" s="133"/>
      <c r="K471" s="131"/>
      <c r="L471" s="133"/>
      <c r="M471" s="133"/>
      <c r="N471" s="679"/>
      <c r="O471" s="635"/>
      <c r="Q471" s="135" t="s">
        <v>414</v>
      </c>
      <c r="AE471"/>
      <c r="AF471"/>
      <c r="AG471"/>
      <c r="AH471"/>
      <c r="AI471"/>
      <c r="AJ471"/>
      <c r="AK471"/>
      <c r="AL471"/>
      <c r="AM471"/>
      <c r="AN471"/>
      <c r="BE471"/>
      <c r="BF471"/>
      <c r="BG471"/>
      <c r="BH471"/>
      <c r="BI471"/>
      <c r="BJ471"/>
      <c r="BK471"/>
      <c r="BL471"/>
      <c r="BM471"/>
      <c r="BN471"/>
      <c r="CD471"/>
      <c r="CE471"/>
      <c r="CF471"/>
      <c r="CG471"/>
    </row>
    <row r="472" spans="1:85">
      <c r="A472"/>
      <c r="B472"/>
      <c r="C472" s="511"/>
      <c r="D472" s="338" t="s">
        <v>0</v>
      </c>
      <c r="H472" s="130"/>
      <c r="I472" s="130"/>
      <c r="J472" s="133"/>
      <c r="K472" s="131"/>
      <c r="L472" s="133"/>
      <c r="M472" s="133"/>
      <c r="N472" s="679"/>
      <c r="O472" s="635"/>
      <c r="Q472" s="135" t="s">
        <v>432</v>
      </c>
      <c r="AE472"/>
      <c r="AF472"/>
      <c r="AG472"/>
      <c r="AH472"/>
      <c r="AI472"/>
      <c r="AJ472"/>
      <c r="AK472"/>
      <c r="AL472"/>
      <c r="AM472"/>
      <c r="AN472"/>
      <c r="BE472"/>
      <c r="BF472"/>
      <c r="BG472"/>
      <c r="BH472"/>
      <c r="BI472"/>
      <c r="BJ472"/>
      <c r="BK472"/>
      <c r="BL472"/>
      <c r="BM472"/>
      <c r="BN472"/>
      <c r="CD472"/>
      <c r="CE472"/>
      <c r="CF472"/>
      <c r="CG472"/>
    </row>
    <row r="473" spans="1:85" ht="16.5" thickBot="1">
      <c r="A473"/>
      <c r="B473"/>
      <c r="C473" s="511"/>
      <c r="D473" s="338" t="s">
        <v>0</v>
      </c>
      <c r="H473" s="130"/>
      <c r="I473" s="130"/>
      <c r="J473" s="133"/>
      <c r="K473" s="131"/>
      <c r="L473" s="133"/>
      <c r="M473" s="679"/>
      <c r="N473" s="679"/>
      <c r="O473" s="635"/>
      <c r="Q473" s="136" t="s">
        <v>418</v>
      </c>
      <c r="AE473"/>
      <c r="AF473"/>
      <c r="AG473"/>
      <c r="AH473"/>
      <c r="AI473"/>
      <c r="AJ473"/>
      <c r="AK473"/>
      <c r="AL473"/>
      <c r="AM473"/>
      <c r="AN473"/>
      <c r="BE473"/>
      <c r="BF473"/>
      <c r="BG473"/>
      <c r="BH473"/>
      <c r="BI473"/>
      <c r="BJ473"/>
      <c r="BK473"/>
      <c r="BL473"/>
      <c r="BM473"/>
      <c r="BN473"/>
      <c r="CD473"/>
      <c r="CE473"/>
      <c r="CF473"/>
      <c r="CG473"/>
    </row>
    <row r="474" spans="1:85" ht="18.75">
      <c r="A474"/>
      <c r="B474"/>
      <c r="C474" s="511"/>
      <c r="D474" s="338" t="s">
        <v>0</v>
      </c>
      <c r="H474" s="130"/>
      <c r="I474" s="130"/>
      <c r="J474" s="133"/>
      <c r="K474" s="131"/>
      <c r="L474" s="133"/>
      <c r="M474" s="679"/>
      <c r="N474" s="133"/>
      <c r="O474" s="635"/>
      <c r="Q474" s="132"/>
      <c r="AE474"/>
      <c r="AF474"/>
      <c r="AG474"/>
      <c r="AH474"/>
      <c r="AI474"/>
      <c r="AJ474"/>
      <c r="AK474"/>
      <c r="AL474"/>
      <c r="AM474"/>
      <c r="AN474"/>
      <c r="BE474"/>
      <c r="BF474"/>
      <c r="BG474"/>
      <c r="BH474"/>
      <c r="BI474"/>
      <c r="BJ474"/>
      <c r="BK474"/>
      <c r="BL474"/>
      <c r="BM474"/>
      <c r="BN474"/>
      <c r="CD474"/>
      <c r="CE474"/>
      <c r="CF474"/>
      <c r="CG474"/>
    </row>
    <row r="475" spans="1:85" ht="18.75">
      <c r="A475"/>
      <c r="B475"/>
      <c r="C475" s="511"/>
      <c r="D475" s="338" t="s">
        <v>0</v>
      </c>
      <c r="H475" s="130"/>
      <c r="I475" s="130"/>
      <c r="J475" s="131"/>
      <c r="K475" s="131"/>
      <c r="L475" s="131"/>
      <c r="M475" s="679"/>
      <c r="N475" s="133"/>
      <c r="O475" s="635"/>
      <c r="Q475" s="132"/>
      <c r="AE475"/>
      <c r="AF475"/>
      <c r="AG475"/>
      <c r="AH475"/>
      <c r="AI475"/>
      <c r="AJ475"/>
      <c r="AK475"/>
      <c r="AL475"/>
      <c r="AM475"/>
      <c r="AN475"/>
      <c r="BE475"/>
      <c r="BF475"/>
      <c r="BG475"/>
      <c r="BH475"/>
      <c r="BI475"/>
      <c r="BJ475"/>
      <c r="BK475"/>
      <c r="BL475"/>
      <c r="BM475"/>
      <c r="BN475"/>
      <c r="CD475"/>
      <c r="CE475"/>
      <c r="CF475"/>
      <c r="CG475"/>
    </row>
    <row r="476" spans="1:85">
      <c r="A476"/>
      <c r="B476"/>
      <c r="C476" s="511"/>
      <c r="D476" s="338" t="s">
        <v>0</v>
      </c>
      <c r="H476" s="130"/>
      <c r="I476" s="130"/>
      <c r="J476" s="131"/>
      <c r="K476" s="1189"/>
      <c r="L476" s="1189"/>
      <c r="M476" s="679"/>
      <c r="N476" s="133"/>
      <c r="O476" s="133"/>
      <c r="Q476" s="338"/>
      <c r="AE476"/>
      <c r="AF476"/>
      <c r="AG476"/>
      <c r="AH476"/>
      <c r="AI476"/>
      <c r="AJ476"/>
      <c r="AK476"/>
      <c r="AL476"/>
      <c r="AM476"/>
      <c r="AN476"/>
      <c r="BE476"/>
      <c r="BF476"/>
      <c r="BG476"/>
      <c r="BH476"/>
      <c r="BI476"/>
      <c r="BJ476"/>
      <c r="BK476"/>
      <c r="BL476"/>
      <c r="BM476"/>
      <c r="BN476"/>
      <c r="CD476"/>
      <c r="CE476"/>
      <c r="CF476"/>
      <c r="CG476"/>
    </row>
    <row r="477" spans="1:85" ht="18.75">
      <c r="A477"/>
      <c r="B477"/>
      <c r="C477" s="511"/>
      <c r="D477" s="338" t="s">
        <v>0</v>
      </c>
      <c r="H477" s="130"/>
      <c r="I477" s="130"/>
      <c r="J477" s="131"/>
      <c r="K477" s="1189"/>
      <c r="L477" s="1189"/>
      <c r="M477" s="679"/>
      <c r="N477" s="133"/>
      <c r="O477" s="133"/>
      <c r="Q477" s="132"/>
      <c r="AE477"/>
      <c r="AF477"/>
      <c r="AG477"/>
      <c r="AH477"/>
      <c r="AI477"/>
      <c r="AJ477"/>
      <c r="AK477"/>
      <c r="AL477"/>
      <c r="AM477"/>
      <c r="AN477"/>
      <c r="BE477"/>
      <c r="BF477"/>
      <c r="BG477"/>
      <c r="BH477"/>
      <c r="BI477"/>
      <c r="BJ477"/>
      <c r="BK477"/>
      <c r="BL477"/>
      <c r="BM477"/>
      <c r="BN477"/>
      <c r="CD477"/>
      <c r="CE477"/>
      <c r="CF477"/>
      <c r="CG477"/>
    </row>
    <row r="478" spans="1:85" ht="18.75">
      <c r="A478"/>
      <c r="B478"/>
      <c r="C478" s="511"/>
      <c r="D478" s="338" t="s">
        <v>0</v>
      </c>
      <c r="H478" s="130"/>
      <c r="I478" s="130"/>
      <c r="J478" s="131"/>
      <c r="K478" s="131"/>
      <c r="L478" s="131"/>
      <c r="M478" s="679"/>
      <c r="N478" s="679"/>
      <c r="O478" s="635"/>
      <c r="Q478" s="132"/>
      <c r="AE478"/>
      <c r="AF478"/>
      <c r="AG478"/>
      <c r="AH478"/>
      <c r="AI478"/>
      <c r="AJ478"/>
      <c r="AK478"/>
      <c r="AL478"/>
      <c r="AM478"/>
      <c r="AN478"/>
      <c r="BE478"/>
      <c r="BF478"/>
      <c r="BG478"/>
      <c r="BH478"/>
      <c r="BI478"/>
      <c r="BJ478"/>
      <c r="BK478"/>
      <c r="BL478"/>
      <c r="BM478"/>
      <c r="BN478"/>
      <c r="CD478"/>
      <c r="CE478"/>
      <c r="CF478"/>
      <c r="CG478"/>
    </row>
    <row r="479" spans="1:85" ht="18.75">
      <c r="A479"/>
      <c r="B479"/>
      <c r="C479" s="511"/>
      <c r="D479" s="338" t="s">
        <v>0</v>
      </c>
      <c r="H479" s="130"/>
      <c r="I479" s="130"/>
      <c r="J479" s="131"/>
      <c r="K479" s="131"/>
      <c r="L479" s="131"/>
      <c r="M479" s="133"/>
      <c r="N479" s="679"/>
      <c r="O479" s="635"/>
      <c r="Q479" s="132"/>
      <c r="AE479"/>
      <c r="AF479"/>
      <c r="AG479"/>
      <c r="AH479"/>
      <c r="AI479"/>
      <c r="AJ479"/>
      <c r="AK479"/>
      <c r="AL479"/>
      <c r="AM479"/>
      <c r="AN479"/>
      <c r="BE479"/>
      <c r="BF479"/>
      <c r="BG479"/>
      <c r="BH479"/>
      <c r="BI479"/>
      <c r="BJ479"/>
      <c r="BK479"/>
      <c r="BL479"/>
      <c r="BM479"/>
      <c r="BN479"/>
      <c r="CD479"/>
      <c r="CE479"/>
      <c r="CF479"/>
      <c r="CG479"/>
    </row>
    <row r="480" spans="1:85" ht="18.75">
      <c r="A480"/>
      <c r="B480"/>
      <c r="C480" s="511"/>
      <c r="D480" s="338" t="s">
        <v>0</v>
      </c>
      <c r="H480" s="130"/>
      <c r="I480" s="130"/>
      <c r="J480" s="131"/>
      <c r="K480" s="131"/>
      <c r="L480" s="131"/>
      <c r="M480" s="679"/>
      <c r="N480" s="679"/>
      <c r="O480" s="635"/>
      <c r="Q480" s="132"/>
      <c r="AE480"/>
      <c r="AF480"/>
      <c r="AG480"/>
      <c r="AH480"/>
      <c r="AI480"/>
      <c r="AJ480"/>
      <c r="AK480"/>
      <c r="AL480"/>
      <c r="AM480"/>
      <c r="AN480"/>
      <c r="BE480"/>
      <c r="BF480"/>
      <c r="BG480"/>
      <c r="BH480"/>
      <c r="BI480"/>
      <c r="BJ480"/>
      <c r="BK480"/>
      <c r="BL480"/>
      <c r="BM480"/>
      <c r="BN480"/>
      <c r="CD480"/>
      <c r="CE480"/>
      <c r="CF480"/>
      <c r="CG480"/>
    </row>
    <row r="481" spans="1:85" ht="18.75">
      <c r="A481"/>
      <c r="B481"/>
      <c r="C481" s="511"/>
      <c r="D481" s="338" t="s">
        <v>0</v>
      </c>
      <c r="H481" s="130"/>
      <c r="I481" s="130"/>
      <c r="J481" s="133"/>
      <c r="K481" s="131"/>
      <c r="L481" s="133"/>
      <c r="M481" s="133"/>
      <c r="N481" s="679"/>
      <c r="O481" s="635"/>
      <c r="Q481" s="132"/>
      <c r="AE481"/>
      <c r="AF481"/>
      <c r="AG481"/>
      <c r="AH481"/>
      <c r="AI481"/>
      <c r="AJ481"/>
      <c r="AK481"/>
      <c r="AL481"/>
      <c r="AM481"/>
      <c r="AN481"/>
      <c r="BE481"/>
      <c r="BF481"/>
      <c r="BG481"/>
      <c r="BH481"/>
      <c r="BI481"/>
      <c r="BJ481"/>
      <c r="BK481"/>
      <c r="BL481"/>
      <c r="BM481"/>
      <c r="BN481"/>
      <c r="CD481"/>
      <c r="CE481"/>
      <c r="CF481"/>
      <c r="CG481"/>
    </row>
    <row r="482" spans="1:85">
      <c r="A482"/>
      <c r="B482"/>
      <c r="C482" s="511"/>
      <c r="D482" s="338" t="s">
        <v>0</v>
      </c>
      <c r="H482" s="130"/>
      <c r="I482" s="130"/>
      <c r="J482" s="131"/>
      <c r="K482" s="131"/>
      <c r="L482" s="131"/>
      <c r="M482" s="133"/>
      <c r="N482" s="679"/>
      <c r="O482" s="635"/>
      <c r="AE482"/>
      <c r="AF482"/>
      <c r="AG482"/>
      <c r="AH482"/>
      <c r="AI482"/>
      <c r="AJ482"/>
      <c r="AK482"/>
      <c r="AL482"/>
      <c r="AM482"/>
      <c r="AN482"/>
      <c r="BE482"/>
      <c r="BF482"/>
      <c r="BG482"/>
      <c r="BH482"/>
      <c r="BI482"/>
      <c r="BJ482"/>
      <c r="BK482"/>
      <c r="BL482"/>
      <c r="BM482"/>
      <c r="BN482"/>
      <c r="CD482"/>
      <c r="CE482"/>
      <c r="CF482"/>
      <c r="CG482"/>
    </row>
    <row r="483" spans="1:85">
      <c r="A483"/>
      <c r="B483"/>
      <c r="C483" s="511"/>
      <c r="D483" s="338" t="s">
        <v>0</v>
      </c>
      <c r="H483" s="130"/>
      <c r="I483" s="130"/>
      <c r="J483" s="133"/>
      <c r="K483" s="131"/>
      <c r="L483" s="133"/>
      <c r="M483" s="679"/>
      <c r="N483" s="679"/>
      <c r="O483" s="635"/>
      <c r="AE483"/>
      <c r="AF483"/>
      <c r="AG483"/>
      <c r="AH483"/>
      <c r="AI483"/>
      <c r="AJ483"/>
      <c r="AK483"/>
      <c r="AL483"/>
      <c r="AM483"/>
      <c r="AN483"/>
      <c r="BE483"/>
      <c r="BF483"/>
      <c r="BG483"/>
      <c r="BH483"/>
      <c r="BI483"/>
      <c r="BJ483"/>
      <c r="BK483"/>
      <c r="BL483"/>
      <c r="BM483"/>
      <c r="BN483"/>
      <c r="CD483"/>
      <c r="CE483"/>
      <c r="CF483"/>
      <c r="CG483"/>
    </row>
    <row r="484" spans="1:85">
      <c r="A484"/>
      <c r="B484"/>
      <c r="C484" s="511"/>
      <c r="D484" s="338" t="s">
        <v>0</v>
      </c>
      <c r="H484" s="130"/>
      <c r="I484" s="130"/>
      <c r="J484" s="133"/>
      <c r="K484" s="131"/>
      <c r="L484" s="133"/>
      <c r="M484" s="133"/>
      <c r="N484" s="133"/>
      <c r="O484" s="635"/>
      <c r="AE484"/>
      <c r="AF484"/>
      <c r="AG484"/>
      <c r="AH484"/>
      <c r="AI484"/>
      <c r="AJ484"/>
      <c r="AK484"/>
      <c r="AL484"/>
      <c r="AM484"/>
      <c r="AN484"/>
      <c r="BE484"/>
      <c r="BF484"/>
      <c r="BG484"/>
      <c r="BH484"/>
      <c r="BI484"/>
      <c r="BJ484"/>
      <c r="BK484"/>
      <c r="BL484"/>
      <c r="BM484"/>
      <c r="BN484"/>
      <c r="CD484"/>
      <c r="CE484"/>
      <c r="CF484"/>
      <c r="CG484"/>
    </row>
    <row r="485" spans="1:85">
      <c r="A485"/>
      <c r="B485"/>
      <c r="C485" s="511"/>
      <c r="D485" s="338" t="s">
        <v>0</v>
      </c>
      <c r="H485" s="130"/>
      <c r="I485" s="130"/>
      <c r="J485" s="131"/>
      <c r="K485" s="131"/>
      <c r="L485" s="131"/>
      <c r="M485" s="679"/>
      <c r="N485" s="679"/>
      <c r="O485" s="635"/>
      <c r="AE485"/>
      <c r="AF485"/>
      <c r="AG485"/>
      <c r="AH485"/>
      <c r="AI485"/>
      <c r="AJ485"/>
      <c r="AK485"/>
      <c r="AL485"/>
      <c r="AM485"/>
      <c r="AN485"/>
      <c r="BE485"/>
      <c r="BF485"/>
      <c r="BG485"/>
      <c r="BH485"/>
      <c r="BI485"/>
      <c r="BJ485"/>
      <c r="BK485"/>
      <c r="BL485"/>
      <c r="BM485"/>
      <c r="BN485"/>
      <c r="CD485"/>
      <c r="CE485"/>
      <c r="CF485"/>
      <c r="CG485"/>
    </row>
    <row r="486" spans="1:85">
      <c r="A486"/>
      <c r="B486"/>
      <c r="C486" s="511"/>
      <c r="D486" s="338" t="s">
        <v>0</v>
      </c>
      <c r="H486" s="130"/>
      <c r="I486" s="130"/>
      <c r="J486" s="133"/>
      <c r="K486" s="131"/>
      <c r="L486" s="133"/>
      <c r="M486" s="679"/>
      <c r="N486" s="133"/>
      <c r="O486" s="133"/>
      <c r="AE486"/>
      <c r="AF486"/>
      <c r="AG486"/>
      <c r="AH486"/>
      <c r="AI486"/>
      <c r="AJ486"/>
      <c r="AK486"/>
      <c r="AL486"/>
      <c r="AM486"/>
      <c r="AN486"/>
      <c r="BE486"/>
      <c r="BF486"/>
      <c r="BG486"/>
      <c r="BH486"/>
      <c r="BI486"/>
      <c r="BJ486"/>
      <c r="BK486"/>
      <c r="BL486"/>
      <c r="BM486"/>
      <c r="BN486"/>
      <c r="CD486"/>
      <c r="CE486"/>
      <c r="CF486"/>
      <c r="CG486"/>
    </row>
    <row r="487" spans="1:85">
      <c r="A487"/>
      <c r="B487"/>
      <c r="C487" s="511"/>
      <c r="D487" s="338" t="s">
        <v>0</v>
      </c>
      <c r="H487" s="130"/>
      <c r="I487" s="130"/>
      <c r="J487" s="131"/>
      <c r="K487" s="131"/>
      <c r="L487" s="131"/>
      <c r="M487" s="679"/>
      <c r="N487" s="133"/>
      <c r="O487" s="133"/>
      <c r="AE487"/>
      <c r="AF487"/>
      <c r="AG487"/>
      <c r="AH487"/>
      <c r="AI487"/>
      <c r="AJ487"/>
      <c r="AK487"/>
      <c r="AL487"/>
      <c r="AM487"/>
      <c r="AN487"/>
      <c r="BE487"/>
      <c r="BF487"/>
      <c r="BG487"/>
      <c r="BH487"/>
      <c r="BI487"/>
      <c r="BJ487"/>
      <c r="BK487"/>
      <c r="BL487"/>
      <c r="BM487"/>
      <c r="BN487"/>
      <c r="CD487"/>
      <c r="CE487"/>
      <c r="CF487"/>
      <c r="CG487"/>
    </row>
    <row r="488" spans="1:85">
      <c r="A488"/>
      <c r="B488"/>
      <c r="C488" s="511"/>
      <c r="D488" s="338" t="s">
        <v>0</v>
      </c>
      <c r="H488" s="130"/>
      <c r="I488" s="130"/>
      <c r="J488" s="131"/>
      <c r="K488" s="131"/>
      <c r="L488" s="131"/>
      <c r="M488" s="679"/>
      <c r="N488" s="679"/>
      <c r="O488" s="133"/>
      <c r="AE488"/>
      <c r="AF488"/>
      <c r="AG488"/>
      <c r="AH488"/>
      <c r="AI488"/>
      <c r="AJ488"/>
      <c r="AK488"/>
      <c r="AL488"/>
      <c r="AM488"/>
      <c r="AN488"/>
      <c r="BE488"/>
      <c r="BF488"/>
      <c r="BG488"/>
      <c r="BH488"/>
      <c r="BI488"/>
      <c r="BJ488"/>
      <c r="BK488"/>
      <c r="BL488"/>
      <c r="BM488"/>
      <c r="BN488"/>
      <c r="CD488"/>
      <c r="CE488"/>
      <c r="CF488"/>
      <c r="CG488"/>
    </row>
    <row r="489" spans="1:85">
      <c r="A489"/>
      <c r="B489"/>
      <c r="C489" s="511"/>
      <c r="D489" s="338" t="s">
        <v>0</v>
      </c>
      <c r="H489" s="130"/>
      <c r="I489" s="130"/>
      <c r="J489" s="131"/>
      <c r="K489" s="131"/>
      <c r="L489" s="131"/>
      <c r="M489" s="679"/>
      <c r="N489" s="133"/>
      <c r="O489" s="133"/>
      <c r="AE489"/>
      <c r="AF489"/>
      <c r="AG489"/>
      <c r="AH489"/>
      <c r="AI489"/>
      <c r="AJ489"/>
      <c r="AK489"/>
      <c r="AL489"/>
      <c r="AM489"/>
      <c r="AN489"/>
      <c r="BE489"/>
      <c r="BF489"/>
      <c r="BG489"/>
      <c r="BH489"/>
      <c r="BI489"/>
      <c r="BJ489"/>
      <c r="BK489"/>
      <c r="BL489"/>
      <c r="BM489"/>
      <c r="BN489"/>
      <c r="CD489"/>
      <c r="CE489"/>
      <c r="CF489"/>
      <c r="CG489"/>
    </row>
    <row r="490" spans="1:85">
      <c r="A490"/>
      <c r="B490"/>
      <c r="C490" s="511"/>
      <c r="D490" s="338" t="s">
        <v>0</v>
      </c>
      <c r="H490" s="130"/>
      <c r="I490" s="130"/>
      <c r="J490" s="131"/>
      <c r="K490" s="131"/>
      <c r="L490" s="131"/>
      <c r="M490" s="133"/>
      <c r="N490" s="679"/>
      <c r="O490" s="635"/>
      <c r="AE490"/>
      <c r="AF490"/>
      <c r="AG490"/>
      <c r="AH490"/>
      <c r="AI490"/>
      <c r="AJ490"/>
      <c r="AK490"/>
      <c r="AL490"/>
      <c r="AM490"/>
      <c r="AN490"/>
      <c r="BE490"/>
      <c r="BF490"/>
      <c r="BG490"/>
      <c r="BH490"/>
      <c r="BI490"/>
      <c r="BJ490"/>
      <c r="BK490"/>
      <c r="BL490"/>
      <c r="BM490"/>
      <c r="BN490"/>
      <c r="CD490"/>
      <c r="CE490"/>
      <c r="CF490"/>
      <c r="CG490"/>
    </row>
    <row r="491" spans="1:85">
      <c r="A491"/>
      <c r="B491"/>
      <c r="C491" s="511"/>
      <c r="D491" s="338" t="s">
        <v>0</v>
      </c>
      <c r="H491" s="130"/>
      <c r="I491" s="130"/>
      <c r="J491" s="131"/>
      <c r="K491" s="131"/>
      <c r="L491" s="131"/>
      <c r="M491" s="133"/>
      <c r="N491" s="679"/>
      <c r="O491" s="635"/>
      <c r="AE491"/>
      <c r="AF491"/>
      <c r="AG491"/>
      <c r="AH491"/>
      <c r="AI491"/>
      <c r="AJ491"/>
      <c r="AK491"/>
      <c r="AL491"/>
      <c r="AM491"/>
      <c r="AN491"/>
      <c r="BE491"/>
      <c r="BF491"/>
      <c r="BG491"/>
      <c r="BH491"/>
      <c r="BI491"/>
      <c r="BJ491"/>
      <c r="BK491"/>
      <c r="BL491"/>
      <c r="BM491"/>
      <c r="BN491"/>
      <c r="CD491"/>
      <c r="CE491"/>
      <c r="CF491"/>
      <c r="CG491"/>
    </row>
    <row r="492" spans="1:85">
      <c r="A492"/>
      <c r="B492"/>
      <c r="C492" s="511"/>
      <c r="D492" s="338" t="s">
        <v>0</v>
      </c>
      <c r="H492" s="130"/>
      <c r="I492" s="130"/>
      <c r="J492" s="133"/>
      <c r="K492" s="131"/>
      <c r="L492" s="133"/>
      <c r="M492" s="679"/>
      <c r="N492" s="679"/>
      <c r="O492" s="635"/>
      <c r="AE492"/>
      <c r="AF492"/>
      <c r="AG492"/>
      <c r="AH492"/>
      <c r="AI492"/>
      <c r="AJ492"/>
      <c r="AK492"/>
      <c r="AL492"/>
      <c r="AM492"/>
      <c r="AN492"/>
      <c r="BE492"/>
      <c r="BF492"/>
      <c r="BG492"/>
      <c r="BH492"/>
      <c r="BI492"/>
      <c r="BJ492"/>
      <c r="BK492"/>
      <c r="BL492"/>
      <c r="BM492"/>
      <c r="BN492"/>
      <c r="CD492"/>
      <c r="CE492"/>
      <c r="CF492"/>
      <c r="CG492"/>
    </row>
    <row r="493" spans="1:85">
      <c r="A493"/>
      <c r="B493"/>
      <c r="C493" s="511"/>
      <c r="D493" s="338" t="s">
        <v>0</v>
      </c>
      <c r="H493" s="130"/>
      <c r="I493" s="130"/>
      <c r="J493" s="133"/>
      <c r="K493" s="131"/>
      <c r="L493" s="133"/>
      <c r="M493" s="133"/>
      <c r="N493" s="679"/>
      <c r="O493" s="635"/>
      <c r="AE493"/>
      <c r="AF493"/>
      <c r="AG493"/>
      <c r="AH493"/>
      <c r="AI493"/>
      <c r="AJ493"/>
      <c r="AK493"/>
      <c r="AL493"/>
      <c r="AM493"/>
      <c r="AN493"/>
      <c r="BE493"/>
      <c r="BF493"/>
      <c r="BG493"/>
      <c r="BH493"/>
      <c r="BI493"/>
      <c r="BJ493"/>
      <c r="BK493"/>
      <c r="BL493"/>
      <c r="BM493"/>
      <c r="BN493"/>
      <c r="CD493"/>
      <c r="CE493"/>
      <c r="CF493"/>
      <c r="CG493"/>
    </row>
    <row r="494" spans="1:85">
      <c r="A494"/>
      <c r="B494"/>
      <c r="C494" s="511"/>
      <c r="D494" s="338" t="s">
        <v>0</v>
      </c>
      <c r="H494" s="130"/>
      <c r="I494" s="130"/>
      <c r="J494" s="131"/>
      <c r="K494" s="131"/>
      <c r="L494" s="131"/>
      <c r="M494" s="679"/>
      <c r="N494" s="679"/>
      <c r="O494" s="635"/>
      <c r="AE494"/>
      <c r="AF494"/>
      <c r="AG494"/>
      <c r="AH494"/>
      <c r="AI494"/>
      <c r="AJ494"/>
      <c r="AK494"/>
      <c r="AL494"/>
      <c r="AM494"/>
      <c r="AN494"/>
      <c r="BE494"/>
      <c r="BF494"/>
      <c r="BG494"/>
      <c r="BH494"/>
      <c r="BI494"/>
      <c r="BJ494"/>
      <c r="BK494"/>
      <c r="BL494"/>
      <c r="BM494"/>
      <c r="BN494"/>
      <c r="CD494"/>
      <c r="CE494"/>
      <c r="CF494"/>
      <c r="CG494"/>
    </row>
    <row r="495" spans="1:85">
      <c r="A495"/>
      <c r="B495"/>
      <c r="C495" s="511"/>
      <c r="D495" s="338" t="s">
        <v>0</v>
      </c>
      <c r="H495" s="130"/>
      <c r="I495" s="130"/>
      <c r="J495" s="133"/>
      <c r="K495" s="131"/>
      <c r="L495" s="133"/>
      <c r="M495" s="679"/>
      <c r="N495" s="133"/>
      <c r="O495" s="635"/>
      <c r="AE495"/>
      <c r="AF495"/>
      <c r="AG495"/>
      <c r="AH495"/>
      <c r="AI495"/>
      <c r="AJ495"/>
      <c r="AK495"/>
      <c r="AL495"/>
      <c r="AM495"/>
      <c r="AN495"/>
      <c r="BE495"/>
      <c r="BF495"/>
      <c r="BG495"/>
      <c r="BH495"/>
      <c r="BI495"/>
      <c r="BJ495"/>
      <c r="BK495"/>
      <c r="BL495"/>
      <c r="BM495"/>
      <c r="BN495"/>
      <c r="CD495"/>
      <c r="CE495"/>
      <c r="CF495"/>
      <c r="CG495"/>
    </row>
    <row r="496" spans="1:85">
      <c r="A496"/>
      <c r="B496"/>
      <c r="C496" s="511"/>
      <c r="D496" s="338" t="s">
        <v>0</v>
      </c>
      <c r="H496" s="130"/>
      <c r="I496" s="130"/>
      <c r="J496" s="131"/>
      <c r="K496" s="131"/>
      <c r="L496" s="131"/>
      <c r="M496" s="679"/>
      <c r="N496" s="133"/>
      <c r="O496" s="133"/>
      <c r="AE496"/>
      <c r="AF496"/>
      <c r="AG496"/>
      <c r="AH496"/>
      <c r="AI496"/>
      <c r="AJ496"/>
      <c r="AK496"/>
      <c r="AL496"/>
      <c r="AM496"/>
      <c r="AN496"/>
      <c r="BE496"/>
      <c r="BF496"/>
      <c r="BG496"/>
      <c r="BH496"/>
      <c r="BI496"/>
      <c r="BJ496"/>
      <c r="BK496"/>
      <c r="BL496"/>
      <c r="BM496"/>
      <c r="BN496"/>
      <c r="CD496"/>
      <c r="CE496"/>
      <c r="CF496"/>
      <c r="CG496"/>
    </row>
    <row r="497" spans="1:85">
      <c r="A497"/>
      <c r="B497"/>
      <c r="C497" s="511"/>
      <c r="D497" s="338" t="s">
        <v>0</v>
      </c>
      <c r="H497" s="130"/>
      <c r="I497" s="130"/>
      <c r="J497" s="131"/>
      <c r="K497" s="131"/>
      <c r="L497" s="131"/>
      <c r="M497" s="679"/>
      <c r="N497" s="679"/>
      <c r="O497" s="635"/>
      <c r="AE497"/>
      <c r="AF497"/>
      <c r="AG497"/>
      <c r="AH497"/>
      <c r="AI497"/>
      <c r="AJ497"/>
      <c r="AK497"/>
      <c r="AL497"/>
      <c r="AM497"/>
      <c r="AN497"/>
      <c r="BE497"/>
      <c r="BF497"/>
      <c r="BG497"/>
      <c r="BH497"/>
      <c r="BI497"/>
      <c r="BJ497"/>
      <c r="BK497"/>
      <c r="BL497"/>
      <c r="BM497"/>
      <c r="BN497"/>
      <c r="CD497"/>
      <c r="CE497"/>
      <c r="CF497"/>
      <c r="CG497"/>
    </row>
    <row r="498" spans="1:85">
      <c r="A498"/>
      <c r="B498"/>
      <c r="C498" s="511"/>
      <c r="D498" s="338" t="s">
        <v>0</v>
      </c>
      <c r="H498" s="130"/>
      <c r="I498" s="130"/>
      <c r="J498" s="131"/>
      <c r="K498" s="131"/>
      <c r="L498" s="131"/>
      <c r="M498" s="679"/>
      <c r="N498" s="133"/>
      <c r="O498" s="133"/>
      <c r="AE498"/>
      <c r="AF498"/>
      <c r="AG498"/>
      <c r="AH498"/>
      <c r="AI498"/>
      <c r="AJ498"/>
      <c r="AK498"/>
      <c r="AL498"/>
      <c r="AM498"/>
      <c r="AN498"/>
      <c r="BE498"/>
      <c r="BF498"/>
      <c r="BG498"/>
      <c r="BH498"/>
      <c r="BI498"/>
      <c r="BJ498"/>
      <c r="BK498"/>
      <c r="BL498"/>
      <c r="BM498"/>
      <c r="BN498"/>
      <c r="CD498"/>
      <c r="CE498"/>
      <c r="CF498"/>
      <c r="CG498"/>
    </row>
    <row r="499" spans="1:85">
      <c r="A499"/>
      <c r="B499"/>
      <c r="C499" s="511"/>
      <c r="D499" s="338" t="s">
        <v>0</v>
      </c>
      <c r="H499" s="130"/>
      <c r="I499" s="130"/>
      <c r="J499" s="131"/>
      <c r="K499" s="131"/>
      <c r="L499" s="131"/>
      <c r="M499" s="679"/>
      <c r="N499" s="679"/>
      <c r="O499" s="133"/>
      <c r="AE499"/>
      <c r="AF499"/>
      <c r="AG499"/>
      <c r="AH499"/>
      <c r="AI499"/>
      <c r="AJ499"/>
      <c r="AK499"/>
      <c r="AL499"/>
      <c r="AM499"/>
      <c r="AN499"/>
      <c r="BE499"/>
      <c r="BF499"/>
      <c r="BG499"/>
      <c r="BH499"/>
      <c r="BI499"/>
      <c r="BJ499"/>
      <c r="BK499"/>
      <c r="BL499"/>
      <c r="BM499"/>
      <c r="BN499"/>
      <c r="CD499"/>
      <c r="CE499"/>
      <c r="CF499"/>
      <c r="CG499"/>
    </row>
    <row r="500" spans="1:85">
      <c r="A500"/>
      <c r="B500"/>
      <c r="C500" s="511"/>
      <c r="D500" s="338" t="s">
        <v>0</v>
      </c>
      <c r="H500" s="130"/>
      <c r="I500" s="130"/>
      <c r="J500" s="131"/>
      <c r="K500" s="131"/>
      <c r="L500" s="131"/>
      <c r="M500" s="679"/>
      <c r="N500" s="679"/>
      <c r="O500" s="635"/>
      <c r="AE500"/>
      <c r="AF500"/>
      <c r="AG500"/>
      <c r="AH500"/>
      <c r="AI500"/>
      <c r="AJ500"/>
      <c r="AK500"/>
      <c r="AL500"/>
      <c r="AM500"/>
      <c r="AN500"/>
      <c r="BE500"/>
      <c r="BF500"/>
      <c r="BG500"/>
      <c r="BH500"/>
      <c r="BI500"/>
      <c r="BJ500"/>
      <c r="BK500"/>
      <c r="BL500"/>
      <c r="BM500"/>
      <c r="BN500"/>
      <c r="CD500"/>
      <c r="CE500"/>
      <c r="CF500"/>
      <c r="CG500"/>
    </row>
    <row r="501" spans="1:85">
      <c r="A501"/>
      <c r="B501"/>
      <c r="C501" s="511"/>
      <c r="D501" s="338" t="s">
        <v>0</v>
      </c>
      <c r="H501" s="130"/>
      <c r="I501" s="130"/>
      <c r="J501" s="131"/>
      <c r="K501" s="131"/>
      <c r="L501" s="131"/>
      <c r="M501" s="679"/>
      <c r="N501" s="679"/>
      <c r="O501" s="133"/>
      <c r="AE501"/>
      <c r="AF501"/>
      <c r="AG501"/>
      <c r="AH501"/>
      <c r="AI501"/>
      <c r="AJ501"/>
      <c r="AK501"/>
      <c r="AL501"/>
      <c r="AM501"/>
      <c r="AN501"/>
      <c r="BE501"/>
      <c r="BF501"/>
      <c r="BG501"/>
      <c r="BH501"/>
      <c r="BI501"/>
      <c r="BJ501"/>
      <c r="BK501"/>
      <c r="BL501"/>
      <c r="BM501"/>
      <c r="BN501"/>
      <c r="CD501"/>
      <c r="CE501"/>
      <c r="CF501"/>
      <c r="CG501"/>
    </row>
    <row r="502" spans="1:85">
      <c r="A502"/>
      <c r="B502"/>
      <c r="C502" s="511"/>
      <c r="D502" s="338" t="s">
        <v>0</v>
      </c>
      <c r="H502" s="130"/>
      <c r="I502" s="130"/>
      <c r="J502" s="131"/>
      <c r="K502" s="131"/>
      <c r="L502" s="131"/>
      <c r="M502" s="679"/>
      <c r="N502" s="679"/>
      <c r="O502" s="635"/>
      <c r="AE502"/>
      <c r="AF502"/>
      <c r="AG502"/>
      <c r="AH502"/>
      <c r="AI502"/>
      <c r="AJ502"/>
      <c r="AK502"/>
      <c r="AL502"/>
      <c r="AM502"/>
      <c r="AN502"/>
      <c r="BE502"/>
      <c r="BF502"/>
      <c r="BG502"/>
      <c r="BH502"/>
      <c r="BI502"/>
      <c r="BJ502"/>
      <c r="BK502"/>
      <c r="BL502"/>
      <c r="BM502"/>
      <c r="BN502"/>
      <c r="CD502"/>
      <c r="CE502"/>
      <c r="CF502"/>
      <c r="CG502"/>
    </row>
    <row r="503" spans="1:85">
      <c r="A503"/>
      <c r="B503"/>
      <c r="C503" s="511"/>
      <c r="D503" s="338" t="s">
        <v>0</v>
      </c>
      <c r="H503" s="130"/>
      <c r="I503" s="130"/>
      <c r="J503" s="131"/>
      <c r="K503" s="131"/>
      <c r="L503" s="131"/>
      <c r="M503" s="679"/>
      <c r="N503" s="679"/>
      <c r="O503" s="635"/>
      <c r="AE503"/>
      <c r="AF503"/>
      <c r="AG503"/>
      <c r="AH503"/>
      <c r="AI503"/>
      <c r="AJ503"/>
      <c r="AK503"/>
      <c r="AL503"/>
      <c r="AM503"/>
      <c r="AN503"/>
      <c r="BE503"/>
      <c r="BF503"/>
      <c r="BG503"/>
      <c r="BH503"/>
      <c r="BI503"/>
      <c r="BJ503"/>
      <c r="BK503"/>
      <c r="BL503"/>
      <c r="BM503"/>
      <c r="BN503"/>
      <c r="CD503"/>
      <c r="CE503"/>
      <c r="CF503"/>
      <c r="CG503"/>
    </row>
    <row r="504" spans="1:85">
      <c r="A504"/>
      <c r="B504"/>
      <c r="C504" s="511"/>
      <c r="D504" s="338" t="s">
        <v>0</v>
      </c>
      <c r="H504" s="130"/>
      <c r="I504" s="130"/>
      <c r="J504" s="1189"/>
      <c r="K504" s="1189"/>
      <c r="L504" s="131"/>
      <c r="M504" s="679"/>
      <c r="N504" s="679"/>
      <c r="O504" s="635"/>
      <c r="AE504"/>
      <c r="AF504"/>
      <c r="AG504"/>
      <c r="AH504"/>
      <c r="AI504"/>
      <c r="AJ504"/>
      <c r="AK504"/>
      <c r="AL504"/>
      <c r="AM504"/>
      <c r="AN504"/>
      <c r="BE504"/>
      <c r="BF504"/>
      <c r="BG504"/>
      <c r="BH504"/>
      <c r="BI504"/>
      <c r="BJ504"/>
      <c r="BK504"/>
      <c r="BL504"/>
      <c r="BM504"/>
      <c r="BN504"/>
      <c r="CD504"/>
      <c r="CE504"/>
      <c r="CF504"/>
      <c r="CG504"/>
    </row>
    <row r="505" spans="1:85">
      <c r="A505"/>
      <c r="B505"/>
      <c r="C505" s="511"/>
      <c r="D505" s="338" t="s">
        <v>0</v>
      </c>
      <c r="H505" s="130"/>
      <c r="I505" s="130"/>
      <c r="J505" s="1189"/>
      <c r="K505" s="1189"/>
      <c r="L505" s="131"/>
      <c r="M505" s="679"/>
      <c r="N505" s="679"/>
      <c r="O505" s="635"/>
      <c r="AE505"/>
      <c r="AF505"/>
      <c r="AG505"/>
      <c r="AH505"/>
      <c r="AI505"/>
      <c r="AJ505"/>
      <c r="AK505"/>
      <c r="AL505"/>
      <c r="AM505"/>
      <c r="AN505"/>
      <c r="BE505"/>
      <c r="BF505"/>
      <c r="BG505"/>
      <c r="BH505"/>
      <c r="BI505"/>
      <c r="BJ505"/>
      <c r="BK505"/>
      <c r="BL505"/>
      <c r="BM505"/>
      <c r="BN505"/>
      <c r="CD505"/>
      <c r="CE505"/>
      <c r="CF505"/>
      <c r="CG505"/>
    </row>
    <row r="506" spans="1:85">
      <c r="A506"/>
      <c r="B506"/>
      <c r="C506" s="511"/>
      <c r="D506" s="338" t="s">
        <v>0</v>
      </c>
      <c r="H506" s="130"/>
      <c r="I506" s="130"/>
      <c r="J506" s="1189"/>
      <c r="K506" s="1189"/>
      <c r="L506" s="131"/>
      <c r="M506" s="133"/>
      <c r="N506" s="679"/>
      <c r="O506" s="635"/>
      <c r="AE506"/>
      <c r="AF506"/>
      <c r="AG506"/>
      <c r="AH506"/>
      <c r="AI506"/>
      <c r="AJ506"/>
      <c r="AK506"/>
      <c r="AL506"/>
      <c r="AM506"/>
      <c r="AN506"/>
      <c r="BE506"/>
      <c r="BF506"/>
      <c r="BG506"/>
      <c r="BH506"/>
      <c r="BI506"/>
      <c r="BJ506"/>
      <c r="BK506"/>
      <c r="BL506"/>
      <c r="BM506"/>
      <c r="BN506"/>
      <c r="CD506"/>
      <c r="CE506"/>
      <c r="CF506"/>
      <c r="CG506"/>
    </row>
    <row r="507" spans="1:85">
      <c r="A507"/>
      <c r="B507"/>
      <c r="C507" s="511"/>
      <c r="D507" s="338" t="s">
        <v>0</v>
      </c>
      <c r="H507" s="130"/>
      <c r="I507" s="130"/>
      <c r="J507" s="131"/>
      <c r="K507" s="131"/>
      <c r="L507" s="131"/>
      <c r="M507" s="679"/>
      <c r="N507" s="679"/>
      <c r="O507" s="133"/>
      <c r="AE507"/>
      <c r="AF507"/>
      <c r="AG507"/>
      <c r="AH507"/>
      <c r="AI507"/>
      <c r="AJ507"/>
      <c r="AK507"/>
      <c r="AL507"/>
      <c r="AM507"/>
      <c r="AN507"/>
      <c r="BE507"/>
      <c r="BF507"/>
      <c r="BG507"/>
      <c r="BH507"/>
      <c r="BI507"/>
      <c r="BJ507"/>
      <c r="BK507"/>
      <c r="BL507"/>
      <c r="BM507"/>
      <c r="BN507"/>
      <c r="CD507"/>
      <c r="CE507"/>
      <c r="CF507"/>
      <c r="CG507"/>
    </row>
    <row r="508" spans="1:85">
      <c r="A508"/>
      <c r="B508"/>
      <c r="C508" s="511"/>
      <c r="D508" s="338" t="s">
        <v>0</v>
      </c>
      <c r="H508" s="130"/>
      <c r="I508" s="130"/>
      <c r="J508" s="133"/>
      <c r="K508" s="131"/>
      <c r="L508" s="133"/>
      <c r="M508" s="679"/>
      <c r="N508" s="679"/>
      <c r="O508" s="133"/>
      <c r="AE508"/>
      <c r="AF508"/>
      <c r="AG508"/>
      <c r="AH508"/>
      <c r="AI508"/>
      <c r="AJ508"/>
      <c r="AK508"/>
      <c r="AL508"/>
      <c r="AM508"/>
      <c r="AN508"/>
      <c r="BE508"/>
      <c r="BF508"/>
      <c r="BG508"/>
      <c r="BH508"/>
      <c r="BI508"/>
      <c r="BJ508"/>
      <c r="BK508"/>
      <c r="BL508"/>
      <c r="BM508"/>
      <c r="BN508"/>
      <c r="CD508"/>
      <c r="CE508"/>
      <c r="CF508"/>
      <c r="CG508"/>
    </row>
    <row r="509" spans="1:85">
      <c r="A509"/>
      <c r="B509"/>
      <c r="C509" s="511"/>
      <c r="D509" s="338" t="s">
        <v>0</v>
      </c>
      <c r="H509" s="130"/>
      <c r="I509" s="130"/>
      <c r="J509" s="131"/>
      <c r="K509" s="131"/>
      <c r="L509" s="131"/>
      <c r="M509" s="679"/>
      <c r="N509" s="679"/>
      <c r="O509" s="635"/>
      <c r="AE509"/>
      <c r="AF509"/>
      <c r="AG509"/>
      <c r="AH509"/>
      <c r="AI509"/>
      <c r="AJ509"/>
      <c r="AK509"/>
      <c r="AL509"/>
      <c r="AM509"/>
      <c r="AN509"/>
      <c r="BE509"/>
      <c r="BF509"/>
      <c r="BG509"/>
      <c r="BH509"/>
      <c r="BI509"/>
      <c r="BJ509"/>
      <c r="BK509"/>
      <c r="BL509"/>
      <c r="BM509"/>
      <c r="BN509"/>
      <c r="CD509"/>
      <c r="CE509"/>
      <c r="CF509"/>
      <c r="CG509"/>
    </row>
    <row r="510" spans="1:85">
      <c r="A510"/>
      <c r="B510"/>
      <c r="C510" s="511"/>
      <c r="D510" s="338" t="s">
        <v>0</v>
      </c>
      <c r="H510" s="130"/>
      <c r="I510" s="130"/>
      <c r="J510" s="131"/>
      <c r="K510" s="131"/>
      <c r="L510" s="131"/>
      <c r="M510" s="679"/>
      <c r="N510" s="679"/>
      <c r="O510" s="133"/>
      <c r="AE510"/>
      <c r="AF510"/>
      <c r="AG510"/>
      <c r="AH510"/>
      <c r="AI510"/>
      <c r="AJ510"/>
      <c r="AK510"/>
      <c r="AL510"/>
      <c r="AM510"/>
      <c r="AN510"/>
      <c r="BE510"/>
      <c r="BF510"/>
      <c r="BG510"/>
      <c r="BH510"/>
      <c r="BI510"/>
      <c r="BJ510"/>
      <c r="BK510"/>
      <c r="BL510"/>
      <c r="BM510"/>
      <c r="BN510"/>
      <c r="CD510"/>
      <c r="CE510"/>
      <c r="CF510"/>
      <c r="CG510"/>
    </row>
    <row r="511" spans="1:85">
      <c r="A511"/>
      <c r="B511"/>
      <c r="C511" s="511"/>
      <c r="D511" s="338" t="s">
        <v>0</v>
      </c>
      <c r="H511" s="130"/>
      <c r="I511" s="130"/>
      <c r="J511" s="131"/>
      <c r="K511" s="131"/>
      <c r="L511" s="131"/>
      <c r="M511" s="679"/>
      <c r="N511" s="133"/>
      <c r="O511" s="635"/>
      <c r="AE511"/>
      <c r="AF511"/>
      <c r="AG511"/>
      <c r="AH511"/>
      <c r="AI511"/>
      <c r="AJ511"/>
      <c r="AK511"/>
      <c r="AL511"/>
      <c r="AM511"/>
      <c r="AN511"/>
      <c r="BE511"/>
      <c r="BF511"/>
      <c r="BG511"/>
      <c r="BH511"/>
      <c r="BI511"/>
      <c r="BJ511"/>
      <c r="BK511"/>
      <c r="BL511"/>
      <c r="BM511"/>
      <c r="BN511"/>
      <c r="CD511"/>
      <c r="CE511"/>
      <c r="CF511"/>
      <c r="CG511"/>
    </row>
    <row r="512" spans="1:85" ht="75" customHeight="1">
      <c r="A512"/>
      <c r="B512"/>
      <c r="C512" s="511"/>
      <c r="D512" s="338" t="s">
        <v>0</v>
      </c>
      <c r="H512" s="130"/>
      <c r="I512" s="130"/>
      <c r="J512" s="131"/>
      <c r="K512" s="131"/>
      <c r="L512" s="131"/>
      <c r="M512" s="679"/>
      <c r="N512" s="679"/>
      <c r="O512" s="635"/>
      <c r="AE512"/>
      <c r="AF512"/>
      <c r="AG512"/>
      <c r="AH512"/>
      <c r="AI512"/>
      <c r="AJ512"/>
      <c r="AK512"/>
      <c r="AL512"/>
      <c r="AM512"/>
      <c r="AN512"/>
      <c r="BE512"/>
      <c r="BF512"/>
      <c r="BG512"/>
      <c r="BH512"/>
      <c r="BI512"/>
      <c r="BJ512"/>
      <c r="BK512"/>
      <c r="BL512"/>
      <c r="BM512"/>
      <c r="BN512"/>
      <c r="CD512"/>
      <c r="CE512"/>
      <c r="CF512"/>
      <c r="CG512"/>
    </row>
    <row r="513" spans="1:85">
      <c r="A513"/>
      <c r="B513"/>
      <c r="C513" s="511"/>
      <c r="D513" s="338" t="s">
        <v>0</v>
      </c>
      <c r="H513" s="130"/>
      <c r="I513" s="130"/>
      <c r="J513" s="131"/>
      <c r="K513" s="131"/>
      <c r="L513" s="131"/>
      <c r="M513" s="679"/>
      <c r="N513" s="679"/>
      <c r="O513" s="635"/>
      <c r="AE513"/>
      <c r="AF513"/>
      <c r="AG513"/>
      <c r="AH513"/>
      <c r="AI513"/>
      <c r="AJ513"/>
      <c r="AK513"/>
      <c r="AL513"/>
      <c r="AM513"/>
      <c r="AN513"/>
      <c r="BE513"/>
      <c r="BF513"/>
      <c r="BG513"/>
      <c r="BH513"/>
      <c r="BI513"/>
      <c r="BJ513"/>
      <c r="BK513"/>
      <c r="BL513"/>
      <c r="BM513"/>
      <c r="BN513"/>
      <c r="CD513"/>
      <c r="CE513"/>
      <c r="CF513"/>
      <c r="CG513"/>
    </row>
    <row r="514" spans="1:85">
      <c r="A514"/>
      <c r="B514"/>
      <c r="C514" s="511"/>
      <c r="D514" s="338" t="s">
        <v>0</v>
      </c>
      <c r="H514" s="130"/>
      <c r="I514" s="130"/>
      <c r="J514" s="131"/>
      <c r="K514" s="131"/>
      <c r="L514" s="131"/>
      <c r="M514" s="679"/>
      <c r="N514" s="679"/>
      <c r="O514" s="635"/>
      <c r="AE514"/>
      <c r="AF514"/>
      <c r="AG514"/>
      <c r="AH514"/>
      <c r="AI514"/>
      <c r="AJ514"/>
      <c r="AK514"/>
      <c r="AL514"/>
      <c r="AM514"/>
      <c r="AN514"/>
      <c r="BE514"/>
      <c r="BF514"/>
      <c r="BG514"/>
      <c r="BH514"/>
      <c r="BI514"/>
      <c r="BJ514"/>
      <c r="BK514"/>
      <c r="BL514"/>
      <c r="BM514"/>
      <c r="BN514"/>
      <c r="CD514"/>
      <c r="CE514"/>
      <c r="CF514"/>
      <c r="CG514"/>
    </row>
    <row r="515" spans="1:85">
      <c r="A515"/>
      <c r="B515"/>
      <c r="C515" s="511"/>
      <c r="D515" s="338" t="s">
        <v>0</v>
      </c>
      <c r="H515" s="130"/>
      <c r="I515" s="130"/>
      <c r="J515" s="131"/>
      <c r="K515" s="131"/>
      <c r="L515" s="131"/>
      <c r="M515" s="679"/>
      <c r="N515" s="679"/>
      <c r="O515" s="635"/>
      <c r="AE515"/>
      <c r="AF515"/>
      <c r="AG515"/>
      <c r="AH515"/>
      <c r="AI515"/>
      <c r="AJ515"/>
      <c r="AK515"/>
      <c r="AL515"/>
      <c r="AM515"/>
      <c r="AN515"/>
      <c r="BE515"/>
      <c r="BF515"/>
      <c r="BG515"/>
      <c r="BH515"/>
      <c r="BI515"/>
      <c r="BJ515"/>
      <c r="BK515"/>
      <c r="BL515"/>
      <c r="BM515"/>
      <c r="BN515"/>
      <c r="CD515"/>
      <c r="CE515"/>
      <c r="CF515"/>
      <c r="CG515"/>
    </row>
    <row r="516" spans="1:85">
      <c r="A516"/>
      <c r="B516"/>
      <c r="C516" s="511"/>
      <c r="D516" s="338" t="s">
        <v>0</v>
      </c>
      <c r="H516" s="130"/>
      <c r="I516" s="130"/>
      <c r="J516" s="131"/>
      <c r="K516" s="131"/>
      <c r="L516" s="131"/>
      <c r="M516" s="133"/>
      <c r="N516" s="679"/>
      <c r="O516" s="635"/>
      <c r="AE516"/>
      <c r="AF516"/>
      <c r="AG516"/>
      <c r="AH516"/>
      <c r="AI516"/>
      <c r="AJ516"/>
      <c r="AK516"/>
      <c r="AL516"/>
      <c r="AM516"/>
      <c r="AN516"/>
      <c r="BE516"/>
      <c r="BF516"/>
      <c r="BG516"/>
      <c r="BH516"/>
      <c r="BI516"/>
      <c r="BJ516"/>
      <c r="BK516"/>
      <c r="BL516"/>
      <c r="BM516"/>
      <c r="BN516"/>
      <c r="CD516"/>
      <c r="CE516"/>
      <c r="CF516"/>
      <c r="CG516"/>
    </row>
    <row r="517" spans="1:85">
      <c r="A517"/>
      <c r="B517"/>
      <c r="C517" s="511"/>
      <c r="D517" s="338" t="s">
        <v>0</v>
      </c>
      <c r="H517" s="130"/>
      <c r="I517" s="130"/>
      <c r="J517" s="131"/>
      <c r="K517" s="131"/>
      <c r="L517" s="131"/>
      <c r="M517" s="679"/>
      <c r="N517" s="679"/>
      <c r="O517" s="635"/>
      <c r="AE517"/>
      <c r="AF517"/>
      <c r="AG517"/>
      <c r="AH517"/>
      <c r="AI517"/>
      <c r="AJ517"/>
      <c r="AK517"/>
      <c r="AL517"/>
      <c r="AM517"/>
      <c r="AN517"/>
      <c r="BE517"/>
      <c r="BF517"/>
      <c r="BG517"/>
      <c r="BH517"/>
      <c r="BI517"/>
      <c r="BJ517"/>
      <c r="BK517"/>
      <c r="BL517"/>
      <c r="BM517"/>
      <c r="BN517"/>
      <c r="CD517"/>
      <c r="CE517"/>
      <c r="CF517"/>
      <c r="CG517"/>
    </row>
    <row r="518" spans="1:85">
      <c r="A518"/>
      <c r="B518"/>
      <c r="C518" s="511"/>
      <c r="D518" s="338" t="s">
        <v>0</v>
      </c>
      <c r="H518" s="130"/>
      <c r="I518" s="130"/>
      <c r="J518" s="133"/>
      <c r="K518" s="131"/>
      <c r="L518" s="133"/>
      <c r="M518" s="679"/>
      <c r="N518" s="679"/>
      <c r="O518" s="635"/>
      <c r="AE518"/>
      <c r="AF518"/>
      <c r="AG518"/>
      <c r="AH518"/>
      <c r="AI518"/>
      <c r="AJ518"/>
      <c r="AK518"/>
      <c r="AL518"/>
      <c r="AM518"/>
      <c r="AN518"/>
      <c r="BE518"/>
      <c r="BF518"/>
      <c r="BG518"/>
      <c r="BH518"/>
      <c r="BI518"/>
      <c r="BJ518"/>
      <c r="BK518"/>
      <c r="BL518"/>
      <c r="BM518"/>
      <c r="BN518"/>
      <c r="CD518"/>
      <c r="CE518"/>
      <c r="CF518"/>
      <c r="CG518"/>
    </row>
    <row r="519" spans="1:85">
      <c r="A519"/>
      <c r="B519"/>
      <c r="C519" s="511"/>
      <c r="D519" s="338" t="s">
        <v>0</v>
      </c>
      <c r="H519" s="130"/>
      <c r="I519" s="130"/>
      <c r="J519" s="131"/>
      <c r="K519" s="131"/>
      <c r="L519" s="131"/>
      <c r="M519" s="679"/>
      <c r="N519" s="679"/>
      <c r="O519" s="635"/>
      <c r="AE519"/>
      <c r="AF519"/>
      <c r="AG519"/>
      <c r="AH519"/>
      <c r="AI519"/>
      <c r="AJ519"/>
      <c r="AK519"/>
      <c r="AL519"/>
      <c r="AM519"/>
      <c r="AN519"/>
      <c r="BE519"/>
      <c r="BF519"/>
      <c r="BG519"/>
      <c r="BH519"/>
      <c r="BI519"/>
      <c r="BJ519"/>
      <c r="BK519"/>
      <c r="BL519"/>
      <c r="BM519"/>
      <c r="BN519"/>
      <c r="CD519"/>
      <c r="CE519"/>
      <c r="CF519"/>
      <c r="CG519"/>
    </row>
    <row r="520" spans="1:85">
      <c r="A520"/>
      <c r="B520"/>
      <c r="C520" s="511"/>
      <c r="D520" s="338" t="s">
        <v>0</v>
      </c>
      <c r="H520" s="130"/>
      <c r="I520" s="130"/>
      <c r="J520" s="131"/>
      <c r="K520" s="131"/>
      <c r="L520" s="131"/>
      <c r="M520" s="133"/>
      <c r="N520" s="679"/>
      <c r="O520" s="635"/>
      <c r="AE520"/>
      <c r="AF520"/>
      <c r="AG520"/>
      <c r="AH520"/>
      <c r="AI520"/>
      <c r="AJ520"/>
      <c r="AK520"/>
      <c r="AL520"/>
      <c r="AM520"/>
      <c r="AN520"/>
      <c r="BE520"/>
      <c r="BF520"/>
      <c r="BG520"/>
      <c r="BH520"/>
      <c r="BI520"/>
      <c r="BJ520"/>
      <c r="BK520"/>
      <c r="BL520"/>
      <c r="BM520"/>
      <c r="BN520"/>
      <c r="CD520"/>
      <c r="CE520"/>
      <c r="CF520"/>
      <c r="CG520"/>
    </row>
    <row r="521" spans="1:85">
      <c r="A521"/>
      <c r="B521"/>
      <c r="C521" s="511"/>
      <c r="D521" s="338" t="s">
        <v>0</v>
      </c>
      <c r="H521" s="130"/>
      <c r="I521" s="130"/>
      <c r="J521" s="131"/>
      <c r="K521" s="131"/>
      <c r="L521" s="131"/>
      <c r="M521" s="679"/>
      <c r="N521" s="133"/>
      <c r="O521" s="635"/>
      <c r="AE521"/>
      <c r="AF521"/>
      <c r="AG521"/>
      <c r="AH521"/>
      <c r="AI521"/>
      <c r="AJ521"/>
      <c r="AK521"/>
      <c r="AL521"/>
      <c r="AM521"/>
      <c r="AN521"/>
      <c r="BE521"/>
      <c r="BF521"/>
      <c r="BG521"/>
      <c r="BH521"/>
      <c r="BI521"/>
      <c r="BJ521"/>
      <c r="BK521"/>
      <c r="BL521"/>
      <c r="BM521"/>
      <c r="BN521"/>
      <c r="CD521"/>
      <c r="CE521"/>
      <c r="CF521"/>
      <c r="CG521"/>
    </row>
    <row r="522" spans="1:85">
      <c r="A522"/>
      <c r="B522"/>
      <c r="C522" s="511"/>
      <c r="D522" s="338" t="s">
        <v>0</v>
      </c>
      <c r="H522" s="130"/>
      <c r="I522" s="130"/>
      <c r="J522" s="133"/>
      <c r="K522" s="131"/>
      <c r="L522" s="133"/>
      <c r="M522" s="679"/>
      <c r="N522" s="679"/>
      <c r="O522" s="635"/>
      <c r="AE522"/>
      <c r="AF522"/>
      <c r="AG522"/>
      <c r="AH522"/>
      <c r="AI522"/>
      <c r="AJ522"/>
      <c r="AK522"/>
      <c r="AL522"/>
      <c r="AM522"/>
      <c r="AN522"/>
      <c r="BE522"/>
      <c r="BF522"/>
      <c r="BG522"/>
      <c r="BH522"/>
      <c r="BI522"/>
      <c r="BJ522"/>
      <c r="BK522"/>
      <c r="BL522"/>
      <c r="BM522"/>
      <c r="BN522"/>
      <c r="CD522"/>
      <c r="CE522"/>
      <c r="CF522"/>
      <c r="CG522"/>
    </row>
    <row r="523" spans="1:85">
      <c r="A523"/>
      <c r="B523"/>
      <c r="C523" s="511"/>
      <c r="D523" s="338" t="s">
        <v>0</v>
      </c>
      <c r="H523" s="130"/>
      <c r="I523" s="130"/>
      <c r="J523" s="131"/>
      <c r="K523" s="131"/>
      <c r="L523" s="131"/>
      <c r="M523" s="679"/>
      <c r="N523" s="679"/>
      <c r="O523" s="133"/>
      <c r="AE523"/>
      <c r="AF523"/>
      <c r="AG523"/>
      <c r="AH523"/>
      <c r="AI523"/>
      <c r="AJ523"/>
      <c r="AK523"/>
      <c r="AL523"/>
      <c r="AM523"/>
      <c r="AN523"/>
      <c r="BE523"/>
      <c r="BF523"/>
      <c r="BG523"/>
      <c r="BH523"/>
      <c r="BI523"/>
      <c r="BJ523"/>
      <c r="BK523"/>
      <c r="BL523"/>
      <c r="BM523"/>
      <c r="BN523"/>
      <c r="CD523"/>
      <c r="CE523"/>
      <c r="CF523"/>
      <c r="CG523"/>
    </row>
    <row r="524" spans="1:85">
      <c r="A524"/>
      <c r="B524"/>
      <c r="C524" s="511"/>
      <c r="D524" s="338" t="s">
        <v>0</v>
      </c>
      <c r="H524" s="130"/>
      <c r="I524" s="130"/>
      <c r="J524" s="131"/>
      <c r="K524" s="1189"/>
      <c r="L524" s="131"/>
      <c r="M524" s="679"/>
      <c r="N524" s="679"/>
      <c r="O524" s="635"/>
      <c r="AE524"/>
      <c r="AF524"/>
      <c r="AG524"/>
      <c r="AH524"/>
      <c r="AI524"/>
      <c r="AJ524"/>
      <c r="AK524"/>
      <c r="AL524"/>
      <c r="AM524"/>
      <c r="AN524"/>
      <c r="BE524"/>
      <c r="BF524"/>
      <c r="BG524"/>
      <c r="BH524"/>
      <c r="BI524"/>
      <c r="BJ524"/>
      <c r="BK524"/>
      <c r="BL524"/>
      <c r="BM524"/>
      <c r="BN524"/>
      <c r="CD524"/>
      <c r="CE524"/>
      <c r="CF524"/>
      <c r="CG524"/>
    </row>
    <row r="525" spans="1:85">
      <c r="A525"/>
      <c r="B525"/>
      <c r="C525" s="511"/>
      <c r="D525" s="338" t="s">
        <v>0</v>
      </c>
      <c r="H525" s="130"/>
      <c r="I525" s="130"/>
      <c r="J525" s="131"/>
      <c r="K525" s="1189"/>
      <c r="L525" s="131"/>
      <c r="M525" s="679"/>
      <c r="N525" s="133"/>
      <c r="O525" s="635"/>
      <c r="AE525"/>
      <c r="AF525"/>
      <c r="AG525"/>
      <c r="AH525"/>
      <c r="AI525"/>
      <c r="AJ525"/>
      <c r="AK525"/>
      <c r="AL525"/>
      <c r="AM525"/>
      <c r="AN525"/>
      <c r="BE525"/>
      <c r="BF525"/>
      <c r="BG525"/>
      <c r="BH525"/>
      <c r="BI525"/>
      <c r="BJ525"/>
      <c r="BK525"/>
      <c r="BL525"/>
      <c r="BM525"/>
      <c r="BN525"/>
      <c r="CD525"/>
      <c r="CE525"/>
      <c r="CF525"/>
      <c r="CG525"/>
    </row>
    <row r="526" spans="1:85">
      <c r="A526"/>
      <c r="B526"/>
      <c r="C526" s="511"/>
      <c r="D526" s="338" t="s">
        <v>0</v>
      </c>
      <c r="H526" s="130"/>
      <c r="I526" s="130"/>
      <c r="J526" s="131"/>
      <c r="K526" s="131"/>
      <c r="L526" s="131"/>
      <c r="M526" s="679"/>
      <c r="N526" s="679"/>
      <c r="O526" s="635"/>
      <c r="AE526"/>
      <c r="AF526"/>
      <c r="AG526"/>
      <c r="AH526"/>
      <c r="AI526"/>
      <c r="AJ526"/>
      <c r="AK526"/>
      <c r="AL526"/>
      <c r="AM526"/>
      <c r="AN526"/>
      <c r="BE526"/>
      <c r="BF526"/>
      <c r="BG526"/>
      <c r="BH526"/>
      <c r="BI526"/>
      <c r="BJ526"/>
      <c r="BK526"/>
      <c r="BL526"/>
      <c r="BM526"/>
      <c r="BN526"/>
      <c r="CD526"/>
      <c r="CE526"/>
      <c r="CF526"/>
      <c r="CG526"/>
    </row>
    <row r="527" spans="1:85">
      <c r="A527"/>
      <c r="B527"/>
      <c r="C527" s="511"/>
      <c r="D527" s="338" t="s">
        <v>0</v>
      </c>
      <c r="H527" s="130"/>
      <c r="I527" s="130"/>
      <c r="J527" s="131"/>
      <c r="K527" s="131"/>
      <c r="L527" s="131"/>
      <c r="M527" s="679"/>
      <c r="N527" s="679"/>
      <c r="O527" s="635"/>
      <c r="AE527"/>
      <c r="AF527"/>
      <c r="AG527"/>
      <c r="AH527"/>
      <c r="AI527"/>
      <c r="AJ527"/>
      <c r="AK527"/>
      <c r="AL527"/>
      <c r="AM527"/>
      <c r="AN527"/>
      <c r="BE527"/>
      <c r="BF527"/>
      <c r="BG527"/>
      <c r="BH527"/>
      <c r="BI527"/>
      <c r="BJ527"/>
      <c r="BK527"/>
      <c r="BL527"/>
      <c r="BM527"/>
      <c r="BN527"/>
      <c r="CD527"/>
      <c r="CE527"/>
      <c r="CF527"/>
      <c r="CG527"/>
    </row>
    <row r="528" spans="1:85">
      <c r="A528"/>
      <c r="B528"/>
      <c r="C528" s="511"/>
      <c r="D528" s="338" t="s">
        <v>0</v>
      </c>
      <c r="H528" s="130"/>
      <c r="I528" s="130"/>
      <c r="J528" s="131"/>
      <c r="K528" s="131"/>
      <c r="L528" s="131"/>
      <c r="M528" s="679"/>
      <c r="N528" s="679"/>
      <c r="O528" s="635"/>
      <c r="AE528"/>
      <c r="AF528"/>
      <c r="AG528"/>
      <c r="AH528"/>
      <c r="AI528"/>
      <c r="AJ528"/>
      <c r="AK528"/>
      <c r="AL528"/>
      <c r="AM528"/>
      <c r="AN528"/>
      <c r="BE528"/>
      <c r="BF528"/>
      <c r="BG528"/>
      <c r="BH528"/>
      <c r="BI528"/>
      <c r="BJ528"/>
      <c r="BK528"/>
      <c r="BL528"/>
      <c r="BM528"/>
      <c r="BN528"/>
      <c r="CD528"/>
      <c r="CE528"/>
      <c r="CF528"/>
      <c r="CG528"/>
    </row>
    <row r="529" spans="1:85">
      <c r="A529"/>
      <c r="B529"/>
      <c r="C529" s="511"/>
      <c r="D529" s="338" t="s">
        <v>0</v>
      </c>
      <c r="H529" s="130"/>
      <c r="I529" s="130"/>
      <c r="J529" s="131"/>
      <c r="K529" s="131"/>
      <c r="L529" s="131"/>
      <c r="M529" s="679"/>
      <c r="N529" s="679"/>
      <c r="O529" s="635"/>
      <c r="AE529"/>
      <c r="AF529"/>
      <c r="AG529"/>
      <c r="AH529"/>
      <c r="AI529"/>
      <c r="AJ529"/>
      <c r="AK529"/>
      <c r="AL529"/>
      <c r="AM529"/>
      <c r="AN529"/>
      <c r="BE529"/>
      <c r="BF529"/>
      <c r="BG529"/>
      <c r="BH529"/>
      <c r="BI529"/>
      <c r="BJ529"/>
      <c r="BK529"/>
      <c r="BL529"/>
      <c r="BM529"/>
      <c r="BN529"/>
      <c r="CD529"/>
      <c r="CE529"/>
      <c r="CF529"/>
      <c r="CG529"/>
    </row>
    <row r="530" spans="1:85">
      <c r="A530"/>
      <c r="B530"/>
      <c r="C530" s="511"/>
      <c r="D530" s="338" t="s">
        <v>0</v>
      </c>
      <c r="H530" s="130"/>
      <c r="I530" s="130"/>
      <c r="J530" s="131"/>
      <c r="K530" s="131"/>
      <c r="L530" s="131"/>
      <c r="M530" s="679"/>
      <c r="N530" s="679"/>
      <c r="O530" s="635"/>
      <c r="AE530"/>
      <c r="AF530"/>
      <c r="AG530"/>
      <c r="AH530"/>
      <c r="AI530"/>
      <c r="AJ530"/>
      <c r="AK530"/>
      <c r="AL530"/>
      <c r="AM530"/>
      <c r="AN530"/>
      <c r="BE530"/>
      <c r="BF530"/>
      <c r="BG530"/>
      <c r="BH530"/>
      <c r="BI530"/>
      <c r="BJ530"/>
      <c r="BK530"/>
      <c r="BL530"/>
      <c r="BM530"/>
      <c r="BN530"/>
      <c r="CD530"/>
      <c r="CE530"/>
      <c r="CF530"/>
      <c r="CG530"/>
    </row>
    <row r="531" spans="1:85">
      <c r="A531"/>
      <c r="B531"/>
      <c r="C531" s="511"/>
      <c r="D531" s="338" t="s">
        <v>0</v>
      </c>
      <c r="H531" s="130"/>
      <c r="I531" s="130"/>
      <c r="J531" s="131"/>
      <c r="K531" s="131"/>
      <c r="L531" s="131"/>
      <c r="M531" s="679"/>
      <c r="N531" s="679"/>
      <c r="O531" s="635"/>
      <c r="AE531"/>
      <c r="AF531"/>
      <c r="AG531"/>
      <c r="AH531"/>
      <c r="AI531"/>
      <c r="AJ531"/>
      <c r="AK531"/>
      <c r="AL531"/>
      <c r="AM531"/>
      <c r="AN531"/>
      <c r="BE531"/>
      <c r="BF531"/>
      <c r="BG531"/>
      <c r="BH531"/>
      <c r="BI531"/>
      <c r="BJ531"/>
      <c r="BK531"/>
      <c r="BL531"/>
      <c r="BM531"/>
      <c r="BN531"/>
      <c r="CD531"/>
      <c r="CE531"/>
      <c r="CF531"/>
      <c r="CG531"/>
    </row>
    <row r="532" spans="1:85">
      <c r="A532"/>
      <c r="B532"/>
      <c r="C532" s="511"/>
      <c r="D532" s="338" t="s">
        <v>0</v>
      </c>
      <c r="H532" s="130"/>
      <c r="I532" s="130"/>
      <c r="J532" s="131"/>
      <c r="K532" s="131"/>
      <c r="L532" s="131"/>
      <c r="M532" s="679"/>
      <c r="N532" s="679"/>
      <c r="O532" s="635"/>
      <c r="AE532"/>
      <c r="AF532"/>
      <c r="AG532"/>
      <c r="AH532"/>
      <c r="AI532"/>
      <c r="AJ532"/>
      <c r="AK532"/>
      <c r="AL532"/>
      <c r="AM532"/>
      <c r="AN532"/>
      <c r="BE532"/>
      <c r="BF532"/>
      <c r="BG532"/>
      <c r="BH532"/>
      <c r="BI532"/>
      <c r="BJ532"/>
      <c r="BK532"/>
      <c r="BL532"/>
      <c r="BM532"/>
      <c r="BN532"/>
      <c r="CD532"/>
      <c r="CE532"/>
      <c r="CF532"/>
      <c r="CG532"/>
    </row>
    <row r="533" spans="1:85">
      <c r="A533"/>
      <c r="B533"/>
      <c r="C533" s="511"/>
      <c r="D533" s="338" t="s">
        <v>0</v>
      </c>
      <c r="H533" s="130"/>
      <c r="I533" s="130"/>
      <c r="J533" s="131"/>
      <c r="K533" s="131"/>
      <c r="L533" s="131"/>
      <c r="M533" s="133"/>
      <c r="N533" s="679"/>
      <c r="O533" s="133"/>
      <c r="AE533"/>
      <c r="AF533"/>
      <c r="AG533"/>
      <c r="AH533"/>
      <c r="AI533"/>
      <c r="AJ533"/>
      <c r="AK533"/>
      <c r="AL533"/>
      <c r="AM533"/>
      <c r="AN533"/>
      <c r="BE533"/>
      <c r="BF533"/>
      <c r="BG533"/>
      <c r="BH533"/>
      <c r="BI533"/>
      <c r="BJ533"/>
      <c r="BK533"/>
      <c r="BL533"/>
      <c r="BM533"/>
      <c r="BN533"/>
      <c r="CD533"/>
      <c r="CE533"/>
      <c r="CF533"/>
      <c r="CG533"/>
    </row>
    <row r="534" spans="1:85">
      <c r="A534"/>
      <c r="B534"/>
      <c r="C534" s="511"/>
      <c r="D534" s="338" t="s">
        <v>0</v>
      </c>
      <c r="H534" s="130"/>
      <c r="I534" s="130"/>
      <c r="J534" s="131"/>
      <c r="K534" s="131"/>
      <c r="L534" s="131"/>
      <c r="M534" s="133"/>
      <c r="N534" s="679"/>
      <c r="O534" s="635"/>
      <c r="AE534"/>
      <c r="AF534"/>
      <c r="AG534"/>
      <c r="AH534"/>
      <c r="AI534"/>
      <c r="AJ534"/>
      <c r="AK534"/>
      <c r="AL534"/>
      <c r="AM534"/>
      <c r="AN534"/>
      <c r="BE534"/>
      <c r="BF534"/>
      <c r="BG534"/>
      <c r="BH534"/>
      <c r="BI534"/>
      <c r="BJ534"/>
      <c r="BK534"/>
      <c r="BL534"/>
      <c r="BM534"/>
      <c r="BN534"/>
      <c r="CD534"/>
      <c r="CE534"/>
      <c r="CF534"/>
      <c r="CG534"/>
    </row>
    <row r="535" spans="1:85">
      <c r="A535"/>
      <c r="B535"/>
      <c r="C535" s="511"/>
      <c r="D535" s="338" t="s">
        <v>0</v>
      </c>
      <c r="H535" s="130"/>
      <c r="I535" s="130"/>
      <c r="J535" s="133"/>
      <c r="K535" s="131"/>
      <c r="L535" s="133"/>
      <c r="M535" s="679"/>
      <c r="N535" s="679"/>
      <c r="O535" s="635"/>
      <c r="AE535"/>
      <c r="AF535"/>
      <c r="AG535"/>
      <c r="AH535"/>
      <c r="AI535"/>
      <c r="AJ535"/>
      <c r="AK535"/>
      <c r="AL535"/>
      <c r="AM535"/>
      <c r="AN535"/>
      <c r="BE535"/>
      <c r="BF535"/>
      <c r="BG535"/>
      <c r="BH535"/>
      <c r="BI535"/>
      <c r="BJ535"/>
      <c r="BK535"/>
      <c r="BL535"/>
      <c r="BM535"/>
      <c r="BN535"/>
      <c r="CD535"/>
      <c r="CE535"/>
      <c r="CF535"/>
      <c r="CG535"/>
    </row>
    <row r="536" spans="1:85">
      <c r="A536"/>
      <c r="B536"/>
      <c r="C536" s="511"/>
      <c r="D536" s="338" t="s">
        <v>0</v>
      </c>
      <c r="H536" s="130"/>
      <c r="I536" s="130"/>
      <c r="J536" s="133"/>
      <c r="K536" s="131"/>
      <c r="L536" s="133"/>
      <c r="M536" s="679"/>
      <c r="N536" s="679"/>
      <c r="O536" s="635"/>
      <c r="AE536"/>
      <c r="AF536"/>
      <c r="AG536"/>
      <c r="AH536"/>
      <c r="AI536"/>
      <c r="AJ536"/>
      <c r="AK536"/>
      <c r="AL536"/>
      <c r="AM536"/>
      <c r="AN536"/>
      <c r="BE536"/>
      <c r="BF536"/>
      <c r="BG536"/>
      <c r="BH536"/>
      <c r="BI536"/>
      <c r="BJ536"/>
      <c r="BK536"/>
      <c r="BL536"/>
      <c r="BM536"/>
      <c r="BN536"/>
      <c r="CD536"/>
      <c r="CE536"/>
      <c r="CF536"/>
      <c r="CG536"/>
    </row>
    <row r="537" spans="1:85">
      <c r="A537"/>
      <c r="B537"/>
      <c r="C537" s="511"/>
      <c r="D537" s="338" t="s">
        <v>0</v>
      </c>
      <c r="H537" s="130"/>
      <c r="I537" s="130"/>
      <c r="J537" s="131"/>
      <c r="K537" s="131"/>
      <c r="L537" s="131"/>
      <c r="M537" s="679"/>
      <c r="N537" s="679"/>
      <c r="O537" s="133"/>
      <c r="AE537"/>
      <c r="AF537"/>
      <c r="AG537"/>
      <c r="AH537"/>
      <c r="AI537"/>
      <c r="AJ537"/>
      <c r="AK537"/>
      <c r="AL537"/>
      <c r="AM537"/>
      <c r="AN537"/>
      <c r="BE537"/>
      <c r="BF537"/>
      <c r="BG537"/>
      <c r="BH537"/>
      <c r="BI537"/>
      <c r="BJ537"/>
      <c r="BK537"/>
      <c r="BL537"/>
      <c r="BM537"/>
      <c r="BN537"/>
      <c r="CD537"/>
      <c r="CE537"/>
      <c r="CF537"/>
      <c r="CG537"/>
    </row>
    <row r="538" spans="1:85">
      <c r="A538"/>
      <c r="B538"/>
      <c r="C538" s="511"/>
      <c r="D538" s="338" t="s">
        <v>0</v>
      </c>
      <c r="H538" s="130"/>
      <c r="I538" s="130"/>
      <c r="J538" s="131"/>
      <c r="K538" s="131"/>
      <c r="L538" s="131"/>
      <c r="M538" s="679"/>
      <c r="N538" s="133"/>
      <c r="O538" s="635"/>
      <c r="AE538"/>
      <c r="AF538"/>
      <c r="AG538"/>
      <c r="AH538"/>
      <c r="AI538"/>
      <c r="AJ538"/>
      <c r="AK538"/>
      <c r="AL538"/>
      <c r="AM538"/>
      <c r="AN538"/>
      <c r="BE538"/>
      <c r="BF538"/>
      <c r="BG538"/>
      <c r="BH538"/>
      <c r="BI538"/>
      <c r="BJ538"/>
      <c r="BK538"/>
      <c r="BL538"/>
      <c r="BM538"/>
      <c r="BN538"/>
      <c r="CD538"/>
      <c r="CE538"/>
      <c r="CF538"/>
      <c r="CG538"/>
    </row>
    <row r="539" spans="1:85">
      <c r="A539"/>
      <c r="B539"/>
      <c r="C539" s="511"/>
      <c r="D539" s="338" t="s">
        <v>0</v>
      </c>
      <c r="H539" s="130"/>
      <c r="I539" s="130"/>
      <c r="J539" s="131"/>
      <c r="K539" s="131"/>
      <c r="L539" s="131"/>
      <c r="M539" s="679"/>
      <c r="N539" s="133"/>
      <c r="O539" s="635"/>
      <c r="AE539"/>
      <c r="AF539"/>
      <c r="AG539"/>
      <c r="AH539"/>
      <c r="AI539"/>
      <c r="AJ539"/>
      <c r="AK539"/>
      <c r="AL539"/>
      <c r="AM539"/>
      <c r="AN539"/>
      <c r="BE539"/>
      <c r="BF539"/>
      <c r="BG539"/>
      <c r="BH539"/>
      <c r="BI539"/>
      <c r="BJ539"/>
      <c r="BK539"/>
      <c r="BL539"/>
      <c r="BM539"/>
      <c r="BN539"/>
      <c r="CD539"/>
      <c r="CE539"/>
      <c r="CF539"/>
      <c r="CG539"/>
    </row>
    <row r="540" spans="1:85">
      <c r="A540"/>
      <c r="B540"/>
      <c r="C540" s="511"/>
      <c r="D540" s="338" t="s">
        <v>0</v>
      </c>
      <c r="H540" s="130"/>
      <c r="I540" s="130"/>
      <c r="J540" s="131"/>
      <c r="K540" s="131"/>
      <c r="L540" s="131"/>
      <c r="M540" s="679"/>
      <c r="N540" s="679"/>
      <c r="O540" s="635"/>
      <c r="AE540"/>
      <c r="AF540"/>
      <c r="AG540"/>
      <c r="AH540"/>
      <c r="AI540"/>
      <c r="AJ540"/>
      <c r="AK540"/>
      <c r="AL540"/>
      <c r="AM540"/>
      <c r="AN540"/>
      <c r="BE540"/>
      <c r="BF540"/>
      <c r="BG540"/>
      <c r="BH540"/>
      <c r="BI540"/>
      <c r="BJ540"/>
      <c r="BK540"/>
      <c r="BL540"/>
      <c r="BM540"/>
      <c r="BN540"/>
      <c r="CD540"/>
      <c r="CE540"/>
      <c r="CF540"/>
      <c r="CG540"/>
    </row>
    <row r="541" spans="1:85">
      <c r="A541"/>
      <c r="B541"/>
      <c r="C541" s="511"/>
      <c r="D541" s="338" t="s">
        <v>0</v>
      </c>
      <c r="H541" s="130"/>
      <c r="I541" s="130"/>
      <c r="J541" s="131"/>
      <c r="K541" s="131"/>
      <c r="L541" s="131"/>
      <c r="N541" s="679"/>
      <c r="O541" s="635"/>
      <c r="AE541"/>
      <c r="AF541"/>
      <c r="AG541"/>
      <c r="AH541"/>
      <c r="AI541"/>
      <c r="AJ541"/>
      <c r="AK541"/>
      <c r="AL541"/>
      <c r="AM541"/>
      <c r="AN541"/>
      <c r="BE541"/>
      <c r="BF541"/>
      <c r="BG541"/>
      <c r="BH541"/>
      <c r="BI541"/>
      <c r="BJ541"/>
      <c r="BK541"/>
      <c r="BL541"/>
      <c r="BM541"/>
      <c r="BN541"/>
      <c r="CD541"/>
      <c r="CE541"/>
      <c r="CF541"/>
      <c r="CG541"/>
    </row>
    <row r="542" spans="1:85">
      <c r="A542"/>
      <c r="B542"/>
      <c r="C542" s="511"/>
      <c r="D542" s="338" t="s">
        <v>0</v>
      </c>
      <c r="H542" s="101"/>
      <c r="I542" s="131"/>
      <c r="J542" s="131"/>
      <c r="K542" s="131"/>
      <c r="L542" s="131"/>
      <c r="N542" s="679"/>
      <c r="O542" s="635"/>
      <c r="AE542"/>
      <c r="AF542"/>
      <c r="AG542"/>
      <c r="AH542"/>
      <c r="AI542"/>
      <c r="AJ542"/>
      <c r="AK542"/>
      <c r="AL542"/>
      <c r="AM542"/>
      <c r="AN542"/>
      <c r="BE542"/>
      <c r="BF542"/>
      <c r="BG542"/>
      <c r="BH542"/>
      <c r="BI542"/>
      <c r="BJ542"/>
      <c r="BK542"/>
      <c r="BL542"/>
      <c r="BM542"/>
      <c r="BN542"/>
      <c r="CD542"/>
      <c r="CE542"/>
      <c r="CF542"/>
      <c r="CG542"/>
    </row>
    <row r="543" spans="1:85">
      <c r="A543"/>
      <c r="B543"/>
      <c r="C543" s="511"/>
      <c r="D543" s="338" t="s">
        <v>0</v>
      </c>
      <c r="H543" s="101"/>
      <c r="N543" s="679"/>
      <c r="O543" s="635"/>
      <c r="AE543"/>
      <c r="AF543"/>
      <c r="AG543"/>
      <c r="AH543"/>
      <c r="AI543"/>
      <c r="AJ543"/>
      <c r="AK543"/>
      <c r="AL543"/>
      <c r="AM543"/>
      <c r="AN543"/>
      <c r="BE543"/>
      <c r="BF543"/>
      <c r="BG543"/>
      <c r="BH543"/>
      <c r="BI543"/>
      <c r="BJ543"/>
      <c r="BK543"/>
      <c r="BL543"/>
      <c r="BM543"/>
      <c r="BN543"/>
      <c r="CD543"/>
      <c r="CE543"/>
      <c r="CF543"/>
      <c r="CG543"/>
    </row>
    <row r="544" spans="1:85">
      <c r="A544"/>
      <c r="B544"/>
      <c r="C544" s="511"/>
      <c r="D544" s="338" t="s">
        <v>0</v>
      </c>
      <c r="N544" s="679"/>
      <c r="O544" s="635"/>
      <c r="AE544"/>
      <c r="AF544"/>
      <c r="AG544"/>
      <c r="AH544"/>
      <c r="AI544"/>
      <c r="AJ544"/>
      <c r="AK544"/>
      <c r="AL544"/>
      <c r="AM544"/>
      <c r="AN544"/>
      <c r="BE544"/>
      <c r="BF544"/>
      <c r="BG544"/>
      <c r="BH544"/>
      <c r="BI544"/>
      <c r="BJ544"/>
      <c r="BK544"/>
      <c r="BL544"/>
      <c r="BM544"/>
      <c r="BN544"/>
      <c r="CD544"/>
      <c r="CE544"/>
      <c r="CF544"/>
      <c r="CG544"/>
    </row>
    <row r="545" spans="1:85">
      <c r="A545"/>
      <c r="B545"/>
      <c r="C545" s="511"/>
      <c r="D545" s="338" t="s">
        <v>0</v>
      </c>
      <c r="N545" s="679"/>
      <c r="O545" s="635"/>
      <c r="AE545"/>
      <c r="AF545"/>
      <c r="AG545"/>
      <c r="AH545"/>
      <c r="AI545"/>
      <c r="AJ545"/>
      <c r="AK545"/>
      <c r="AL545"/>
      <c r="AM545"/>
      <c r="AN545"/>
      <c r="BE545"/>
      <c r="BF545"/>
      <c r="BG545"/>
      <c r="BH545"/>
      <c r="BI545"/>
      <c r="BJ545"/>
      <c r="BK545"/>
      <c r="BL545"/>
      <c r="BM545"/>
      <c r="BN545"/>
      <c r="CD545"/>
      <c r="CE545"/>
      <c r="CF545"/>
      <c r="CG545"/>
    </row>
    <row r="546" spans="1:85">
      <c r="A546"/>
      <c r="B546"/>
      <c r="C546" s="511"/>
      <c r="D546" s="338" t="s">
        <v>0</v>
      </c>
      <c r="O546" s="635"/>
      <c r="AE546"/>
      <c r="AF546"/>
      <c r="AG546"/>
      <c r="AH546"/>
      <c r="AI546"/>
      <c r="AJ546"/>
      <c r="AK546"/>
      <c r="AL546"/>
      <c r="AM546"/>
      <c r="AN546"/>
      <c r="BE546"/>
      <c r="BF546"/>
      <c r="BG546"/>
      <c r="BH546"/>
      <c r="BI546"/>
      <c r="BJ546"/>
      <c r="BK546"/>
      <c r="BL546"/>
      <c r="BM546"/>
      <c r="BN546"/>
      <c r="CD546"/>
      <c r="CE546"/>
      <c r="CF546"/>
      <c r="CG546"/>
    </row>
    <row r="547" spans="1:85">
      <c r="A547"/>
      <c r="B547"/>
      <c r="C547" s="511"/>
      <c r="D547" s="338" t="s">
        <v>0</v>
      </c>
      <c r="O547" s="635"/>
      <c r="AE547"/>
      <c r="AF547"/>
      <c r="AG547"/>
      <c r="AH547"/>
      <c r="AI547"/>
      <c r="AJ547"/>
      <c r="AK547"/>
      <c r="AL547"/>
      <c r="AM547"/>
      <c r="AN547"/>
      <c r="BE547"/>
      <c r="BF547"/>
      <c r="BG547"/>
      <c r="BH547"/>
      <c r="BI547"/>
      <c r="BJ547"/>
      <c r="BK547"/>
      <c r="BL547"/>
      <c r="BM547"/>
      <c r="BN547"/>
      <c r="CD547"/>
      <c r="CE547"/>
      <c r="CF547"/>
      <c r="CG547"/>
    </row>
    <row r="548" spans="1:85">
      <c r="A548"/>
      <c r="B548"/>
      <c r="C548" s="511"/>
      <c r="D548" s="338" t="s">
        <v>0</v>
      </c>
      <c r="O548" s="635"/>
      <c r="AE548"/>
      <c r="AF548"/>
      <c r="AG548"/>
      <c r="AH548"/>
      <c r="AI548"/>
      <c r="AJ548"/>
      <c r="AK548"/>
      <c r="AL548"/>
      <c r="AM548"/>
      <c r="AN548"/>
      <c r="BE548"/>
      <c r="BF548"/>
      <c r="BG548"/>
      <c r="BH548"/>
      <c r="BI548"/>
      <c r="BJ548"/>
      <c r="BK548"/>
      <c r="BL548"/>
      <c r="BM548"/>
      <c r="BN548"/>
      <c r="CD548"/>
      <c r="CE548"/>
      <c r="CF548"/>
      <c r="CG548"/>
    </row>
    <row r="549" spans="1:85">
      <c r="A549"/>
      <c r="B549"/>
      <c r="C549" s="511"/>
      <c r="D549" s="338" t="s">
        <v>0</v>
      </c>
      <c r="O549" s="635"/>
      <c r="AE549"/>
      <c r="AF549"/>
      <c r="AG549"/>
      <c r="AH549"/>
      <c r="AI549"/>
      <c r="AJ549"/>
      <c r="AK549"/>
      <c r="AL549"/>
      <c r="AM549"/>
      <c r="AN549"/>
      <c r="BE549"/>
      <c r="BF549"/>
      <c r="BG549"/>
      <c r="BH549"/>
      <c r="BI549"/>
      <c r="BJ549"/>
      <c r="BK549"/>
      <c r="BL549"/>
      <c r="BM549"/>
      <c r="BN549"/>
      <c r="CD549"/>
      <c r="CE549"/>
      <c r="CF549"/>
      <c r="CG549"/>
    </row>
    <row r="550" spans="1:85">
      <c r="A550"/>
      <c r="B550"/>
      <c r="C550" s="511"/>
      <c r="D550" s="338" t="s">
        <v>0</v>
      </c>
      <c r="O550" s="133"/>
      <c r="AE550"/>
      <c r="AF550"/>
      <c r="AG550"/>
      <c r="AH550"/>
      <c r="AI550"/>
      <c r="AJ550"/>
      <c r="AK550"/>
      <c r="AL550"/>
      <c r="AM550"/>
      <c r="AN550"/>
      <c r="BE550"/>
      <c r="BF550"/>
      <c r="BG550"/>
      <c r="BH550"/>
      <c r="BI550"/>
      <c r="BJ550"/>
      <c r="BK550"/>
      <c r="BL550"/>
      <c r="BM550"/>
      <c r="BN550"/>
      <c r="CD550"/>
      <c r="CE550"/>
      <c r="CF550"/>
      <c r="CG550"/>
    </row>
    <row r="551" spans="1:85">
      <c r="A551"/>
      <c r="B551"/>
      <c r="C551" s="511"/>
      <c r="D551" s="338" t="s">
        <v>0</v>
      </c>
      <c r="O551" s="133"/>
      <c r="AE551"/>
      <c r="AF551"/>
      <c r="AG551"/>
      <c r="AH551"/>
      <c r="AI551"/>
      <c r="AJ551"/>
      <c r="AK551"/>
      <c r="AL551"/>
      <c r="AM551"/>
      <c r="AN551"/>
      <c r="BE551"/>
      <c r="BF551"/>
      <c r="BG551"/>
      <c r="BH551"/>
      <c r="BI551"/>
      <c r="BJ551"/>
      <c r="BK551"/>
      <c r="BL551"/>
      <c r="BM551"/>
      <c r="BN551"/>
      <c r="CD551"/>
      <c r="CE551"/>
      <c r="CF551"/>
      <c r="CG551"/>
    </row>
    <row r="552" spans="1:85">
      <c r="A552"/>
      <c r="B552"/>
      <c r="C552" s="511"/>
      <c r="D552" s="338" t="s">
        <v>0</v>
      </c>
      <c r="O552" s="635"/>
      <c r="AE552"/>
      <c r="AF552"/>
      <c r="AG552"/>
      <c r="AH552"/>
      <c r="AI552"/>
      <c r="AJ552"/>
      <c r="AK552"/>
      <c r="AL552"/>
      <c r="AM552"/>
      <c r="AN552"/>
      <c r="BE552"/>
      <c r="BF552"/>
      <c r="BG552"/>
      <c r="BH552"/>
      <c r="BI552"/>
      <c r="BJ552"/>
      <c r="BK552"/>
      <c r="BL552"/>
      <c r="BM552"/>
      <c r="BN552"/>
      <c r="CD552"/>
      <c r="CE552"/>
      <c r="CF552"/>
      <c r="CG552"/>
    </row>
    <row r="553" spans="1:85">
      <c r="A553"/>
      <c r="B553"/>
      <c r="C553" s="511"/>
      <c r="D553" s="338" t="s">
        <v>0</v>
      </c>
      <c r="O553" s="635"/>
      <c r="AE553"/>
      <c r="AF553"/>
      <c r="AG553"/>
      <c r="AH553"/>
      <c r="AI553"/>
      <c r="AJ553"/>
      <c r="AK553"/>
      <c r="AL553"/>
      <c r="AM553"/>
      <c r="AN553"/>
      <c r="BE553"/>
      <c r="BF553"/>
      <c r="BG553"/>
      <c r="BH553"/>
      <c r="BI553"/>
      <c r="BJ553"/>
      <c r="BK553"/>
      <c r="BL553"/>
      <c r="BM553"/>
      <c r="BN553"/>
      <c r="CD553"/>
      <c r="CE553"/>
      <c r="CF553"/>
      <c r="CG553"/>
    </row>
    <row r="554" spans="1:85">
      <c r="A554"/>
      <c r="B554"/>
      <c r="C554" s="511"/>
      <c r="D554" s="338" t="s">
        <v>0</v>
      </c>
      <c r="O554" s="635"/>
      <c r="AE554"/>
      <c r="AF554"/>
      <c r="AG554"/>
      <c r="AH554"/>
      <c r="AI554"/>
      <c r="AJ554"/>
      <c r="AK554"/>
      <c r="AL554"/>
      <c r="AM554"/>
      <c r="AN554"/>
      <c r="BE554"/>
      <c r="BF554"/>
      <c r="BG554"/>
      <c r="BH554"/>
      <c r="BI554"/>
      <c r="BJ554"/>
      <c r="BK554"/>
      <c r="BL554"/>
      <c r="BM554"/>
      <c r="BN554"/>
      <c r="CD554"/>
      <c r="CE554"/>
      <c r="CF554"/>
      <c r="CG554"/>
    </row>
    <row r="555" spans="1:85">
      <c r="A555"/>
      <c r="B555"/>
      <c r="C555" s="511"/>
      <c r="D555" s="338" t="s">
        <v>0</v>
      </c>
      <c r="O555" s="635"/>
      <c r="AE555"/>
      <c r="AF555"/>
      <c r="AG555"/>
      <c r="AH555"/>
      <c r="AI555"/>
      <c r="AJ555"/>
      <c r="AK555"/>
      <c r="AL555"/>
      <c r="AM555"/>
      <c r="AN555"/>
      <c r="BE555"/>
      <c r="BF555"/>
      <c r="BG555"/>
      <c r="BH555"/>
      <c r="BI555"/>
      <c r="BJ555"/>
      <c r="BK555"/>
      <c r="BL555"/>
      <c r="BM555"/>
      <c r="BN555"/>
      <c r="CD555"/>
      <c r="CE555"/>
      <c r="CF555"/>
      <c r="CG555"/>
    </row>
    <row r="556" spans="1:85">
      <c r="A556"/>
      <c r="B556"/>
      <c r="C556" s="511"/>
      <c r="D556" s="338" t="s">
        <v>0</v>
      </c>
      <c r="O556" s="635"/>
      <c r="AE556"/>
      <c r="AF556"/>
      <c r="AG556"/>
      <c r="AH556"/>
      <c r="AI556"/>
      <c r="AJ556"/>
      <c r="AK556"/>
      <c r="AL556"/>
      <c r="AM556"/>
      <c r="AN556"/>
      <c r="BE556"/>
      <c r="BF556"/>
      <c r="BG556"/>
      <c r="BH556"/>
      <c r="BI556"/>
      <c r="BJ556"/>
      <c r="BK556"/>
      <c r="BL556"/>
      <c r="BM556"/>
      <c r="BN556"/>
      <c r="CD556"/>
      <c r="CE556"/>
      <c r="CF556"/>
      <c r="CG556"/>
    </row>
    <row r="557" spans="1:85">
      <c r="A557"/>
      <c r="B557"/>
      <c r="C557" s="511"/>
      <c r="D557" s="338" t="s">
        <v>0</v>
      </c>
      <c r="M557"/>
      <c r="O557" s="635"/>
      <c r="AE557"/>
      <c r="AF557"/>
      <c r="AG557"/>
      <c r="AH557"/>
      <c r="AI557"/>
      <c r="AJ557"/>
      <c r="AK557"/>
      <c r="AL557"/>
      <c r="AM557"/>
      <c r="AN557"/>
      <c r="BE557"/>
      <c r="BF557"/>
      <c r="BG557"/>
      <c r="BH557"/>
      <c r="BI557"/>
      <c r="BJ557"/>
      <c r="BK557"/>
      <c r="BL557"/>
      <c r="BM557"/>
      <c r="BN557"/>
      <c r="CD557"/>
      <c r="CE557"/>
      <c r="CF557"/>
      <c r="CG557"/>
    </row>
    <row r="558" spans="1:85">
      <c r="A558"/>
      <c r="B558"/>
      <c r="C558" s="511"/>
      <c r="D558" s="338" t="s">
        <v>0</v>
      </c>
      <c r="M558"/>
      <c r="AE558"/>
      <c r="AF558"/>
      <c r="AG558"/>
      <c r="AH558"/>
      <c r="AI558"/>
      <c r="AJ558"/>
      <c r="AK558"/>
      <c r="AL558"/>
      <c r="AM558"/>
      <c r="AN558"/>
      <c r="BE558"/>
      <c r="BF558"/>
      <c r="BG558"/>
      <c r="BH558"/>
      <c r="BI558"/>
      <c r="BJ558"/>
      <c r="BK558"/>
      <c r="BL558"/>
      <c r="BM558"/>
      <c r="BN558"/>
      <c r="CD558"/>
      <c r="CE558"/>
      <c r="CF558"/>
      <c r="CG558"/>
    </row>
    <row r="559" spans="1:85">
      <c r="A559"/>
      <c r="B559"/>
      <c r="C559" s="511"/>
      <c r="D559" s="338" t="s">
        <v>0</v>
      </c>
      <c r="E559"/>
      <c r="M559"/>
      <c r="AE559"/>
      <c r="AF559"/>
      <c r="AG559"/>
      <c r="AH559"/>
      <c r="AI559"/>
      <c r="AJ559"/>
      <c r="AK559"/>
      <c r="AL559"/>
      <c r="AM559"/>
      <c r="AN559"/>
      <c r="BE559"/>
      <c r="BF559"/>
      <c r="BG559"/>
      <c r="BH559"/>
      <c r="BI559"/>
      <c r="BJ559"/>
      <c r="BK559"/>
      <c r="BL559"/>
      <c r="BM559"/>
      <c r="BN559"/>
      <c r="CD559"/>
      <c r="CE559"/>
      <c r="CF559"/>
      <c r="CG559"/>
    </row>
    <row r="560" spans="1:85">
      <c r="A560"/>
      <c r="B560"/>
      <c r="C560" s="511"/>
      <c r="D560" s="338" t="s">
        <v>0</v>
      </c>
      <c r="E560"/>
      <c r="M560"/>
      <c r="AE560"/>
      <c r="AF560"/>
      <c r="AG560"/>
      <c r="AH560"/>
      <c r="AI560"/>
      <c r="AJ560"/>
      <c r="AK560"/>
      <c r="AL560"/>
      <c r="AM560"/>
      <c r="AN560"/>
      <c r="BE560"/>
      <c r="BF560"/>
      <c r="BG560"/>
      <c r="BH560"/>
      <c r="BI560"/>
      <c r="BJ560"/>
      <c r="BK560"/>
      <c r="BL560"/>
      <c r="BM560"/>
      <c r="BN560"/>
      <c r="CD560"/>
      <c r="CE560"/>
      <c r="CF560"/>
      <c r="CG560"/>
    </row>
    <row r="561" spans="1:85">
      <c r="A561"/>
      <c r="B561"/>
      <c r="C561" s="511"/>
      <c r="D561" s="338" t="s">
        <v>0</v>
      </c>
      <c r="E561"/>
      <c r="M561"/>
      <c r="AE561"/>
      <c r="AF561"/>
      <c r="AG561"/>
      <c r="AH561"/>
      <c r="AI561"/>
      <c r="AJ561"/>
      <c r="AK561"/>
      <c r="AL561"/>
      <c r="AM561"/>
      <c r="AN561"/>
      <c r="BE561"/>
      <c r="BF561"/>
      <c r="BG561"/>
      <c r="BH561"/>
      <c r="BI561"/>
      <c r="BJ561"/>
      <c r="BK561"/>
      <c r="BL561"/>
      <c r="BM561"/>
      <c r="BN561"/>
      <c r="CD561"/>
      <c r="CE561"/>
      <c r="CF561"/>
      <c r="CG561"/>
    </row>
    <row r="562" spans="1:85">
      <c r="A562"/>
      <c r="B562"/>
      <c r="C562" s="511"/>
      <c r="D562" s="338" t="s">
        <v>0</v>
      </c>
      <c r="E562"/>
      <c r="M562"/>
      <c r="N562"/>
      <c r="AE562"/>
      <c r="AF562"/>
      <c r="AG562"/>
      <c r="AH562"/>
      <c r="AI562"/>
      <c r="AJ562"/>
      <c r="AK562"/>
      <c r="AL562"/>
      <c r="AM562"/>
      <c r="AN562"/>
      <c r="BE562"/>
      <c r="BF562"/>
      <c r="BG562"/>
      <c r="BH562"/>
      <c r="BI562"/>
      <c r="BJ562"/>
      <c r="BK562"/>
      <c r="BL562"/>
      <c r="BM562"/>
      <c r="BN562"/>
      <c r="CD562"/>
      <c r="CE562"/>
      <c r="CF562"/>
      <c r="CG562"/>
    </row>
    <row r="563" spans="1:85">
      <c r="A563"/>
      <c r="B563"/>
      <c r="C563" s="511"/>
      <c r="D563" s="338" t="s">
        <v>0</v>
      </c>
      <c r="E563"/>
      <c r="M563"/>
      <c r="N563"/>
      <c r="AE563"/>
      <c r="AF563"/>
      <c r="AG563"/>
      <c r="AH563"/>
      <c r="AI563"/>
      <c r="AJ563"/>
      <c r="AK563"/>
      <c r="AL563"/>
      <c r="AM563"/>
      <c r="AN563"/>
      <c r="BE563"/>
      <c r="BF563"/>
      <c r="BG563"/>
      <c r="BH563"/>
      <c r="BI563"/>
      <c r="BJ563"/>
      <c r="BK563"/>
      <c r="BL563"/>
      <c r="BM563"/>
      <c r="BN563"/>
      <c r="CD563"/>
      <c r="CE563"/>
      <c r="CF563"/>
      <c r="CG563"/>
    </row>
    <row r="564" spans="1:85">
      <c r="A564"/>
      <c r="B564"/>
      <c r="C564" s="511"/>
      <c r="D564" s="338" t="s">
        <v>0</v>
      </c>
      <c r="E564"/>
      <c r="M564"/>
      <c r="N564"/>
      <c r="AE564"/>
      <c r="AF564"/>
      <c r="AG564"/>
      <c r="AH564"/>
      <c r="AI564"/>
      <c r="AJ564"/>
      <c r="AK564"/>
      <c r="AL564"/>
      <c r="AM564"/>
      <c r="AN564"/>
      <c r="BE564"/>
      <c r="BF564"/>
      <c r="BG564"/>
      <c r="BH564"/>
      <c r="BI564"/>
      <c r="BJ564"/>
      <c r="BK564"/>
      <c r="BL564"/>
      <c r="BM564"/>
      <c r="BN564"/>
      <c r="CD564"/>
      <c r="CE564"/>
      <c r="CF564"/>
      <c r="CG564"/>
    </row>
    <row r="565" spans="1:85">
      <c r="A565"/>
      <c r="B565"/>
      <c r="C565" s="511"/>
      <c r="D565" s="338" t="s">
        <v>0</v>
      </c>
      <c r="E565"/>
      <c r="M565"/>
      <c r="N565"/>
      <c r="AE565"/>
      <c r="AF565"/>
      <c r="AG565"/>
      <c r="AH565"/>
      <c r="AI565"/>
      <c r="AJ565"/>
      <c r="AK565"/>
      <c r="AL565"/>
      <c r="AM565"/>
      <c r="AN565"/>
      <c r="BE565"/>
      <c r="BF565"/>
      <c r="BG565"/>
      <c r="BH565"/>
      <c r="BI565"/>
      <c r="BJ565"/>
      <c r="BK565"/>
      <c r="BL565"/>
      <c r="BM565"/>
      <c r="BN565"/>
      <c r="CD565"/>
      <c r="CE565"/>
      <c r="CF565"/>
      <c r="CG565"/>
    </row>
    <row r="566" spans="1:85">
      <c r="A566"/>
      <c r="B566"/>
      <c r="C566" s="511"/>
      <c r="D566" s="338" t="s">
        <v>0</v>
      </c>
      <c r="E566"/>
      <c r="M566"/>
      <c r="N566"/>
      <c r="AE566"/>
      <c r="AF566"/>
      <c r="AG566"/>
      <c r="AH566"/>
      <c r="AI566"/>
      <c r="AJ566"/>
      <c r="AK566"/>
      <c r="AL566"/>
      <c r="AM566"/>
      <c r="AN566"/>
      <c r="BE566"/>
      <c r="BF566"/>
      <c r="BG566"/>
      <c r="BH566"/>
      <c r="BI566"/>
      <c r="BJ566"/>
      <c r="BK566"/>
      <c r="BL566"/>
      <c r="BM566"/>
      <c r="BN566"/>
      <c r="CD566"/>
      <c r="CE566"/>
      <c r="CF566"/>
      <c r="CG566"/>
    </row>
    <row r="567" spans="1:85">
      <c r="A567"/>
      <c r="B567"/>
      <c r="C567" s="511"/>
      <c r="D567" s="338" t="s">
        <v>0</v>
      </c>
      <c r="E567"/>
      <c r="M567"/>
      <c r="N567"/>
      <c r="AE567"/>
      <c r="AF567"/>
      <c r="AG567"/>
      <c r="AH567"/>
      <c r="AI567"/>
      <c r="AJ567"/>
      <c r="AK567"/>
      <c r="AL567"/>
      <c r="AM567"/>
      <c r="AN567"/>
      <c r="BE567"/>
      <c r="BF567"/>
      <c r="BG567"/>
      <c r="BH567"/>
      <c r="BI567"/>
      <c r="BJ567"/>
      <c r="BK567"/>
      <c r="BL567"/>
      <c r="BM567"/>
      <c r="BN567"/>
      <c r="CD567"/>
      <c r="CE567"/>
      <c r="CF567"/>
      <c r="CG567"/>
    </row>
    <row r="568" spans="1:85">
      <c r="A568"/>
      <c r="B568"/>
      <c r="C568" s="511"/>
      <c r="D568" s="338" t="s">
        <v>0</v>
      </c>
      <c r="E568"/>
      <c r="M568"/>
      <c r="N568"/>
      <c r="AE568"/>
      <c r="AF568"/>
      <c r="AG568"/>
      <c r="AH568"/>
      <c r="AI568"/>
      <c r="AJ568"/>
      <c r="AK568"/>
      <c r="AL568"/>
      <c r="AM568"/>
      <c r="AN568"/>
      <c r="BE568"/>
      <c r="BF568"/>
      <c r="BG568"/>
      <c r="BH568"/>
      <c r="BI568"/>
      <c r="BJ568"/>
      <c r="BK568"/>
      <c r="BL568"/>
      <c r="BM568"/>
      <c r="BN568"/>
      <c r="CD568"/>
      <c r="CE568"/>
      <c r="CF568"/>
      <c r="CG568"/>
    </row>
    <row r="569" spans="1:85">
      <c r="A569"/>
      <c r="B569"/>
      <c r="C569" s="511"/>
      <c r="D569" s="338" t="s">
        <v>0</v>
      </c>
      <c r="E569"/>
      <c r="M569"/>
      <c r="N569"/>
      <c r="AE569"/>
      <c r="AF569"/>
      <c r="AG569"/>
      <c r="AH569"/>
      <c r="AI569"/>
      <c r="AJ569"/>
      <c r="AK569"/>
      <c r="AL569"/>
      <c r="AM569"/>
      <c r="AN569"/>
      <c r="BE569"/>
      <c r="BF569"/>
      <c r="BG569"/>
      <c r="BH569"/>
      <c r="BI569"/>
      <c r="BJ569"/>
      <c r="BK569"/>
      <c r="BL569"/>
      <c r="BM569"/>
      <c r="BN569"/>
      <c r="CD569"/>
      <c r="CE569"/>
      <c r="CF569"/>
      <c r="CG569"/>
    </row>
    <row r="570" spans="1:85">
      <c r="A570"/>
      <c r="B570"/>
      <c r="C570" s="511"/>
      <c r="D570" s="338" t="s">
        <v>0</v>
      </c>
      <c r="E570"/>
      <c r="M570"/>
      <c r="N570"/>
      <c r="AE570"/>
      <c r="AF570"/>
      <c r="AG570"/>
      <c r="AH570"/>
      <c r="AI570"/>
      <c r="AJ570"/>
      <c r="AK570"/>
      <c r="AL570"/>
      <c r="AM570"/>
      <c r="AN570"/>
      <c r="BE570"/>
      <c r="BF570"/>
      <c r="BG570"/>
      <c r="BH570"/>
      <c r="BI570"/>
      <c r="BJ570"/>
      <c r="BK570"/>
      <c r="BL570"/>
      <c r="BM570"/>
      <c r="BN570"/>
      <c r="CD570"/>
      <c r="CE570"/>
      <c r="CF570"/>
      <c r="CG570"/>
    </row>
    <row r="571" spans="1:85">
      <c r="A571"/>
      <c r="B571"/>
      <c r="C571" s="511"/>
      <c r="D571" s="338" t="s">
        <v>0</v>
      </c>
      <c r="E571"/>
      <c r="M571"/>
      <c r="N571"/>
      <c r="AE571"/>
      <c r="AF571"/>
      <c r="AG571"/>
      <c r="AH571"/>
      <c r="AI571"/>
      <c r="AJ571"/>
      <c r="AK571"/>
      <c r="AL571"/>
      <c r="AM571"/>
      <c r="AN571"/>
      <c r="BE571"/>
      <c r="BF571"/>
      <c r="BG571"/>
      <c r="BH571"/>
      <c r="BI571"/>
      <c r="BJ571"/>
      <c r="BK571"/>
      <c r="BL571"/>
      <c r="BM571"/>
      <c r="BN571"/>
      <c r="CD571"/>
      <c r="CE571"/>
      <c r="CF571"/>
      <c r="CG571"/>
    </row>
    <row r="572" spans="1:85">
      <c r="A572"/>
      <c r="B572"/>
      <c r="C572" s="511"/>
      <c r="D572" s="338" t="s">
        <v>0</v>
      </c>
      <c r="E572"/>
      <c r="M572"/>
      <c r="N572"/>
      <c r="AE572"/>
      <c r="AF572"/>
      <c r="AG572"/>
      <c r="AH572"/>
      <c r="AI572"/>
      <c r="AJ572"/>
      <c r="AK572"/>
      <c r="AL572"/>
      <c r="AM572"/>
      <c r="AN572"/>
      <c r="BE572"/>
      <c r="BF572"/>
      <c r="BG572"/>
      <c r="BH572"/>
      <c r="BI572"/>
      <c r="BJ572"/>
      <c r="BK572"/>
      <c r="BL572"/>
      <c r="BM572"/>
      <c r="BN572"/>
      <c r="CD572"/>
      <c r="CE572"/>
      <c r="CF572"/>
      <c r="CG572"/>
    </row>
    <row r="573" spans="1:85">
      <c r="A573"/>
      <c r="B573"/>
      <c r="C573" s="511"/>
      <c r="D573" s="338" t="s">
        <v>0</v>
      </c>
      <c r="E573"/>
      <c r="M573"/>
      <c r="N573"/>
      <c r="O573"/>
      <c r="AE573"/>
      <c r="AF573"/>
      <c r="AG573"/>
      <c r="AH573"/>
      <c r="AI573"/>
      <c r="AJ573"/>
      <c r="AK573"/>
      <c r="AL573"/>
      <c r="AM573"/>
      <c r="AN573"/>
      <c r="BE573"/>
      <c r="BF573"/>
      <c r="BG573"/>
      <c r="BH573"/>
      <c r="BI573"/>
      <c r="BJ573"/>
      <c r="BK573"/>
      <c r="BL573"/>
      <c r="BM573"/>
      <c r="BN573"/>
      <c r="CD573"/>
      <c r="CE573"/>
      <c r="CF573"/>
      <c r="CG573"/>
    </row>
    <row r="574" spans="1:85">
      <c r="A574"/>
      <c r="B574"/>
      <c r="C574" s="511"/>
      <c r="D574" s="338" t="s">
        <v>0</v>
      </c>
      <c r="E574"/>
      <c r="M574"/>
      <c r="N574"/>
      <c r="O574"/>
      <c r="AE574"/>
      <c r="AF574"/>
      <c r="AG574"/>
      <c r="AH574"/>
      <c r="AI574"/>
      <c r="AJ574"/>
      <c r="AK574"/>
      <c r="AL574"/>
      <c r="AM574"/>
      <c r="AN574"/>
      <c r="BE574"/>
      <c r="BF574"/>
      <c r="BG574"/>
      <c r="BH574"/>
      <c r="BI574"/>
      <c r="BJ574"/>
      <c r="BK574"/>
      <c r="BL574"/>
      <c r="BM574"/>
      <c r="BN574"/>
      <c r="CD574"/>
      <c r="CE574"/>
      <c r="CF574"/>
      <c r="CG574"/>
    </row>
    <row r="575" spans="1:85">
      <c r="A575"/>
      <c r="B575"/>
      <c r="C575" s="511"/>
      <c r="D575" s="338" t="s">
        <v>0</v>
      </c>
      <c r="E575"/>
      <c r="M575"/>
      <c r="N575"/>
      <c r="O575"/>
      <c r="AE575"/>
      <c r="AF575"/>
      <c r="AG575"/>
      <c r="AH575"/>
      <c r="AI575"/>
      <c r="AJ575"/>
      <c r="AK575"/>
      <c r="AL575"/>
      <c r="AM575"/>
      <c r="AN575"/>
      <c r="BE575"/>
      <c r="BF575"/>
      <c r="BG575"/>
      <c r="BH575"/>
      <c r="BI575"/>
      <c r="BJ575"/>
      <c r="BK575"/>
      <c r="BL575"/>
      <c r="BM575"/>
      <c r="BN575"/>
      <c r="CD575"/>
      <c r="CE575"/>
      <c r="CF575"/>
      <c r="CG575"/>
    </row>
    <row r="576" spans="1:85">
      <c r="A576"/>
      <c r="B576"/>
      <c r="C576" s="511"/>
      <c r="D576" s="338" t="s">
        <v>0</v>
      </c>
      <c r="E576"/>
      <c r="M576"/>
      <c r="N576"/>
      <c r="O576"/>
      <c r="AE576"/>
      <c r="AF576"/>
      <c r="AG576"/>
      <c r="AH576"/>
      <c r="AI576"/>
      <c r="AJ576"/>
      <c r="AK576"/>
      <c r="AL576"/>
      <c r="AM576"/>
      <c r="AN576"/>
      <c r="BE576"/>
      <c r="BF576"/>
      <c r="BG576"/>
      <c r="BH576"/>
      <c r="BI576"/>
      <c r="BJ576"/>
      <c r="BK576"/>
      <c r="BL576"/>
      <c r="BM576"/>
      <c r="BN576"/>
      <c r="CD576"/>
      <c r="CE576"/>
      <c r="CF576"/>
      <c r="CG576"/>
    </row>
    <row r="577" spans="1:85">
      <c r="A577"/>
      <c r="B577"/>
      <c r="C577" s="511"/>
      <c r="D577" s="338" t="s">
        <v>0</v>
      </c>
      <c r="E577"/>
      <c r="M577"/>
      <c r="N577"/>
      <c r="O577"/>
      <c r="AE577"/>
      <c r="AF577"/>
      <c r="AG577"/>
      <c r="AH577"/>
      <c r="AI577"/>
      <c r="AJ577"/>
      <c r="AK577"/>
      <c r="AL577"/>
      <c r="AM577"/>
      <c r="AN577"/>
      <c r="BE577"/>
      <c r="BF577"/>
      <c r="BG577"/>
      <c r="BH577"/>
      <c r="BI577"/>
      <c r="BJ577"/>
      <c r="BK577"/>
      <c r="BL577"/>
      <c r="BM577"/>
      <c r="BN577"/>
      <c r="CD577"/>
      <c r="CE577"/>
      <c r="CF577"/>
      <c r="CG577"/>
    </row>
    <row r="578" spans="1:85">
      <c r="A578"/>
      <c r="B578"/>
      <c r="C578" s="511"/>
      <c r="D578" s="338" t="s">
        <v>0</v>
      </c>
      <c r="E578"/>
      <c r="M578"/>
      <c r="N578"/>
      <c r="O578"/>
      <c r="AE578"/>
      <c r="AF578"/>
      <c r="AG578"/>
      <c r="AH578"/>
      <c r="AI578"/>
      <c r="AJ578"/>
      <c r="AK578"/>
      <c r="AL578"/>
      <c r="AM578"/>
      <c r="AN578"/>
      <c r="BE578"/>
      <c r="BF578"/>
      <c r="BG578"/>
      <c r="BH578"/>
      <c r="BI578"/>
      <c r="BJ578"/>
      <c r="BK578"/>
      <c r="BL578"/>
      <c r="BM578"/>
      <c r="BN578"/>
      <c r="CD578"/>
      <c r="CE578"/>
      <c r="CF578"/>
      <c r="CG578"/>
    </row>
    <row r="579" spans="1:85">
      <c r="A579"/>
      <c r="B579"/>
      <c r="C579" s="511"/>
      <c r="D579" s="338" t="s">
        <v>0</v>
      </c>
      <c r="E579"/>
      <c r="M579"/>
      <c r="N579"/>
      <c r="O579"/>
      <c r="AE579"/>
      <c r="AF579"/>
      <c r="AG579"/>
      <c r="AH579"/>
      <c r="AI579"/>
      <c r="AJ579"/>
      <c r="AK579"/>
      <c r="AL579"/>
      <c r="AM579"/>
      <c r="AN579"/>
      <c r="BE579"/>
      <c r="BF579"/>
      <c r="BG579"/>
      <c r="BH579"/>
      <c r="BI579"/>
      <c r="BJ579"/>
      <c r="BK579"/>
      <c r="BL579"/>
      <c r="BM579"/>
      <c r="BN579"/>
      <c r="CD579"/>
      <c r="CE579"/>
      <c r="CF579"/>
      <c r="CG579"/>
    </row>
    <row r="580" spans="1:85">
      <c r="A580"/>
      <c r="B580"/>
      <c r="C580" s="511"/>
      <c r="D580" s="338" t="s">
        <v>0</v>
      </c>
      <c r="E580"/>
      <c r="M580"/>
      <c r="N580"/>
      <c r="O580"/>
      <c r="AE580"/>
      <c r="AF580"/>
      <c r="AG580"/>
      <c r="AH580"/>
      <c r="AI580"/>
      <c r="AJ580"/>
      <c r="AK580"/>
      <c r="AL580"/>
      <c r="AM580"/>
      <c r="AN580"/>
      <c r="BE580"/>
      <c r="BF580"/>
      <c r="BG580"/>
      <c r="BH580"/>
      <c r="BI580"/>
      <c r="BJ580"/>
      <c r="BK580"/>
      <c r="BL580"/>
      <c r="BM580"/>
      <c r="BN580"/>
      <c r="CD580"/>
      <c r="CE580"/>
      <c r="CF580"/>
      <c r="CG580"/>
    </row>
    <row r="581" spans="1:85">
      <c r="A581"/>
      <c r="B581"/>
      <c r="C581" s="511"/>
      <c r="D581" s="338" t="s">
        <v>0</v>
      </c>
      <c r="E581"/>
      <c r="M581"/>
      <c r="N581"/>
      <c r="O581"/>
      <c r="AE581"/>
      <c r="AF581"/>
      <c r="AG581"/>
      <c r="AH581"/>
      <c r="AI581"/>
      <c r="AJ581"/>
      <c r="AK581"/>
      <c r="AL581"/>
      <c r="AM581"/>
      <c r="AN581"/>
      <c r="BE581"/>
      <c r="BF581"/>
      <c r="BG581"/>
      <c r="BH581"/>
      <c r="BI581"/>
      <c r="BJ581"/>
      <c r="BK581"/>
      <c r="BL581"/>
      <c r="BM581"/>
      <c r="BN581"/>
      <c r="CD581"/>
      <c r="CE581"/>
      <c r="CF581"/>
      <c r="CG581"/>
    </row>
    <row r="582" spans="1:85">
      <c r="A582"/>
      <c r="B582"/>
      <c r="C582" s="511"/>
      <c r="D582" s="338" t="s">
        <v>0</v>
      </c>
      <c r="E582"/>
      <c r="M582"/>
      <c r="N582"/>
      <c r="O582"/>
      <c r="AE582"/>
      <c r="AF582"/>
      <c r="AG582"/>
      <c r="AH582"/>
      <c r="AI582"/>
      <c r="AJ582"/>
      <c r="AK582"/>
      <c r="AL582"/>
      <c r="AM582"/>
      <c r="AN582"/>
      <c r="BE582"/>
      <c r="BF582"/>
      <c r="BG582"/>
      <c r="BH582"/>
      <c r="BI582"/>
      <c r="BJ582"/>
      <c r="BK582"/>
      <c r="BL582"/>
      <c r="BM582"/>
      <c r="BN582"/>
      <c r="CD582"/>
      <c r="CE582"/>
      <c r="CF582"/>
      <c r="CG582"/>
    </row>
    <row r="583" spans="1:85">
      <c r="A583"/>
      <c r="B583"/>
      <c r="C583" s="511"/>
      <c r="D583" s="338" t="s">
        <v>0</v>
      </c>
      <c r="E583"/>
      <c r="M583"/>
      <c r="N583"/>
      <c r="O583"/>
      <c r="AE583"/>
      <c r="AF583"/>
      <c r="AG583"/>
      <c r="AH583"/>
      <c r="AI583"/>
      <c r="AJ583"/>
      <c r="AK583"/>
      <c r="AL583"/>
      <c r="AM583"/>
      <c r="AN583"/>
      <c r="BE583"/>
      <c r="BF583"/>
      <c r="BG583"/>
      <c r="BH583"/>
      <c r="BI583"/>
      <c r="BJ583"/>
      <c r="BK583"/>
      <c r="BL583"/>
      <c r="BM583"/>
      <c r="BN583"/>
      <c r="CD583"/>
      <c r="CE583"/>
      <c r="CF583"/>
      <c r="CG583"/>
    </row>
    <row r="584" spans="1:85">
      <c r="A584"/>
      <c r="B584"/>
      <c r="C584" s="511"/>
      <c r="D584" s="338" t="s">
        <v>0</v>
      </c>
      <c r="E584"/>
      <c r="M584"/>
      <c r="N584"/>
      <c r="O584"/>
      <c r="AE584"/>
      <c r="AF584"/>
      <c r="AG584"/>
      <c r="AH584"/>
      <c r="AI584"/>
      <c r="AJ584"/>
      <c r="AK584"/>
      <c r="AL584"/>
      <c r="AM584"/>
      <c r="AN584"/>
      <c r="BE584"/>
      <c r="BF584"/>
      <c r="BG584"/>
      <c r="BH584"/>
      <c r="BI584"/>
      <c r="BJ584"/>
      <c r="BK584"/>
      <c r="BL584"/>
      <c r="BM584"/>
      <c r="BN584"/>
      <c r="CD584"/>
      <c r="CE584"/>
      <c r="CF584"/>
      <c r="CG584"/>
    </row>
    <row r="585" spans="1:85">
      <c r="A585"/>
      <c r="B585"/>
      <c r="C585" s="511"/>
      <c r="D585" s="338" t="s">
        <v>0</v>
      </c>
      <c r="E585"/>
      <c r="M585"/>
      <c r="N585"/>
      <c r="O585"/>
      <c r="AE585"/>
      <c r="AF585"/>
      <c r="AG585"/>
      <c r="AH585"/>
      <c r="AI585"/>
      <c r="AJ585"/>
      <c r="AK585"/>
      <c r="AL585"/>
      <c r="AM585"/>
      <c r="AN585"/>
      <c r="BE585"/>
      <c r="BF585"/>
      <c r="BG585"/>
      <c r="BH585"/>
      <c r="BI585"/>
      <c r="BJ585"/>
      <c r="BK585"/>
      <c r="BL585"/>
      <c r="BM585"/>
      <c r="BN585"/>
      <c r="CD585"/>
      <c r="CE585"/>
      <c r="CF585"/>
      <c r="CG585"/>
    </row>
    <row r="586" spans="1:85">
      <c r="A586"/>
      <c r="B586"/>
      <c r="C586" s="511"/>
      <c r="D586" s="338" t="s">
        <v>0</v>
      </c>
      <c r="E586"/>
      <c r="M586"/>
      <c r="N586"/>
      <c r="O586"/>
      <c r="AE586"/>
      <c r="AF586"/>
      <c r="AG586"/>
      <c r="AH586"/>
      <c r="AI586"/>
      <c r="AJ586"/>
      <c r="AK586"/>
      <c r="AL586"/>
      <c r="AM586"/>
      <c r="AN586"/>
      <c r="BE586"/>
      <c r="BF586"/>
      <c r="BG586"/>
      <c r="BH586"/>
      <c r="BI586"/>
      <c r="BJ586"/>
      <c r="BK586"/>
      <c r="BL586"/>
      <c r="BM586"/>
      <c r="BN586"/>
      <c r="CD586"/>
      <c r="CE586"/>
      <c r="CF586"/>
      <c r="CG586"/>
    </row>
    <row r="587" spans="1:85">
      <c r="A587"/>
      <c r="B587"/>
      <c r="C587" s="511"/>
      <c r="D587" s="338" t="s">
        <v>0</v>
      </c>
      <c r="E587"/>
      <c r="M587"/>
      <c r="N587"/>
      <c r="O587"/>
      <c r="AE587"/>
      <c r="AF587"/>
      <c r="AG587"/>
      <c r="AH587"/>
      <c r="AI587"/>
      <c r="AJ587"/>
      <c r="AK587"/>
      <c r="AL587"/>
      <c r="AM587"/>
      <c r="AN587"/>
      <c r="BE587"/>
      <c r="BF587"/>
      <c r="BG587"/>
      <c r="BH587"/>
      <c r="BI587"/>
      <c r="BJ587"/>
      <c r="BK587"/>
      <c r="BL587"/>
      <c r="BM587"/>
      <c r="BN587"/>
      <c r="CD587"/>
      <c r="CE587"/>
      <c r="CF587"/>
      <c r="CG587"/>
    </row>
    <row r="588" spans="1:85">
      <c r="A588"/>
      <c r="B588"/>
      <c r="C588" s="511"/>
      <c r="D588" s="338" t="s">
        <v>0</v>
      </c>
      <c r="E588"/>
      <c r="M588"/>
      <c r="N588"/>
      <c r="O588"/>
      <c r="AE588"/>
      <c r="AF588"/>
      <c r="AG588"/>
      <c r="AH588"/>
      <c r="AI588"/>
      <c r="AJ588"/>
      <c r="AK588"/>
      <c r="AL588"/>
      <c r="AM588"/>
      <c r="AN588"/>
      <c r="BE588"/>
      <c r="BF588"/>
      <c r="BG588"/>
      <c r="BH588"/>
      <c r="BI588"/>
      <c r="BJ588"/>
      <c r="BK588"/>
      <c r="BL588"/>
      <c r="BM588"/>
      <c r="BN588"/>
      <c r="CD588"/>
      <c r="CE588"/>
      <c r="CF588"/>
      <c r="CG588"/>
    </row>
    <row r="589" spans="1:85">
      <c r="A589"/>
      <c r="B589"/>
      <c r="C589" s="511"/>
      <c r="D589" s="338" t="s">
        <v>0</v>
      </c>
      <c r="E589"/>
      <c r="M589"/>
      <c r="N589"/>
      <c r="O589"/>
      <c r="AE589"/>
      <c r="AF589"/>
      <c r="AG589"/>
      <c r="AH589"/>
      <c r="AI589"/>
      <c r="AJ589"/>
      <c r="AK589"/>
      <c r="AL589"/>
      <c r="AM589"/>
      <c r="AN589"/>
      <c r="BE589"/>
      <c r="BF589"/>
      <c r="BG589"/>
      <c r="BH589"/>
      <c r="BI589"/>
      <c r="BJ589"/>
      <c r="BK589"/>
      <c r="BL589"/>
      <c r="BM589"/>
      <c r="BN589"/>
      <c r="CD589"/>
      <c r="CE589"/>
      <c r="CF589"/>
      <c r="CG589"/>
    </row>
    <row r="590" spans="1:85">
      <c r="A590"/>
      <c r="B590"/>
      <c r="C590" s="511"/>
      <c r="D590" s="338" t="s">
        <v>0</v>
      </c>
      <c r="E590"/>
      <c r="M590"/>
      <c r="N590"/>
      <c r="O590"/>
      <c r="AE590"/>
      <c r="AF590"/>
      <c r="AG590"/>
      <c r="AH590"/>
      <c r="AI590"/>
      <c r="AJ590"/>
      <c r="AK590"/>
      <c r="AL590"/>
      <c r="AM590"/>
      <c r="AN590"/>
      <c r="BE590"/>
      <c r="BF590"/>
      <c r="BG590"/>
      <c r="BH590"/>
      <c r="BI590"/>
      <c r="BJ590"/>
      <c r="BK590"/>
      <c r="BL590"/>
      <c r="BM590"/>
      <c r="BN590"/>
      <c r="CD590"/>
      <c r="CE590"/>
      <c r="CF590"/>
      <c r="CG590"/>
    </row>
    <row r="591" spans="1:85">
      <c r="A591"/>
      <c r="B591"/>
      <c r="C591" s="511"/>
      <c r="D591" s="338" t="s">
        <v>0</v>
      </c>
      <c r="E591"/>
      <c r="M591"/>
      <c r="N591"/>
      <c r="O591"/>
      <c r="AE591"/>
      <c r="AF591"/>
      <c r="AG591"/>
      <c r="AH591"/>
      <c r="AI591"/>
      <c r="AJ591"/>
      <c r="AK591"/>
      <c r="AL591"/>
      <c r="AM591"/>
      <c r="AN591"/>
      <c r="BE591"/>
      <c r="BF591"/>
      <c r="BG591"/>
      <c r="BH591"/>
      <c r="BI591"/>
      <c r="BJ591"/>
      <c r="BK591"/>
      <c r="BL591"/>
      <c r="BM591"/>
      <c r="BN591"/>
      <c r="CD591"/>
      <c r="CE591"/>
      <c r="CF591"/>
      <c r="CG591"/>
    </row>
    <row r="592" spans="1:85">
      <c r="A592"/>
      <c r="B592"/>
      <c r="C592" s="511"/>
      <c r="D592" s="338" t="s">
        <v>0</v>
      </c>
      <c r="E592"/>
      <c r="M592"/>
      <c r="N592"/>
      <c r="O592"/>
      <c r="AE592"/>
      <c r="AF592"/>
      <c r="AG592"/>
      <c r="AH592"/>
      <c r="AI592"/>
      <c r="AJ592"/>
      <c r="AK592"/>
      <c r="AL592"/>
      <c r="AM592"/>
      <c r="AN592"/>
      <c r="BE592"/>
      <c r="BF592"/>
      <c r="BG592"/>
      <c r="BH592"/>
      <c r="BI592"/>
      <c r="BJ592"/>
      <c r="BK592"/>
      <c r="BL592"/>
      <c r="BM592"/>
      <c r="BN592"/>
      <c r="CD592"/>
      <c r="CE592"/>
      <c r="CF592"/>
      <c r="CG592"/>
    </row>
    <row r="593" spans="1:85">
      <c r="A593"/>
      <c r="B593"/>
      <c r="C593" s="511"/>
      <c r="D593" s="338" t="s">
        <v>0</v>
      </c>
      <c r="E593"/>
      <c r="M593"/>
      <c r="N593"/>
      <c r="O593"/>
      <c r="AE593"/>
      <c r="AF593"/>
      <c r="AG593"/>
      <c r="AH593"/>
      <c r="AI593"/>
      <c r="AJ593"/>
      <c r="AK593"/>
      <c r="AL593"/>
      <c r="AM593"/>
      <c r="AN593"/>
      <c r="BE593"/>
      <c r="BF593"/>
      <c r="BG593"/>
      <c r="BH593"/>
      <c r="BI593"/>
      <c r="BJ593"/>
      <c r="BK593"/>
      <c r="BL593"/>
      <c r="BM593"/>
      <c r="BN593"/>
      <c r="CD593"/>
      <c r="CE593"/>
      <c r="CF593"/>
      <c r="CG593"/>
    </row>
    <row r="594" spans="1:85">
      <c r="A594"/>
      <c r="B594"/>
      <c r="C594" s="511"/>
      <c r="D594" s="338" t="s">
        <v>0</v>
      </c>
      <c r="E594"/>
      <c r="M594"/>
      <c r="N594"/>
      <c r="O594"/>
      <c r="AE594"/>
      <c r="AF594"/>
      <c r="AG594"/>
      <c r="AH594"/>
      <c r="AI594"/>
      <c r="AJ594"/>
      <c r="AK594"/>
      <c r="AL594"/>
      <c r="AM594"/>
      <c r="AN594"/>
      <c r="BE594"/>
      <c r="BF594"/>
      <c r="BG594"/>
      <c r="BH594"/>
      <c r="BI594"/>
      <c r="BJ594"/>
      <c r="BK594"/>
      <c r="BL594"/>
      <c r="BM594"/>
      <c r="BN594"/>
      <c r="CD594"/>
      <c r="CE594"/>
      <c r="CF594"/>
      <c r="CG594"/>
    </row>
    <row r="595" spans="1:85">
      <c r="A595"/>
      <c r="B595"/>
      <c r="C595" s="511"/>
      <c r="D595" s="338" t="s">
        <v>0</v>
      </c>
      <c r="E595"/>
      <c r="M595"/>
      <c r="N595"/>
      <c r="O595"/>
      <c r="AE595"/>
      <c r="AF595"/>
      <c r="AG595"/>
      <c r="AH595"/>
      <c r="AI595"/>
      <c r="AJ595"/>
      <c r="AK595"/>
      <c r="AL595"/>
      <c r="AM595"/>
      <c r="AN595"/>
      <c r="BE595"/>
      <c r="BF595"/>
      <c r="BG595"/>
      <c r="BH595"/>
      <c r="BI595"/>
      <c r="BJ595"/>
      <c r="BK595"/>
      <c r="BL595"/>
      <c r="BM595"/>
      <c r="BN595"/>
      <c r="CD595"/>
      <c r="CE595"/>
      <c r="CF595"/>
      <c r="CG595"/>
    </row>
    <row r="596" spans="1:85">
      <c r="A596"/>
      <c r="B596"/>
      <c r="C596" s="511"/>
      <c r="D596" s="338" t="s">
        <v>0</v>
      </c>
      <c r="E596"/>
      <c r="M596"/>
      <c r="N596"/>
      <c r="O596"/>
      <c r="AE596"/>
      <c r="AF596"/>
      <c r="AG596"/>
      <c r="AH596"/>
      <c r="AI596"/>
      <c r="AJ596"/>
      <c r="AK596"/>
      <c r="AL596"/>
      <c r="AM596"/>
      <c r="AN596"/>
      <c r="BE596"/>
      <c r="BF596"/>
      <c r="BG596"/>
      <c r="BH596"/>
      <c r="BI596"/>
      <c r="BJ596"/>
      <c r="BK596"/>
      <c r="BL596"/>
      <c r="BM596"/>
      <c r="BN596"/>
      <c r="CD596"/>
      <c r="CE596"/>
      <c r="CF596"/>
      <c r="CG596"/>
    </row>
    <row r="597" spans="1:85">
      <c r="A597"/>
      <c r="B597"/>
      <c r="C597" s="511"/>
      <c r="D597" s="338" t="s">
        <v>0</v>
      </c>
      <c r="E597"/>
      <c r="M597"/>
      <c r="N597"/>
      <c r="O597"/>
      <c r="AE597"/>
      <c r="AF597"/>
      <c r="AG597"/>
      <c r="AH597"/>
      <c r="AI597"/>
      <c r="AJ597"/>
      <c r="AK597"/>
      <c r="AL597"/>
      <c r="AM597"/>
      <c r="AN597"/>
      <c r="BE597"/>
      <c r="BF597"/>
      <c r="BG597"/>
      <c r="BH597"/>
      <c r="BI597"/>
      <c r="BJ597"/>
      <c r="BK597"/>
      <c r="BL597"/>
      <c r="BM597"/>
      <c r="BN597"/>
      <c r="CD597"/>
      <c r="CE597"/>
      <c r="CF597"/>
      <c r="CG597"/>
    </row>
    <row r="598" spans="1:85">
      <c r="A598"/>
      <c r="B598"/>
      <c r="C598" s="511"/>
      <c r="D598" s="338" t="s">
        <v>0</v>
      </c>
      <c r="E598"/>
      <c r="M598"/>
      <c r="N598"/>
      <c r="O598"/>
      <c r="AE598"/>
      <c r="AF598"/>
      <c r="AG598"/>
      <c r="AH598"/>
      <c r="AI598"/>
      <c r="AJ598"/>
      <c r="AK598"/>
      <c r="AL598"/>
      <c r="AM598"/>
      <c r="AN598"/>
      <c r="BE598"/>
      <c r="BF598"/>
      <c r="BG598"/>
      <c r="BH598"/>
      <c r="BI598"/>
      <c r="BJ598"/>
      <c r="BK598"/>
      <c r="BL598"/>
      <c r="BM598"/>
      <c r="BN598"/>
      <c r="CD598"/>
      <c r="CE598"/>
      <c r="CF598"/>
      <c r="CG598"/>
    </row>
    <row r="599" spans="1:85">
      <c r="A599"/>
      <c r="B599"/>
      <c r="C599" s="511"/>
      <c r="D599" s="338" t="s">
        <v>0</v>
      </c>
      <c r="E599"/>
      <c r="M599"/>
      <c r="N599"/>
      <c r="O599"/>
      <c r="AE599"/>
      <c r="AF599"/>
      <c r="AG599"/>
      <c r="AH599"/>
      <c r="AI599"/>
      <c r="AJ599"/>
      <c r="AK599"/>
      <c r="AL599"/>
      <c r="AM599"/>
      <c r="AN599"/>
      <c r="BE599"/>
      <c r="BF599"/>
      <c r="BG599"/>
      <c r="BH599"/>
      <c r="BI599"/>
      <c r="BJ599"/>
      <c r="BK599"/>
      <c r="BL599"/>
      <c r="BM599"/>
      <c r="BN599"/>
      <c r="CD599"/>
      <c r="CE599"/>
      <c r="CF599"/>
      <c r="CG599"/>
    </row>
    <row r="600" spans="1:85">
      <c r="A600"/>
      <c r="B600"/>
      <c r="C600" s="511"/>
      <c r="D600" s="338" t="s">
        <v>0</v>
      </c>
      <c r="E600"/>
      <c r="M600"/>
      <c r="N600"/>
      <c r="O600"/>
      <c r="AE600"/>
      <c r="AF600"/>
      <c r="AG600"/>
      <c r="AH600"/>
      <c r="AI600"/>
      <c r="AJ600"/>
      <c r="AK600"/>
      <c r="AL600"/>
      <c r="AM600"/>
      <c r="AN600"/>
      <c r="BE600"/>
      <c r="BF600"/>
      <c r="BG600"/>
      <c r="BH600"/>
      <c r="BI600"/>
      <c r="BJ600"/>
      <c r="BK600"/>
      <c r="BL600"/>
      <c r="BM600"/>
      <c r="BN600"/>
      <c r="CD600"/>
      <c r="CE600"/>
      <c r="CF600"/>
      <c r="CG600"/>
    </row>
    <row r="601" spans="1:85">
      <c r="A601"/>
      <c r="B601"/>
      <c r="C601" s="511"/>
      <c r="D601" s="338" t="s">
        <v>0</v>
      </c>
      <c r="E601"/>
      <c r="M601"/>
      <c r="N601"/>
      <c r="O601"/>
      <c r="AE601"/>
      <c r="AF601"/>
      <c r="AG601"/>
      <c r="AH601"/>
      <c r="AI601"/>
      <c r="AJ601"/>
      <c r="AK601"/>
      <c r="AL601"/>
      <c r="AM601"/>
      <c r="AN601"/>
      <c r="BE601"/>
      <c r="BF601"/>
      <c r="BG601"/>
      <c r="BH601"/>
      <c r="BI601"/>
      <c r="BJ601"/>
      <c r="BK601"/>
      <c r="BL601"/>
      <c r="BM601"/>
      <c r="BN601"/>
      <c r="CD601"/>
      <c r="CE601"/>
      <c r="CF601"/>
      <c r="CG601"/>
    </row>
    <row r="602" spans="1:85">
      <c r="A602"/>
      <c r="B602"/>
      <c r="C602" s="511"/>
      <c r="D602" s="338" t="s">
        <v>0</v>
      </c>
      <c r="E602"/>
      <c r="M602"/>
      <c r="N602"/>
      <c r="O602"/>
      <c r="AE602"/>
      <c r="AF602"/>
      <c r="AG602"/>
      <c r="AH602"/>
      <c r="AI602"/>
      <c r="AJ602"/>
      <c r="AK602"/>
      <c r="AL602"/>
      <c r="AM602"/>
      <c r="AN602"/>
      <c r="BE602"/>
      <c r="BF602"/>
      <c r="BG602"/>
      <c r="BH602"/>
      <c r="BI602"/>
      <c r="BJ602"/>
      <c r="BK602"/>
      <c r="BL602"/>
      <c r="BM602"/>
      <c r="BN602"/>
      <c r="CD602"/>
      <c r="CE602"/>
      <c r="CF602"/>
      <c r="CG602"/>
    </row>
    <row r="603" spans="1:85">
      <c r="A603"/>
      <c r="B603"/>
      <c r="C603" s="511"/>
      <c r="D603" s="338" t="s">
        <v>0</v>
      </c>
      <c r="E603"/>
      <c r="M603"/>
      <c r="N603"/>
      <c r="O603"/>
      <c r="AE603"/>
      <c r="AF603"/>
      <c r="AG603"/>
      <c r="AH603"/>
      <c r="AI603"/>
      <c r="AJ603"/>
      <c r="AK603"/>
      <c r="AL603"/>
      <c r="AM603"/>
      <c r="AN603"/>
      <c r="BE603"/>
      <c r="BF603"/>
      <c r="BG603"/>
      <c r="BH603"/>
      <c r="BI603"/>
      <c r="BJ603"/>
      <c r="BK603"/>
      <c r="BL603"/>
      <c r="BM603"/>
      <c r="BN603"/>
      <c r="CD603"/>
      <c r="CE603"/>
      <c r="CF603"/>
      <c r="CG603"/>
    </row>
    <row r="604" spans="1:85">
      <c r="A604"/>
      <c r="B604"/>
      <c r="C604" s="511"/>
      <c r="D604" s="338" t="s">
        <v>0</v>
      </c>
      <c r="E604"/>
      <c r="M604"/>
      <c r="N604"/>
      <c r="O604"/>
      <c r="AE604"/>
      <c r="AF604"/>
      <c r="AG604"/>
      <c r="AH604"/>
      <c r="AI604"/>
      <c r="AJ604"/>
      <c r="AK604"/>
      <c r="AL604"/>
      <c r="AM604"/>
      <c r="AN604"/>
      <c r="BE604"/>
      <c r="BF604"/>
      <c r="BG604"/>
      <c r="BH604"/>
      <c r="BI604"/>
      <c r="BJ604"/>
      <c r="BK604"/>
      <c r="BL604"/>
      <c r="BM604"/>
      <c r="BN604"/>
      <c r="CD604"/>
      <c r="CE604"/>
      <c r="CF604"/>
      <c r="CG604"/>
    </row>
    <row r="605" spans="1:85">
      <c r="A605"/>
      <c r="B605"/>
      <c r="C605" s="511"/>
      <c r="D605" s="338" t="s">
        <v>0</v>
      </c>
      <c r="E605"/>
      <c r="M605"/>
      <c r="N605"/>
      <c r="O605"/>
      <c r="AE605"/>
      <c r="AF605"/>
      <c r="AG605"/>
      <c r="AH605"/>
      <c r="AI605"/>
      <c r="AJ605"/>
      <c r="AK605"/>
      <c r="AL605"/>
      <c r="AM605"/>
      <c r="AN605"/>
      <c r="BE605"/>
      <c r="BF605"/>
      <c r="BG605"/>
      <c r="BH605"/>
      <c r="BI605"/>
      <c r="BJ605"/>
      <c r="BK605"/>
      <c r="BL605"/>
      <c r="BM605"/>
      <c r="BN605"/>
      <c r="CD605"/>
      <c r="CE605"/>
      <c r="CF605"/>
      <c r="CG605"/>
    </row>
    <row r="606" spans="1:85">
      <c r="A606"/>
      <c r="B606"/>
      <c r="C606" s="511"/>
      <c r="D606" s="338" t="s">
        <v>0</v>
      </c>
      <c r="E606"/>
      <c r="M606"/>
      <c r="N606"/>
      <c r="O606"/>
      <c r="AE606"/>
      <c r="AF606"/>
      <c r="AG606"/>
      <c r="AH606"/>
      <c r="AI606"/>
      <c r="AJ606"/>
      <c r="AK606"/>
      <c r="AL606"/>
      <c r="AM606"/>
      <c r="AN606"/>
      <c r="BE606"/>
      <c r="BF606"/>
      <c r="BG606"/>
      <c r="BH606"/>
      <c r="BI606"/>
      <c r="BJ606"/>
      <c r="BK606"/>
      <c r="BL606"/>
      <c r="BM606"/>
      <c r="BN606"/>
      <c r="CD606"/>
      <c r="CE606"/>
      <c r="CF606"/>
      <c r="CG606"/>
    </row>
    <row r="607" spans="1:85">
      <c r="A607"/>
      <c r="B607"/>
      <c r="C607" s="511"/>
      <c r="D607" s="338" t="s">
        <v>0</v>
      </c>
      <c r="E607"/>
      <c r="M607"/>
      <c r="N607"/>
      <c r="O607"/>
      <c r="AE607"/>
      <c r="AF607"/>
      <c r="AG607"/>
      <c r="AH607"/>
      <c r="AI607"/>
      <c r="AJ607"/>
      <c r="AK607"/>
      <c r="AL607"/>
      <c r="AM607"/>
      <c r="AN607"/>
      <c r="BE607"/>
      <c r="BF607"/>
      <c r="BG607"/>
      <c r="BH607"/>
      <c r="BI607"/>
      <c r="BJ607"/>
      <c r="BK607"/>
      <c r="BL607"/>
      <c r="BM607"/>
      <c r="BN607"/>
      <c r="CD607"/>
      <c r="CE607"/>
      <c r="CF607"/>
      <c r="CG607"/>
    </row>
    <row r="608" spans="1:85">
      <c r="A608"/>
      <c r="B608"/>
      <c r="C608" s="511"/>
      <c r="D608" s="338" t="s">
        <v>0</v>
      </c>
      <c r="E608"/>
      <c r="M608"/>
      <c r="N608"/>
      <c r="O608"/>
      <c r="AE608"/>
      <c r="AF608"/>
      <c r="AG608"/>
      <c r="AH608"/>
      <c r="AI608"/>
      <c r="AJ608"/>
      <c r="AK608"/>
      <c r="AL608"/>
      <c r="AM608"/>
      <c r="AN608"/>
      <c r="BE608"/>
      <c r="BF608"/>
      <c r="BG608"/>
      <c r="BH608"/>
      <c r="BI608"/>
      <c r="BJ608"/>
      <c r="BK608"/>
      <c r="BL608"/>
      <c r="BM608"/>
      <c r="BN608"/>
      <c r="CD608"/>
      <c r="CE608"/>
      <c r="CF608"/>
      <c r="CG608"/>
    </row>
    <row r="609" spans="1:85">
      <c r="A609"/>
      <c r="B609"/>
      <c r="C609" s="511"/>
      <c r="D609" s="338" t="s">
        <v>0</v>
      </c>
      <c r="E609"/>
      <c r="M609"/>
      <c r="N609"/>
      <c r="O609"/>
      <c r="AE609"/>
      <c r="AF609"/>
      <c r="AG609"/>
      <c r="AH609"/>
      <c r="AI609"/>
      <c r="AJ609"/>
      <c r="AK609"/>
      <c r="AL609"/>
      <c r="AM609"/>
      <c r="AN609"/>
      <c r="BE609"/>
      <c r="BF609"/>
      <c r="BG609"/>
      <c r="BH609"/>
      <c r="BI609"/>
      <c r="BJ609"/>
      <c r="BK609"/>
      <c r="BL609"/>
      <c r="BM609"/>
      <c r="BN609"/>
      <c r="CD609"/>
      <c r="CE609"/>
      <c r="CF609"/>
      <c r="CG609"/>
    </row>
    <row r="610" spans="1:85">
      <c r="A610"/>
      <c r="B610"/>
      <c r="C610" s="511"/>
      <c r="D610" s="338" t="s">
        <v>0</v>
      </c>
      <c r="E610"/>
      <c r="M610"/>
      <c r="N610"/>
      <c r="O610"/>
      <c r="AE610"/>
      <c r="AF610"/>
      <c r="AG610"/>
      <c r="AH610"/>
      <c r="AI610"/>
      <c r="AJ610"/>
      <c r="AK610"/>
      <c r="AL610"/>
      <c r="AM610"/>
      <c r="AN610"/>
      <c r="BE610"/>
      <c r="BF610"/>
      <c r="BG610"/>
      <c r="BH610"/>
      <c r="BI610"/>
      <c r="BJ610"/>
      <c r="BK610"/>
      <c r="BL610"/>
      <c r="BM610"/>
      <c r="BN610"/>
      <c r="CD610"/>
      <c r="CE610"/>
      <c r="CF610"/>
      <c r="CG610"/>
    </row>
    <row r="611" spans="1:85">
      <c r="A611"/>
      <c r="B611"/>
      <c r="C611" s="511"/>
      <c r="D611" s="338" t="s">
        <v>0</v>
      </c>
      <c r="E611"/>
      <c r="M611"/>
      <c r="N611"/>
      <c r="O611"/>
      <c r="AE611"/>
      <c r="AF611"/>
      <c r="AG611"/>
      <c r="AH611"/>
      <c r="AI611"/>
      <c r="AJ611"/>
      <c r="AK611"/>
      <c r="AL611"/>
      <c r="AM611"/>
      <c r="AN611"/>
      <c r="BE611"/>
      <c r="BF611"/>
      <c r="BG611"/>
      <c r="BH611"/>
      <c r="BI611"/>
      <c r="BJ611"/>
      <c r="BK611"/>
      <c r="BL611"/>
      <c r="BM611"/>
      <c r="BN611"/>
      <c r="CD611"/>
      <c r="CE611"/>
      <c r="CF611"/>
      <c r="CG611"/>
    </row>
    <row r="612" spans="1:85">
      <c r="C612" s="511"/>
      <c r="D612" s="338" t="s">
        <v>0</v>
      </c>
      <c r="E612"/>
      <c r="M612"/>
      <c r="N612"/>
      <c r="O612"/>
      <c r="AE612"/>
      <c r="AF612"/>
      <c r="AG612"/>
      <c r="AH612"/>
      <c r="AI612"/>
      <c r="AJ612"/>
      <c r="AK612"/>
      <c r="AL612"/>
      <c r="AM612"/>
      <c r="AN612"/>
      <c r="BE612"/>
      <c r="BI612"/>
      <c r="BJ612"/>
      <c r="BK612"/>
      <c r="BL612"/>
      <c r="BM612"/>
      <c r="BN612"/>
      <c r="CD612"/>
      <c r="CE612"/>
      <c r="CF612"/>
      <c r="CG612"/>
    </row>
    <row r="613" spans="1:85">
      <c r="C613" s="511"/>
      <c r="D613" s="338" t="s">
        <v>0</v>
      </c>
      <c r="E613"/>
      <c r="N613"/>
      <c r="O613"/>
      <c r="AE613"/>
      <c r="AF613"/>
      <c r="AG613"/>
      <c r="AH613"/>
      <c r="AI613"/>
      <c r="AJ613"/>
      <c r="AK613"/>
      <c r="AL613"/>
      <c r="AM613"/>
      <c r="AN613"/>
      <c r="BE613"/>
      <c r="BI613"/>
      <c r="BJ613"/>
      <c r="BK613"/>
      <c r="BL613"/>
      <c r="BM613"/>
      <c r="BN613"/>
      <c r="CD613"/>
      <c r="CE613"/>
      <c r="CF613"/>
      <c r="CG613"/>
    </row>
    <row r="614" spans="1:85">
      <c r="C614" s="511"/>
      <c r="D614" s="338" t="s">
        <v>0</v>
      </c>
      <c r="E614"/>
      <c r="N614"/>
      <c r="O614"/>
      <c r="AE614"/>
      <c r="AF614"/>
      <c r="AG614"/>
      <c r="AH614"/>
      <c r="AI614"/>
      <c r="AJ614"/>
      <c r="AK614"/>
      <c r="AL614"/>
      <c r="AM614"/>
      <c r="AN614"/>
      <c r="BE614"/>
      <c r="BI614"/>
      <c r="BJ614"/>
      <c r="BK614"/>
      <c r="BL614"/>
      <c r="BM614"/>
      <c r="BN614"/>
      <c r="CD614"/>
      <c r="CE614"/>
      <c r="CF614"/>
      <c r="CG614"/>
    </row>
    <row r="615" spans="1:85">
      <c r="C615" s="511"/>
      <c r="N615"/>
      <c r="O615"/>
      <c r="AE615"/>
      <c r="AF615"/>
      <c r="AG615"/>
      <c r="AH615"/>
      <c r="AI615"/>
      <c r="AJ615"/>
      <c r="AK615"/>
      <c r="AL615"/>
      <c r="AM615"/>
      <c r="AN615"/>
      <c r="BE615"/>
      <c r="BI615"/>
      <c r="BJ615"/>
      <c r="BK615"/>
      <c r="BL615"/>
      <c r="BM615"/>
      <c r="BN615"/>
      <c r="CD615"/>
      <c r="CE615"/>
      <c r="CF615"/>
      <c r="CG615"/>
    </row>
    <row r="616" spans="1:85">
      <c r="C616" s="511"/>
      <c r="N616"/>
      <c r="O616"/>
      <c r="AE616"/>
      <c r="AF616"/>
      <c r="AG616"/>
      <c r="AH616"/>
      <c r="AI616"/>
      <c r="AJ616"/>
      <c r="AK616"/>
      <c r="AL616"/>
      <c r="AM616"/>
      <c r="AN616"/>
      <c r="BE616"/>
      <c r="BI616"/>
      <c r="BJ616"/>
      <c r="BK616"/>
      <c r="BL616"/>
      <c r="BM616"/>
      <c r="BN616"/>
      <c r="CD616"/>
      <c r="CE616"/>
      <c r="CF616"/>
      <c r="CG616"/>
    </row>
    <row r="617" spans="1:85">
      <c r="C617" s="511"/>
      <c r="N617"/>
      <c r="O617"/>
      <c r="AE617"/>
      <c r="AF617"/>
      <c r="AG617"/>
      <c r="AH617"/>
      <c r="AI617"/>
      <c r="AJ617"/>
      <c r="AK617"/>
      <c r="AL617"/>
      <c r="AM617"/>
      <c r="AN617"/>
      <c r="BE617"/>
      <c r="BI617"/>
      <c r="BJ617"/>
      <c r="BK617"/>
      <c r="BL617"/>
      <c r="BM617"/>
      <c r="BN617"/>
      <c r="CD617"/>
      <c r="CE617"/>
      <c r="CF617"/>
      <c r="CG617"/>
    </row>
    <row r="618" spans="1:85">
      <c r="C618" s="511"/>
      <c r="O618"/>
      <c r="AE618"/>
      <c r="AF618"/>
      <c r="AG618"/>
      <c r="AH618"/>
      <c r="AI618"/>
      <c r="AJ618"/>
      <c r="AK618"/>
      <c r="AL618"/>
      <c r="AM618"/>
      <c r="AN618"/>
      <c r="BE618"/>
      <c r="BI618"/>
      <c r="BJ618"/>
      <c r="BK618"/>
      <c r="BL618"/>
      <c r="BM618"/>
      <c r="BN618"/>
      <c r="CD618"/>
      <c r="CE618"/>
      <c r="CF618"/>
      <c r="CG618"/>
    </row>
    <row r="619" spans="1:85">
      <c r="C619" s="511"/>
      <c r="O619"/>
      <c r="AE619"/>
      <c r="AF619"/>
      <c r="AG619"/>
      <c r="AH619"/>
      <c r="AI619"/>
      <c r="AJ619"/>
      <c r="AK619"/>
      <c r="AL619"/>
      <c r="AM619"/>
      <c r="AN619"/>
      <c r="BE619"/>
      <c r="BI619"/>
      <c r="BJ619"/>
      <c r="BK619"/>
      <c r="BL619"/>
      <c r="BM619"/>
      <c r="BN619"/>
      <c r="CD619"/>
      <c r="CE619"/>
      <c r="CF619"/>
      <c r="CG619"/>
    </row>
    <row r="620" spans="1:85">
      <c r="C620" s="511"/>
      <c r="O620"/>
      <c r="AE620"/>
      <c r="AF620"/>
      <c r="AG620"/>
      <c r="AH620"/>
      <c r="AI620"/>
      <c r="AJ620"/>
      <c r="AK620"/>
      <c r="AL620"/>
      <c r="AM620"/>
      <c r="AN620"/>
      <c r="BE620"/>
      <c r="BI620"/>
      <c r="BJ620"/>
      <c r="BK620"/>
      <c r="BL620"/>
      <c r="BM620"/>
      <c r="BN620"/>
      <c r="CD620"/>
      <c r="CE620"/>
      <c r="CF620"/>
      <c r="CG620"/>
    </row>
    <row r="621" spans="1:85">
      <c r="C621" s="511"/>
      <c r="O621"/>
      <c r="AE621"/>
      <c r="AF621"/>
      <c r="AG621"/>
      <c r="AH621"/>
      <c r="AI621"/>
      <c r="AJ621"/>
      <c r="AK621"/>
      <c r="AL621"/>
      <c r="AM621"/>
      <c r="AN621"/>
      <c r="BE621"/>
      <c r="BI621"/>
      <c r="BJ621"/>
      <c r="BK621"/>
      <c r="BL621"/>
      <c r="BM621"/>
      <c r="BN621"/>
      <c r="CD621"/>
      <c r="CE621"/>
      <c r="CF621"/>
      <c r="CG621"/>
    </row>
    <row r="622" spans="1:85">
      <c r="C622" s="511"/>
      <c r="O622"/>
      <c r="AE622"/>
      <c r="AF622"/>
      <c r="AG622"/>
      <c r="AH622"/>
      <c r="AI622"/>
      <c r="AJ622"/>
      <c r="AK622"/>
      <c r="AL622"/>
      <c r="AM622"/>
      <c r="AN622"/>
      <c r="BE622"/>
      <c r="BI622"/>
      <c r="BJ622"/>
      <c r="BK622"/>
      <c r="BL622"/>
      <c r="BM622"/>
      <c r="BN622"/>
      <c r="CD622"/>
      <c r="CE622"/>
      <c r="CF622"/>
      <c r="CG622"/>
    </row>
    <row r="623" spans="1:85">
      <c r="C623" s="511"/>
      <c r="O623"/>
      <c r="AE623"/>
      <c r="AF623"/>
      <c r="AG623"/>
      <c r="AH623"/>
      <c r="AI623"/>
      <c r="AJ623"/>
      <c r="AK623"/>
      <c r="AL623"/>
      <c r="AM623"/>
      <c r="AN623"/>
      <c r="BE623"/>
      <c r="BI623"/>
      <c r="BJ623"/>
      <c r="BK623"/>
      <c r="BL623"/>
      <c r="BM623"/>
      <c r="BN623"/>
      <c r="CD623"/>
      <c r="CE623"/>
      <c r="CF623"/>
      <c r="CG623"/>
    </row>
    <row r="624" spans="1:85">
      <c r="C624" s="511"/>
      <c r="O624"/>
      <c r="AE624"/>
      <c r="AF624"/>
      <c r="AG624"/>
      <c r="AH624"/>
      <c r="AI624"/>
      <c r="AJ624"/>
      <c r="AK624"/>
      <c r="AL624"/>
      <c r="AM624"/>
      <c r="AN624"/>
      <c r="BE624"/>
      <c r="BI624"/>
      <c r="BJ624"/>
      <c r="BK624"/>
      <c r="BL624"/>
      <c r="BM624"/>
      <c r="BN624"/>
      <c r="CD624"/>
      <c r="CE624"/>
      <c r="CF624"/>
      <c r="CG624"/>
    </row>
    <row r="625" spans="3:85">
      <c r="C625" s="511"/>
      <c r="O625"/>
      <c r="AE625"/>
      <c r="AF625"/>
      <c r="AG625"/>
      <c r="AH625"/>
      <c r="AI625"/>
      <c r="AJ625"/>
      <c r="AK625"/>
      <c r="AL625"/>
      <c r="AM625"/>
      <c r="AN625"/>
      <c r="BE625"/>
      <c r="BI625"/>
      <c r="BJ625"/>
      <c r="BK625"/>
      <c r="BL625"/>
      <c r="BM625"/>
      <c r="BN625"/>
      <c r="CD625"/>
      <c r="CE625"/>
      <c r="CF625"/>
      <c r="CG625"/>
    </row>
    <row r="626" spans="3:85">
      <c r="C626" s="511"/>
      <c r="O626"/>
      <c r="AE626"/>
      <c r="AF626"/>
      <c r="AG626"/>
      <c r="AH626"/>
      <c r="AI626"/>
      <c r="AJ626"/>
      <c r="AK626"/>
      <c r="AL626"/>
      <c r="AM626"/>
      <c r="AN626"/>
      <c r="BE626"/>
      <c r="BI626"/>
      <c r="BJ626"/>
      <c r="BK626"/>
      <c r="BL626"/>
      <c r="BM626"/>
      <c r="BN626"/>
      <c r="CD626"/>
      <c r="CE626"/>
      <c r="CF626"/>
      <c r="CG626"/>
    </row>
    <row r="627" spans="3:85">
      <c r="C627" s="511"/>
      <c r="O627"/>
      <c r="AE627"/>
      <c r="AF627"/>
      <c r="AG627"/>
      <c r="AH627"/>
      <c r="AI627"/>
      <c r="AJ627"/>
      <c r="AK627"/>
      <c r="AL627"/>
      <c r="AM627"/>
      <c r="AN627"/>
      <c r="BE627"/>
      <c r="BI627"/>
      <c r="BJ627"/>
      <c r="BK627"/>
      <c r="BL627"/>
      <c r="BM627"/>
      <c r="BN627"/>
      <c r="CD627"/>
      <c r="CE627"/>
      <c r="CF627"/>
      <c r="CG627"/>
    </row>
    <row r="628" spans="3:85">
      <c r="C628" s="511"/>
      <c r="O628"/>
      <c r="AE628"/>
      <c r="AF628"/>
      <c r="AG628"/>
      <c r="AH628"/>
      <c r="AI628"/>
      <c r="AJ628"/>
      <c r="AK628"/>
      <c r="AL628"/>
      <c r="AM628"/>
      <c r="AN628"/>
      <c r="BE628"/>
      <c r="BI628"/>
      <c r="BJ628"/>
      <c r="BK628"/>
      <c r="BL628"/>
      <c r="BM628"/>
      <c r="BN628"/>
      <c r="CD628"/>
      <c r="CE628"/>
      <c r="CF628"/>
      <c r="CG628"/>
    </row>
    <row r="629" spans="3:85">
      <c r="C629" s="511"/>
    </row>
    <row r="630" spans="3:85">
      <c r="C630" s="511"/>
    </row>
    <row r="631" spans="3:85">
      <c r="C631" s="511"/>
    </row>
    <row r="632" spans="3:85">
      <c r="C632" s="511"/>
    </row>
    <row r="633" spans="3:85">
      <c r="C633" s="511"/>
    </row>
    <row r="634" spans="3:85">
      <c r="C634" s="511"/>
    </row>
    <row r="635" spans="3:85">
      <c r="C635" s="511"/>
    </row>
    <row r="636" spans="3:85">
      <c r="C636" s="511"/>
    </row>
    <row r="637" spans="3:85">
      <c r="C637" s="511"/>
    </row>
    <row r="638" spans="3:85">
      <c r="C638" s="511"/>
    </row>
    <row r="639" spans="3:85">
      <c r="C639" s="511"/>
    </row>
    <row r="640" spans="3:85">
      <c r="C640" s="511"/>
    </row>
    <row r="641" spans="3:3">
      <c r="C641" s="511"/>
    </row>
    <row r="642" spans="3:3">
      <c r="C642" s="511"/>
    </row>
    <row r="643" spans="3:3">
      <c r="C643" s="511"/>
    </row>
    <row r="644" spans="3:3">
      <c r="C644" s="511"/>
    </row>
    <row r="645" spans="3:3">
      <c r="C645" s="511"/>
    </row>
    <row r="646" spans="3:3">
      <c r="C646" s="511"/>
    </row>
    <row r="647" spans="3:3">
      <c r="C647" s="511"/>
    </row>
    <row r="648" spans="3:3">
      <c r="C648" s="511"/>
    </row>
    <row r="649" spans="3:3">
      <c r="C649" s="511"/>
    </row>
    <row r="650" spans="3:3">
      <c r="C650" s="511"/>
    </row>
    <row r="651" spans="3:3">
      <c r="C651" s="511"/>
    </row>
    <row r="652" spans="3:3">
      <c r="C652" s="511"/>
    </row>
    <row r="653" spans="3:3">
      <c r="C653" s="511"/>
    </row>
    <row r="654" spans="3:3">
      <c r="C654" s="511"/>
    </row>
    <row r="655" spans="3:3">
      <c r="C655" s="511"/>
    </row>
    <row r="656" spans="3:3">
      <c r="C656" s="511"/>
    </row>
    <row r="657" spans="3:3">
      <c r="C657" s="511"/>
    </row>
    <row r="658" spans="3:3">
      <c r="C658" s="511"/>
    </row>
    <row r="659" spans="3:3">
      <c r="C659" s="511"/>
    </row>
    <row r="660" spans="3:3">
      <c r="C660" s="511"/>
    </row>
    <row r="661" spans="3:3">
      <c r="C661" s="511"/>
    </row>
    <row r="662" spans="3:3">
      <c r="C662" s="511"/>
    </row>
    <row r="663" spans="3:3">
      <c r="C663" s="511"/>
    </row>
    <row r="664" spans="3:3">
      <c r="C664" s="511"/>
    </row>
    <row r="665" spans="3:3">
      <c r="C665" s="511"/>
    </row>
    <row r="666" spans="3:3">
      <c r="C666" s="511"/>
    </row>
    <row r="667" spans="3:3">
      <c r="C667" s="511"/>
    </row>
    <row r="668" spans="3:3">
      <c r="C668" s="511"/>
    </row>
    <row r="669" spans="3:3">
      <c r="C669" s="511"/>
    </row>
    <row r="670" spans="3:3">
      <c r="C670" s="511"/>
    </row>
    <row r="671" spans="3:3">
      <c r="C671" s="511"/>
    </row>
    <row r="672" spans="3:3">
      <c r="C672" s="511"/>
    </row>
    <row r="673" spans="3:3">
      <c r="C673" s="511"/>
    </row>
    <row r="674" spans="3:3">
      <c r="C674" s="511"/>
    </row>
    <row r="675" spans="3:3">
      <c r="C675" s="511"/>
    </row>
    <row r="676" spans="3:3">
      <c r="C676" s="511"/>
    </row>
    <row r="677" spans="3:3">
      <c r="C677" s="511"/>
    </row>
    <row r="678" spans="3:3">
      <c r="C678" s="511"/>
    </row>
    <row r="679" spans="3:3">
      <c r="C679" s="511"/>
    </row>
    <row r="680" spans="3:3">
      <c r="C680" s="511"/>
    </row>
    <row r="681" spans="3:3">
      <c r="C681" s="511"/>
    </row>
    <row r="682" spans="3:3">
      <c r="C682" s="511"/>
    </row>
    <row r="683" spans="3:3">
      <c r="C683" s="511"/>
    </row>
    <row r="684" spans="3:3">
      <c r="C684" s="511"/>
    </row>
    <row r="685" spans="3:3">
      <c r="C685" s="511"/>
    </row>
    <row r="686" spans="3:3">
      <c r="C686" s="511"/>
    </row>
    <row r="687" spans="3:3">
      <c r="C687" s="511"/>
    </row>
    <row r="688" spans="3:3">
      <c r="C688" s="511"/>
    </row>
    <row r="689" spans="3:3">
      <c r="C689" s="511"/>
    </row>
    <row r="690" spans="3:3">
      <c r="C690" s="511"/>
    </row>
    <row r="691" spans="3:3">
      <c r="C691" s="511"/>
    </row>
    <row r="692" spans="3:3">
      <c r="C692" s="511"/>
    </row>
    <row r="693" spans="3:3">
      <c r="C693" s="511"/>
    </row>
    <row r="694" spans="3:3">
      <c r="C694" s="511"/>
    </row>
    <row r="695" spans="3:3">
      <c r="C695" s="511"/>
    </row>
    <row r="696" spans="3:3">
      <c r="C696" s="511"/>
    </row>
    <row r="697" spans="3:3">
      <c r="C697" s="511"/>
    </row>
    <row r="698" spans="3:3">
      <c r="C698" s="511"/>
    </row>
    <row r="699" spans="3:3">
      <c r="C699" s="511"/>
    </row>
    <row r="700" spans="3:3">
      <c r="C700" s="511"/>
    </row>
    <row r="701" spans="3:3">
      <c r="C701" s="511"/>
    </row>
    <row r="702" spans="3:3">
      <c r="C702" s="511"/>
    </row>
    <row r="703" spans="3:3">
      <c r="C703" s="511"/>
    </row>
    <row r="704" spans="3:3">
      <c r="C704" s="511"/>
    </row>
    <row r="705" spans="3:3">
      <c r="C705" s="511"/>
    </row>
    <row r="706" spans="3:3">
      <c r="C706" s="511"/>
    </row>
    <row r="707" spans="3:3">
      <c r="C707" s="511"/>
    </row>
    <row r="708" spans="3:3">
      <c r="C708" s="511"/>
    </row>
    <row r="709" spans="3:3">
      <c r="C709" s="511"/>
    </row>
    <row r="710" spans="3:3">
      <c r="C710" s="511"/>
    </row>
    <row r="711" spans="3:3">
      <c r="C711" s="511"/>
    </row>
    <row r="712" spans="3:3">
      <c r="C712" s="511"/>
    </row>
    <row r="713" spans="3:3">
      <c r="C713" s="511"/>
    </row>
    <row r="714" spans="3:3">
      <c r="C714" s="511"/>
    </row>
    <row r="715" spans="3:3">
      <c r="C715" s="511"/>
    </row>
    <row r="716" spans="3:3">
      <c r="C716" s="511"/>
    </row>
    <row r="717" spans="3:3">
      <c r="C717" s="511"/>
    </row>
    <row r="718" spans="3:3">
      <c r="C718" s="511"/>
    </row>
    <row r="719" spans="3:3">
      <c r="C719" s="511"/>
    </row>
    <row r="720" spans="3:3">
      <c r="C720" s="511"/>
    </row>
    <row r="721" spans="3:3">
      <c r="C721" s="511"/>
    </row>
    <row r="722" spans="3:3">
      <c r="C722" s="511"/>
    </row>
    <row r="723" spans="3:3">
      <c r="C723" s="511"/>
    </row>
    <row r="724" spans="3:3">
      <c r="C724" s="511"/>
    </row>
    <row r="725" spans="3:3">
      <c r="C725" s="511"/>
    </row>
    <row r="726" spans="3:3">
      <c r="C726" s="511"/>
    </row>
    <row r="727" spans="3:3">
      <c r="C727" s="511"/>
    </row>
    <row r="728" spans="3:3">
      <c r="C728" s="511"/>
    </row>
    <row r="729" spans="3:3">
      <c r="C729" s="511"/>
    </row>
    <row r="730" spans="3:3">
      <c r="C730" s="511"/>
    </row>
    <row r="731" spans="3:3">
      <c r="C731" s="511"/>
    </row>
    <row r="732" spans="3:3">
      <c r="C732" s="511"/>
    </row>
    <row r="733" spans="3:3">
      <c r="C733" s="511"/>
    </row>
    <row r="734" spans="3:3">
      <c r="C734" s="511"/>
    </row>
    <row r="735" spans="3:3">
      <c r="C735" s="511"/>
    </row>
    <row r="736" spans="3:3">
      <c r="C736" s="511"/>
    </row>
    <row r="737" spans="3:3">
      <c r="C737" s="511"/>
    </row>
    <row r="738" spans="3:3">
      <c r="C738" s="511"/>
    </row>
    <row r="739" spans="3:3">
      <c r="C739" s="511"/>
    </row>
    <row r="740" spans="3:3">
      <c r="C740" s="511"/>
    </row>
    <row r="741" spans="3:3">
      <c r="C741" s="511"/>
    </row>
    <row r="742" spans="3:3">
      <c r="C742" s="511"/>
    </row>
    <row r="743" spans="3:3">
      <c r="C743" s="511"/>
    </row>
    <row r="744" spans="3:3">
      <c r="C744" s="511"/>
    </row>
    <row r="745" spans="3:3">
      <c r="C745" s="511"/>
    </row>
    <row r="746" spans="3:3">
      <c r="C746" s="511"/>
    </row>
    <row r="747" spans="3:3">
      <c r="C747" s="511"/>
    </row>
    <row r="748" spans="3:3">
      <c r="C748" s="511"/>
    </row>
    <row r="749" spans="3:3">
      <c r="C749" s="511"/>
    </row>
    <row r="750" spans="3:3">
      <c r="C750" s="511"/>
    </row>
    <row r="751" spans="3:3">
      <c r="C751" s="511"/>
    </row>
    <row r="752" spans="3:3">
      <c r="C752" s="511"/>
    </row>
    <row r="753" spans="3:3">
      <c r="C753" s="511"/>
    </row>
    <row r="754" spans="3:3">
      <c r="C754" s="511"/>
    </row>
    <row r="755" spans="3:3">
      <c r="C755" s="511"/>
    </row>
    <row r="756" spans="3:3">
      <c r="C756" s="511"/>
    </row>
    <row r="757" spans="3:3">
      <c r="C757" s="511"/>
    </row>
    <row r="758" spans="3:3">
      <c r="C758" s="511"/>
    </row>
    <row r="759" spans="3:3">
      <c r="C759" s="511"/>
    </row>
    <row r="760" spans="3:3">
      <c r="C760" s="511"/>
    </row>
    <row r="761" spans="3:3">
      <c r="C761" s="511"/>
    </row>
    <row r="762" spans="3:3">
      <c r="C762" s="511"/>
    </row>
    <row r="763" spans="3:3">
      <c r="C763" s="511"/>
    </row>
    <row r="764" spans="3:3">
      <c r="C764" s="511"/>
    </row>
    <row r="765" spans="3:3">
      <c r="C765" s="511"/>
    </row>
    <row r="766" spans="3:3">
      <c r="C766" s="511"/>
    </row>
    <row r="767" spans="3:3">
      <c r="C767" s="511"/>
    </row>
    <row r="768" spans="3:3">
      <c r="C768" s="511"/>
    </row>
    <row r="769" spans="3:3">
      <c r="C769" s="511"/>
    </row>
    <row r="770" spans="3:3">
      <c r="C770" s="511"/>
    </row>
    <row r="771" spans="3:3">
      <c r="C771" s="511"/>
    </row>
    <row r="772" spans="3:3">
      <c r="C772" s="511"/>
    </row>
    <row r="773" spans="3:3">
      <c r="C773" s="511"/>
    </row>
    <row r="774" spans="3:3">
      <c r="C774" s="511"/>
    </row>
    <row r="775" spans="3:3">
      <c r="C775" s="511"/>
    </row>
    <row r="776" spans="3:3">
      <c r="C776" s="511"/>
    </row>
    <row r="777" spans="3:3">
      <c r="C777" s="511"/>
    </row>
    <row r="778" spans="3:3">
      <c r="C778" s="511"/>
    </row>
    <row r="779" spans="3:3">
      <c r="C779" s="511"/>
    </row>
    <row r="780" spans="3:3">
      <c r="C780" s="511"/>
    </row>
    <row r="781" spans="3:3">
      <c r="C781" s="511"/>
    </row>
    <row r="782" spans="3:3">
      <c r="C782" s="511"/>
    </row>
    <row r="783" spans="3:3">
      <c r="C783" s="511"/>
    </row>
    <row r="784" spans="3:3">
      <c r="C784" s="511"/>
    </row>
    <row r="785" spans="3:3">
      <c r="C785" s="511"/>
    </row>
    <row r="786" spans="3:3">
      <c r="C786" s="511"/>
    </row>
    <row r="787" spans="3:3">
      <c r="C787" s="511"/>
    </row>
    <row r="788" spans="3:3">
      <c r="C788" s="511"/>
    </row>
    <row r="789" spans="3:3">
      <c r="C789" s="511"/>
    </row>
    <row r="790" spans="3:3">
      <c r="C790" s="511"/>
    </row>
    <row r="791" spans="3:3">
      <c r="C791" s="511"/>
    </row>
    <row r="792" spans="3:3">
      <c r="C792" s="511"/>
    </row>
    <row r="793" spans="3:3">
      <c r="C793" s="511"/>
    </row>
    <row r="794" spans="3:3">
      <c r="C794" s="511"/>
    </row>
    <row r="795" spans="3:3">
      <c r="C795" s="511"/>
    </row>
    <row r="796" spans="3:3">
      <c r="C796" s="511"/>
    </row>
    <row r="797" spans="3:3">
      <c r="C797" s="511"/>
    </row>
    <row r="798" spans="3:3">
      <c r="C798" s="511"/>
    </row>
    <row r="799" spans="3:3">
      <c r="C799" s="511"/>
    </row>
    <row r="800" spans="3:3">
      <c r="C800" s="511"/>
    </row>
    <row r="801" spans="3:3">
      <c r="C801" s="511"/>
    </row>
    <row r="802" spans="3:3">
      <c r="C802" s="511"/>
    </row>
    <row r="803" spans="3:3">
      <c r="C803" s="511"/>
    </row>
    <row r="804" spans="3:3">
      <c r="C804" s="511"/>
    </row>
    <row r="805" spans="3:3">
      <c r="C805" s="511"/>
    </row>
    <row r="806" spans="3:3">
      <c r="C806" s="511"/>
    </row>
    <row r="807" spans="3:3">
      <c r="C807" s="511"/>
    </row>
    <row r="808" spans="3:3">
      <c r="C808" s="511"/>
    </row>
    <row r="809" spans="3:3">
      <c r="C809" s="511"/>
    </row>
    <row r="810" spans="3:3">
      <c r="C810" s="511"/>
    </row>
    <row r="811" spans="3:3">
      <c r="C811" s="511"/>
    </row>
    <row r="812" spans="3:3">
      <c r="C812" s="511"/>
    </row>
    <row r="813" spans="3:3">
      <c r="C813" s="511"/>
    </row>
    <row r="814" spans="3:3">
      <c r="C814" s="511"/>
    </row>
    <row r="815" spans="3:3">
      <c r="C815" s="511"/>
    </row>
    <row r="816" spans="3:3">
      <c r="C816" s="511"/>
    </row>
    <row r="817" spans="3:3">
      <c r="C817" s="511"/>
    </row>
    <row r="818" spans="3:3">
      <c r="C818" s="511"/>
    </row>
    <row r="819" spans="3:3">
      <c r="C819" s="511"/>
    </row>
    <row r="820" spans="3:3">
      <c r="C820" s="511"/>
    </row>
    <row r="821" spans="3:3">
      <c r="C821" s="511"/>
    </row>
    <row r="822" spans="3:3">
      <c r="C822" s="511"/>
    </row>
    <row r="823" spans="3:3">
      <c r="C823" s="511"/>
    </row>
    <row r="824" spans="3:3">
      <c r="C824" s="511"/>
    </row>
    <row r="825" spans="3:3">
      <c r="C825" s="511"/>
    </row>
    <row r="826" spans="3:3">
      <c r="C826" s="511"/>
    </row>
    <row r="827" spans="3:3">
      <c r="C827" s="511"/>
    </row>
    <row r="828" spans="3:3">
      <c r="C828" s="511"/>
    </row>
    <row r="829" spans="3:3">
      <c r="C829" s="511"/>
    </row>
    <row r="830" spans="3:3">
      <c r="C830" s="511"/>
    </row>
    <row r="831" spans="3:3">
      <c r="C831" s="511"/>
    </row>
    <row r="832" spans="3:3">
      <c r="C832" s="511"/>
    </row>
    <row r="833" spans="3:3">
      <c r="C833" s="511"/>
    </row>
    <row r="834" spans="3:3">
      <c r="C834" s="511"/>
    </row>
    <row r="835" spans="3:3">
      <c r="C835" s="511"/>
    </row>
    <row r="836" spans="3:3">
      <c r="C836" s="511"/>
    </row>
    <row r="837" spans="3:3">
      <c r="C837" s="511"/>
    </row>
    <row r="838" spans="3:3">
      <c r="C838" s="511"/>
    </row>
    <row r="839" spans="3:3">
      <c r="C839" s="511"/>
    </row>
    <row r="840" spans="3:3">
      <c r="C840" s="511"/>
    </row>
    <row r="841" spans="3:3">
      <c r="C841" s="511"/>
    </row>
    <row r="842" spans="3:3">
      <c r="C842" s="511"/>
    </row>
    <row r="843" spans="3:3">
      <c r="C843" s="511"/>
    </row>
    <row r="844" spans="3:3">
      <c r="C844" s="511"/>
    </row>
    <row r="845" spans="3:3">
      <c r="C845" s="511"/>
    </row>
    <row r="846" spans="3:3">
      <c r="C846" s="511"/>
    </row>
    <row r="847" spans="3:3">
      <c r="C847" s="511"/>
    </row>
    <row r="848" spans="3:3">
      <c r="C848" s="511"/>
    </row>
    <row r="849" spans="3:3">
      <c r="C849" s="511"/>
    </row>
    <row r="850" spans="3:3">
      <c r="C850" s="511"/>
    </row>
    <row r="851" spans="3:3">
      <c r="C851" s="511"/>
    </row>
    <row r="852" spans="3:3">
      <c r="C852" s="511"/>
    </row>
    <row r="853" spans="3:3">
      <c r="C853" s="511"/>
    </row>
    <row r="854" spans="3:3">
      <c r="C854" s="511"/>
    </row>
    <row r="855" spans="3:3">
      <c r="C855" s="511"/>
    </row>
    <row r="856" spans="3:3">
      <c r="C856" s="511"/>
    </row>
    <row r="857" spans="3:3">
      <c r="C857" s="511"/>
    </row>
    <row r="858" spans="3:3">
      <c r="C858" s="511"/>
    </row>
    <row r="859" spans="3:3">
      <c r="C859" s="511"/>
    </row>
    <row r="860" spans="3:3">
      <c r="C860" s="511"/>
    </row>
    <row r="861" spans="3:3">
      <c r="C861" s="511"/>
    </row>
    <row r="862" spans="3:3">
      <c r="C862" s="511"/>
    </row>
    <row r="863" spans="3:3">
      <c r="C863" s="511"/>
    </row>
    <row r="864" spans="3:3">
      <c r="C864" s="511"/>
    </row>
    <row r="865" spans="3:3">
      <c r="C865" s="511"/>
    </row>
    <row r="866" spans="3:3">
      <c r="C866" s="511"/>
    </row>
    <row r="867" spans="3:3">
      <c r="C867" s="511"/>
    </row>
    <row r="868" spans="3:3">
      <c r="C868" s="511"/>
    </row>
    <row r="869" spans="3:3">
      <c r="C869" s="511"/>
    </row>
    <row r="870" spans="3:3">
      <c r="C870" s="511"/>
    </row>
    <row r="871" spans="3:3">
      <c r="C871" s="511"/>
    </row>
    <row r="872" spans="3:3">
      <c r="C872" s="511"/>
    </row>
    <row r="873" spans="3:3">
      <c r="C873" s="511"/>
    </row>
    <row r="874" spans="3:3">
      <c r="C874" s="511"/>
    </row>
    <row r="875" spans="3:3">
      <c r="C875" s="511"/>
    </row>
    <row r="876" spans="3:3">
      <c r="C876" s="511"/>
    </row>
    <row r="877" spans="3:3">
      <c r="C877" s="511"/>
    </row>
    <row r="878" spans="3:3">
      <c r="C878" s="511"/>
    </row>
    <row r="879" spans="3:3">
      <c r="C879" s="511"/>
    </row>
    <row r="880" spans="3:3">
      <c r="C880" s="511"/>
    </row>
    <row r="881" spans="3:3">
      <c r="C881" s="511"/>
    </row>
    <row r="882" spans="3:3">
      <c r="C882" s="511"/>
    </row>
    <row r="883" spans="3:3">
      <c r="C883" s="511"/>
    </row>
    <row r="884" spans="3:3">
      <c r="C884" s="511"/>
    </row>
    <row r="885" spans="3:3">
      <c r="C885" s="511"/>
    </row>
    <row r="886" spans="3:3">
      <c r="C886" s="511"/>
    </row>
    <row r="887" spans="3:3">
      <c r="C887" s="511"/>
    </row>
    <row r="888" spans="3:3">
      <c r="C888" s="511"/>
    </row>
    <row r="889" spans="3:3">
      <c r="C889" s="511"/>
    </row>
    <row r="890" spans="3:3">
      <c r="C890" s="511"/>
    </row>
    <row r="891" spans="3:3">
      <c r="C891" s="511"/>
    </row>
    <row r="892" spans="3:3">
      <c r="C892" s="511"/>
    </row>
    <row r="893" spans="3:3">
      <c r="C893" s="511"/>
    </row>
    <row r="894" spans="3:3">
      <c r="C894" s="511"/>
    </row>
    <row r="895" spans="3:3">
      <c r="C895" s="511"/>
    </row>
    <row r="896" spans="3:3">
      <c r="C896" s="511"/>
    </row>
    <row r="897" spans="3:3">
      <c r="C897" s="511"/>
    </row>
    <row r="898" spans="3:3">
      <c r="C898" s="511"/>
    </row>
    <row r="899" spans="3:3">
      <c r="C899" s="511"/>
    </row>
    <row r="900" spans="3:3">
      <c r="C900" s="511"/>
    </row>
    <row r="901" spans="3:3">
      <c r="C901" s="511"/>
    </row>
    <row r="902" spans="3:3">
      <c r="C902" s="511"/>
    </row>
    <row r="903" spans="3:3">
      <c r="C903" s="511"/>
    </row>
    <row r="904" spans="3:3">
      <c r="C904" s="511"/>
    </row>
    <row r="905" spans="3:3">
      <c r="C905" s="511"/>
    </row>
    <row r="906" spans="3:3">
      <c r="C906" s="511"/>
    </row>
    <row r="907" spans="3:3">
      <c r="C907" s="511"/>
    </row>
    <row r="908" spans="3:3">
      <c r="C908" s="511"/>
    </row>
    <row r="909" spans="3:3">
      <c r="C909" s="511"/>
    </row>
    <row r="910" spans="3:3">
      <c r="C910" s="511"/>
    </row>
    <row r="911" spans="3:3">
      <c r="C911" s="511"/>
    </row>
    <row r="912" spans="3:3">
      <c r="C912" s="511"/>
    </row>
    <row r="913" spans="3:3">
      <c r="C913" s="511"/>
    </row>
    <row r="914" spans="3:3">
      <c r="C914" s="511"/>
    </row>
    <row r="915" spans="3:3">
      <c r="C915" s="511"/>
    </row>
    <row r="916" spans="3:3">
      <c r="C916" s="511"/>
    </row>
    <row r="917" spans="3:3">
      <c r="C917" s="511"/>
    </row>
    <row r="918" spans="3:3">
      <c r="C918" s="511"/>
    </row>
    <row r="919" spans="3:3">
      <c r="C919" s="511"/>
    </row>
    <row r="920" spans="3:3">
      <c r="C920" s="511"/>
    </row>
    <row r="921" spans="3:3">
      <c r="C921" s="511"/>
    </row>
    <row r="922" spans="3:3">
      <c r="C922" s="511"/>
    </row>
    <row r="923" spans="3:3">
      <c r="C923" s="511"/>
    </row>
    <row r="924" spans="3:3">
      <c r="C924" s="511"/>
    </row>
    <row r="925" spans="3:3">
      <c r="C925" s="511"/>
    </row>
    <row r="926" spans="3:3">
      <c r="C926" s="511"/>
    </row>
    <row r="927" spans="3:3">
      <c r="C927" s="511"/>
    </row>
    <row r="928" spans="3:3">
      <c r="C928" s="511"/>
    </row>
    <row r="929" spans="3:3">
      <c r="C929" s="511"/>
    </row>
    <row r="930" spans="3:3">
      <c r="C930" s="511"/>
    </row>
    <row r="931" spans="3:3">
      <c r="C931" s="511"/>
    </row>
    <row r="932" spans="3:3">
      <c r="C932" s="511"/>
    </row>
    <row r="933" spans="3:3">
      <c r="C933" s="511"/>
    </row>
    <row r="934" spans="3:3">
      <c r="C934" s="511"/>
    </row>
    <row r="935" spans="3:3">
      <c r="C935" s="511"/>
    </row>
    <row r="936" spans="3:3">
      <c r="C936" s="511"/>
    </row>
    <row r="937" spans="3:3">
      <c r="C937" s="511"/>
    </row>
    <row r="938" spans="3:3">
      <c r="C938" s="511"/>
    </row>
    <row r="939" spans="3:3">
      <c r="C939" s="511"/>
    </row>
    <row r="940" spans="3:3">
      <c r="C940" s="511"/>
    </row>
    <row r="941" spans="3:3">
      <c r="C941" s="511"/>
    </row>
    <row r="942" spans="3:3">
      <c r="C942" s="511"/>
    </row>
    <row r="943" spans="3:3">
      <c r="C943" s="511"/>
    </row>
    <row r="944" spans="3:3">
      <c r="C944" s="511"/>
    </row>
    <row r="945" spans="3:3">
      <c r="C945" s="511"/>
    </row>
    <row r="946" spans="3:3">
      <c r="C946" s="511"/>
    </row>
    <row r="947" spans="3:3">
      <c r="C947" s="511"/>
    </row>
    <row r="948" spans="3:3">
      <c r="C948" s="511"/>
    </row>
    <row r="949" spans="3:3">
      <c r="C949" s="511"/>
    </row>
    <row r="950" spans="3:3">
      <c r="C950" s="511"/>
    </row>
    <row r="951" spans="3:3">
      <c r="C951" s="511"/>
    </row>
    <row r="952" spans="3:3">
      <c r="C952" s="511"/>
    </row>
    <row r="953" spans="3:3">
      <c r="C953" s="511"/>
    </row>
    <row r="954" spans="3:3">
      <c r="C954" s="511"/>
    </row>
    <row r="955" spans="3:3">
      <c r="C955" s="511"/>
    </row>
    <row r="956" spans="3:3">
      <c r="C956" s="511"/>
    </row>
    <row r="957" spans="3:3">
      <c r="C957" s="511"/>
    </row>
    <row r="958" spans="3:3">
      <c r="C958" s="511"/>
    </row>
    <row r="959" spans="3:3">
      <c r="C959" s="511"/>
    </row>
    <row r="960" spans="3:3">
      <c r="C960" s="511"/>
    </row>
    <row r="961" spans="3:3">
      <c r="C961" s="511"/>
    </row>
    <row r="962" spans="3:3">
      <c r="C962" s="511"/>
    </row>
    <row r="963" spans="3:3">
      <c r="C963" s="511"/>
    </row>
    <row r="964" spans="3:3">
      <c r="C964" s="511"/>
    </row>
    <row r="965" spans="3:3">
      <c r="C965" s="511"/>
    </row>
    <row r="966" spans="3:3">
      <c r="C966" s="511"/>
    </row>
    <row r="967" spans="3:3">
      <c r="C967" s="511"/>
    </row>
    <row r="968" spans="3:3">
      <c r="C968" s="511"/>
    </row>
    <row r="969" spans="3:3">
      <c r="C969" s="511"/>
    </row>
    <row r="970" spans="3:3">
      <c r="C970" s="511"/>
    </row>
    <row r="971" spans="3:3">
      <c r="C971" s="511"/>
    </row>
    <row r="972" spans="3:3">
      <c r="C972" s="511"/>
    </row>
    <row r="973" spans="3:3">
      <c r="C973" s="511"/>
    </row>
    <row r="974" spans="3:3">
      <c r="C974" s="511"/>
    </row>
    <row r="975" spans="3:3">
      <c r="C975" s="511"/>
    </row>
    <row r="976" spans="3:3">
      <c r="C976" s="511"/>
    </row>
    <row r="977" spans="3:3">
      <c r="C977" s="511"/>
    </row>
    <row r="978" spans="3:3">
      <c r="C978" s="511"/>
    </row>
    <row r="979" spans="3:3">
      <c r="C979" s="511"/>
    </row>
    <row r="980" spans="3:3">
      <c r="C980" s="511"/>
    </row>
    <row r="981" spans="3:3">
      <c r="C981" s="511"/>
    </row>
    <row r="982" spans="3:3">
      <c r="C982" s="511"/>
    </row>
    <row r="983" spans="3:3">
      <c r="C983" s="511"/>
    </row>
    <row r="984" spans="3:3">
      <c r="C984" s="511"/>
    </row>
    <row r="985" spans="3:3">
      <c r="C985" s="511"/>
    </row>
    <row r="986" spans="3:3">
      <c r="C986" s="511"/>
    </row>
    <row r="987" spans="3:3">
      <c r="C987" s="511"/>
    </row>
    <row r="988" spans="3:3">
      <c r="C988" s="511"/>
    </row>
    <row r="989" spans="3:3">
      <c r="C989" s="511"/>
    </row>
    <row r="990" spans="3:3">
      <c r="C990" s="511"/>
    </row>
    <row r="991" spans="3:3">
      <c r="C991" s="511"/>
    </row>
    <row r="992" spans="3:3">
      <c r="C992" s="511"/>
    </row>
    <row r="993" spans="3:3">
      <c r="C993" s="511"/>
    </row>
    <row r="994" spans="3:3">
      <c r="C994" s="511"/>
    </row>
    <row r="995" spans="3:3">
      <c r="C995" s="511"/>
    </row>
    <row r="996" spans="3:3">
      <c r="C996" s="511"/>
    </row>
    <row r="997" spans="3:3">
      <c r="C997" s="511"/>
    </row>
    <row r="998" spans="3:3">
      <c r="C998" s="511"/>
    </row>
    <row r="999" spans="3:3">
      <c r="C999" s="511"/>
    </row>
    <row r="1000" spans="3:3">
      <c r="C1000" s="511"/>
    </row>
    <row r="1001" spans="3:3">
      <c r="C1001" s="511"/>
    </row>
    <row r="1002" spans="3:3">
      <c r="C1002" s="511"/>
    </row>
    <row r="1003" spans="3:3">
      <c r="C1003" s="511"/>
    </row>
    <row r="1004" spans="3:3">
      <c r="C1004" s="511"/>
    </row>
    <row r="1005" spans="3:3">
      <c r="C1005" s="511"/>
    </row>
    <row r="1006" spans="3:3">
      <c r="C1006" s="511"/>
    </row>
    <row r="1007" spans="3:3">
      <c r="C1007" s="511"/>
    </row>
    <row r="1008" spans="3:3">
      <c r="C1008" s="511"/>
    </row>
    <row r="1009" spans="3:3">
      <c r="C1009" s="511"/>
    </row>
    <row r="1010" spans="3:3">
      <c r="C1010" s="511"/>
    </row>
    <row r="1011" spans="3:3">
      <c r="C1011" s="511"/>
    </row>
    <row r="1012" spans="3:3">
      <c r="C1012" s="511"/>
    </row>
    <row r="1013" spans="3:3">
      <c r="C1013" s="511"/>
    </row>
    <row r="1014" spans="3:3">
      <c r="C1014" s="511"/>
    </row>
    <row r="1015" spans="3:3">
      <c r="C1015" s="511"/>
    </row>
    <row r="1016" spans="3:3">
      <c r="C1016" s="511"/>
    </row>
    <row r="1017" spans="3:3">
      <c r="C1017" s="511"/>
    </row>
    <row r="1018" spans="3:3">
      <c r="C1018" s="511"/>
    </row>
    <row r="1019" spans="3:3">
      <c r="C1019" s="511"/>
    </row>
    <row r="1020" spans="3:3">
      <c r="C1020" s="511"/>
    </row>
    <row r="1021" spans="3:3">
      <c r="C1021" s="511"/>
    </row>
    <row r="1022" spans="3:3">
      <c r="C1022" s="511"/>
    </row>
    <row r="1023" spans="3:3">
      <c r="C1023" s="511"/>
    </row>
    <row r="1024" spans="3:3">
      <c r="C1024" s="511"/>
    </row>
    <row r="1025" spans="3:3">
      <c r="C1025" s="511"/>
    </row>
    <row r="1026" spans="3:3">
      <c r="C1026" s="511"/>
    </row>
    <row r="1027" spans="3:3">
      <c r="C1027" s="511"/>
    </row>
    <row r="1028" spans="3:3">
      <c r="C1028" s="511"/>
    </row>
    <row r="1029" spans="3:3">
      <c r="C1029" s="511"/>
    </row>
    <row r="1030" spans="3:3">
      <c r="C1030" s="511"/>
    </row>
    <row r="1031" spans="3:3">
      <c r="C1031" s="511"/>
    </row>
    <row r="1032" spans="3:3">
      <c r="C1032" s="511"/>
    </row>
    <row r="1033" spans="3:3">
      <c r="C1033" s="511"/>
    </row>
    <row r="1034" spans="3:3">
      <c r="C1034" s="511"/>
    </row>
    <row r="1035" spans="3:3">
      <c r="C1035" s="511"/>
    </row>
    <row r="1036" spans="3:3">
      <c r="C1036" s="511"/>
    </row>
    <row r="1037" spans="3:3">
      <c r="C1037" s="511"/>
    </row>
    <row r="1038" spans="3:3">
      <c r="C1038" s="511"/>
    </row>
    <row r="1039" spans="3:3">
      <c r="C1039" s="511"/>
    </row>
    <row r="1040" spans="3:3">
      <c r="C1040" s="511"/>
    </row>
    <row r="1041" spans="3:3">
      <c r="C1041" s="511"/>
    </row>
    <row r="1042" spans="3:3">
      <c r="C1042" s="511"/>
    </row>
    <row r="1043" spans="3:3">
      <c r="C1043" s="511"/>
    </row>
    <row r="1044" spans="3:3">
      <c r="C1044" s="511"/>
    </row>
    <row r="1045" spans="3:3">
      <c r="C1045" s="511"/>
    </row>
    <row r="1046" spans="3:3">
      <c r="C1046" s="511"/>
    </row>
    <row r="1047" spans="3:3">
      <c r="C1047" s="511"/>
    </row>
    <row r="1048" spans="3:3">
      <c r="C1048" s="511"/>
    </row>
    <row r="1049" spans="3:3">
      <c r="C1049" s="511"/>
    </row>
    <row r="1050" spans="3:3">
      <c r="C1050" s="511"/>
    </row>
    <row r="1051" spans="3:3">
      <c r="C1051" s="511"/>
    </row>
    <row r="1052" spans="3:3">
      <c r="C1052" s="511"/>
    </row>
    <row r="1053" spans="3:3">
      <c r="C1053" s="511"/>
    </row>
    <row r="1054" spans="3:3">
      <c r="C1054" s="511"/>
    </row>
    <row r="1055" spans="3:3">
      <c r="C1055" s="511"/>
    </row>
    <row r="1056" spans="3:3">
      <c r="C1056" s="511"/>
    </row>
    <row r="1057" spans="3:3">
      <c r="C1057" s="511"/>
    </row>
    <row r="1058" spans="3:3">
      <c r="C1058" s="511"/>
    </row>
    <row r="1059" spans="3:3">
      <c r="C1059" s="511"/>
    </row>
    <row r="1060" spans="3:3">
      <c r="C1060" s="511"/>
    </row>
    <row r="1061" spans="3:3">
      <c r="C1061" s="511"/>
    </row>
    <row r="1062" spans="3:3">
      <c r="C1062" s="511"/>
    </row>
    <row r="1063" spans="3:3">
      <c r="C1063" s="511"/>
    </row>
    <row r="1064" spans="3:3">
      <c r="C1064" s="511"/>
    </row>
    <row r="1065" spans="3:3">
      <c r="C1065" s="511"/>
    </row>
    <row r="1066" spans="3:3">
      <c r="C1066" s="511"/>
    </row>
    <row r="1067" spans="3:3">
      <c r="C1067" s="511"/>
    </row>
    <row r="1068" spans="3:3">
      <c r="C1068" s="511"/>
    </row>
    <row r="1069" spans="3:3">
      <c r="C1069" s="511"/>
    </row>
    <row r="1070" spans="3:3">
      <c r="C1070" s="511"/>
    </row>
    <row r="1071" spans="3:3">
      <c r="C1071" s="511"/>
    </row>
    <row r="1072" spans="3:3">
      <c r="C1072" s="511"/>
    </row>
    <row r="1073" spans="3:3">
      <c r="C1073" s="511"/>
    </row>
    <row r="1074" spans="3:3">
      <c r="C1074" s="511"/>
    </row>
    <row r="1075" spans="3:3">
      <c r="C1075" s="511"/>
    </row>
    <row r="1076" spans="3:3">
      <c r="C1076" s="511"/>
    </row>
    <row r="1077" spans="3:3">
      <c r="C1077" s="511"/>
    </row>
    <row r="1078" spans="3:3">
      <c r="C1078" s="511"/>
    </row>
    <row r="1079" spans="3:3">
      <c r="C1079" s="511"/>
    </row>
    <row r="1080" spans="3:3">
      <c r="C1080" s="511"/>
    </row>
    <row r="1081" spans="3:3">
      <c r="C1081" s="511"/>
    </row>
    <row r="1082" spans="3:3">
      <c r="C1082" s="511"/>
    </row>
    <row r="1083" spans="3:3">
      <c r="C1083" s="511"/>
    </row>
    <row r="1084" spans="3:3">
      <c r="C1084" s="511"/>
    </row>
    <row r="1085" spans="3:3">
      <c r="C1085" s="511"/>
    </row>
    <row r="1086" spans="3:3">
      <c r="C1086" s="511"/>
    </row>
    <row r="1087" spans="3:3">
      <c r="C1087" s="511"/>
    </row>
    <row r="1088" spans="3:3">
      <c r="C1088" s="511"/>
    </row>
    <row r="1089" spans="3:3">
      <c r="C1089" s="511"/>
    </row>
    <row r="1090" spans="3:3">
      <c r="C1090" s="511"/>
    </row>
    <row r="1091" spans="3:3">
      <c r="C1091" s="511"/>
    </row>
    <row r="1092" spans="3:3">
      <c r="C1092" s="511"/>
    </row>
    <row r="1093" spans="3:3">
      <c r="C1093" s="511"/>
    </row>
    <row r="1094" spans="3:3">
      <c r="C1094" s="511"/>
    </row>
    <row r="1095" spans="3:3">
      <c r="C1095" s="511"/>
    </row>
    <row r="1096" spans="3:3">
      <c r="C1096" s="511"/>
    </row>
    <row r="1097" spans="3:3">
      <c r="C1097" s="511"/>
    </row>
    <row r="1098" spans="3:3">
      <c r="C1098" s="511"/>
    </row>
    <row r="1099" spans="3:3">
      <c r="C1099" s="511"/>
    </row>
    <row r="1100" spans="3:3">
      <c r="C1100" s="511"/>
    </row>
    <row r="1101" spans="3:3">
      <c r="C1101" s="511"/>
    </row>
    <row r="1102" spans="3:3">
      <c r="C1102" s="511"/>
    </row>
    <row r="1103" spans="3:3">
      <c r="C1103" s="511"/>
    </row>
    <row r="1104" spans="3:3">
      <c r="C1104" s="511"/>
    </row>
    <row r="1105" spans="3:3">
      <c r="C1105" s="511"/>
    </row>
    <row r="1106" spans="3:3">
      <c r="C1106" s="511"/>
    </row>
    <row r="1107" spans="3:3">
      <c r="C1107" s="511"/>
    </row>
    <row r="1108" spans="3:3">
      <c r="C1108" s="511"/>
    </row>
    <row r="1109" spans="3:3">
      <c r="C1109" s="511"/>
    </row>
    <row r="1110" spans="3:3">
      <c r="C1110" s="511"/>
    </row>
    <row r="1111" spans="3:3">
      <c r="C1111" s="511"/>
    </row>
    <row r="1112" spans="3:3">
      <c r="C1112" s="511"/>
    </row>
    <row r="1113" spans="3:3">
      <c r="C1113" s="511"/>
    </row>
    <row r="1114" spans="3:3">
      <c r="C1114" s="511"/>
    </row>
    <row r="1115" spans="3:3">
      <c r="C1115" s="511"/>
    </row>
    <row r="1116" spans="3:3">
      <c r="C1116" s="511"/>
    </row>
    <row r="1117" spans="3:3">
      <c r="C1117" s="511"/>
    </row>
    <row r="1118" spans="3:3">
      <c r="C1118" s="511"/>
    </row>
    <row r="1119" spans="3:3">
      <c r="C1119" s="511"/>
    </row>
    <row r="1120" spans="3:3">
      <c r="C1120" s="511"/>
    </row>
    <row r="1121" spans="3:3">
      <c r="C1121" s="511"/>
    </row>
    <row r="1122" spans="3:3">
      <c r="C1122" s="511"/>
    </row>
    <row r="1123" spans="3:3">
      <c r="C1123" s="511"/>
    </row>
    <row r="1124" spans="3:3">
      <c r="C1124" s="511"/>
    </row>
    <row r="1125" spans="3:3">
      <c r="C1125" s="511"/>
    </row>
    <row r="1126" spans="3:3">
      <c r="C1126" s="511"/>
    </row>
    <row r="1127" spans="3:3">
      <c r="C1127" s="511"/>
    </row>
    <row r="1128" spans="3:3">
      <c r="C1128" s="511"/>
    </row>
    <row r="1129" spans="3:3">
      <c r="C1129" s="511"/>
    </row>
    <row r="1130" spans="3:3">
      <c r="C1130" s="511"/>
    </row>
    <row r="1131" spans="3:3">
      <c r="C1131" s="511"/>
    </row>
    <row r="1132" spans="3:3">
      <c r="C1132" s="511"/>
    </row>
    <row r="1133" spans="3:3">
      <c r="C1133" s="511"/>
    </row>
    <row r="1134" spans="3:3">
      <c r="C1134" s="511"/>
    </row>
    <row r="1135" spans="3:3">
      <c r="C1135" s="511"/>
    </row>
    <row r="1136" spans="3:3">
      <c r="C1136" s="511"/>
    </row>
    <row r="1137" spans="3:3">
      <c r="C1137" s="511"/>
    </row>
    <row r="1138" spans="3:3">
      <c r="C1138" s="511"/>
    </row>
    <row r="1139" spans="3:3">
      <c r="C1139" s="511"/>
    </row>
    <row r="1140" spans="3:3">
      <c r="C1140" s="511"/>
    </row>
    <row r="1141" spans="3:3">
      <c r="C1141" s="511"/>
    </row>
    <row r="1142" spans="3:3">
      <c r="C1142" s="511"/>
    </row>
    <row r="1143" spans="3:3">
      <c r="C1143" s="511"/>
    </row>
    <row r="1144" spans="3:3">
      <c r="C1144" s="511"/>
    </row>
    <row r="1145" spans="3:3">
      <c r="C1145" s="511"/>
    </row>
    <row r="1146" spans="3:3">
      <c r="C1146" s="511"/>
    </row>
    <row r="1147" spans="3:3">
      <c r="C1147" s="511"/>
    </row>
    <row r="1148" spans="3:3">
      <c r="C1148" s="511"/>
    </row>
    <row r="1149" spans="3:3">
      <c r="C1149" s="511"/>
    </row>
    <row r="1150" spans="3:3">
      <c r="C1150" s="511"/>
    </row>
    <row r="1151" spans="3:3">
      <c r="C1151" s="511"/>
    </row>
    <row r="1152" spans="3:3">
      <c r="C1152" s="511"/>
    </row>
    <row r="1153" spans="3:3">
      <c r="C1153" s="511"/>
    </row>
    <row r="1154" spans="3:3">
      <c r="C1154" s="511"/>
    </row>
    <row r="1155" spans="3:3">
      <c r="C1155" s="511"/>
    </row>
    <row r="1156" spans="3:3">
      <c r="C1156" s="511"/>
    </row>
    <row r="1157" spans="3:3">
      <c r="C1157" s="511"/>
    </row>
    <row r="1158" spans="3:3">
      <c r="C1158" s="511"/>
    </row>
    <row r="1159" spans="3:3">
      <c r="C1159" s="511"/>
    </row>
    <row r="1160" spans="3:3">
      <c r="C1160" s="511"/>
    </row>
    <row r="1161" spans="3:3">
      <c r="C1161" s="511"/>
    </row>
    <row r="1162" spans="3:3">
      <c r="C1162" s="511"/>
    </row>
    <row r="1163" spans="3:3">
      <c r="C1163" s="511"/>
    </row>
    <row r="1164" spans="3:3">
      <c r="C1164" s="511"/>
    </row>
    <row r="1165" spans="3:3">
      <c r="C1165" s="511"/>
    </row>
    <row r="1166" spans="3:3">
      <c r="C1166" s="511"/>
    </row>
    <row r="1167" spans="3:3">
      <c r="C1167" s="511"/>
    </row>
    <row r="1168" spans="3:3">
      <c r="C1168" s="511"/>
    </row>
    <row r="1169" spans="3:3">
      <c r="C1169" s="511"/>
    </row>
    <row r="1170" spans="3:3">
      <c r="C1170" s="511"/>
    </row>
    <row r="1171" spans="3:3">
      <c r="C1171" s="511"/>
    </row>
    <row r="1172" spans="3:3">
      <c r="C1172" s="511"/>
    </row>
    <row r="1173" spans="3:3">
      <c r="C1173" s="511"/>
    </row>
    <row r="1174" spans="3:3">
      <c r="C1174" s="511"/>
    </row>
    <row r="1175" spans="3:3">
      <c r="C1175" s="511"/>
    </row>
    <row r="1176" spans="3:3">
      <c r="C1176" s="511"/>
    </row>
    <row r="1177" spans="3:3">
      <c r="C1177" s="511"/>
    </row>
    <row r="1178" spans="3:3">
      <c r="C1178" s="511"/>
    </row>
    <row r="1179" spans="3:3">
      <c r="C1179" s="511"/>
    </row>
    <row r="1180" spans="3:3">
      <c r="C1180" s="511"/>
    </row>
    <row r="1181" spans="3:3">
      <c r="C1181" s="511"/>
    </row>
    <row r="1182" spans="3:3">
      <c r="C1182" s="511"/>
    </row>
    <row r="1183" spans="3:3">
      <c r="C1183" s="511"/>
    </row>
    <row r="1184" spans="3:3">
      <c r="C1184" s="511"/>
    </row>
    <row r="1185" spans="3:3">
      <c r="C1185" s="511"/>
    </row>
    <row r="1186" spans="3:3">
      <c r="C1186" s="511"/>
    </row>
    <row r="1187" spans="3:3">
      <c r="C1187" s="511"/>
    </row>
    <row r="1188" spans="3:3">
      <c r="C1188" s="511"/>
    </row>
    <row r="1189" spans="3:3">
      <c r="C1189" s="511"/>
    </row>
    <row r="1190" spans="3:3">
      <c r="C1190" s="511"/>
    </row>
    <row r="1191" spans="3:3">
      <c r="C1191" s="511"/>
    </row>
    <row r="1192" spans="3:3">
      <c r="C1192" s="511"/>
    </row>
    <row r="1193" spans="3:3">
      <c r="C1193" s="511"/>
    </row>
    <row r="1194" spans="3:3">
      <c r="C1194" s="511"/>
    </row>
    <row r="1195" spans="3:3">
      <c r="C1195" s="511"/>
    </row>
    <row r="1196" spans="3:3">
      <c r="C1196" s="511"/>
    </row>
    <row r="1197" spans="3:3">
      <c r="C1197" s="511"/>
    </row>
    <row r="1198" spans="3:3">
      <c r="C1198" s="511"/>
    </row>
    <row r="1199" spans="3:3">
      <c r="C1199" s="511"/>
    </row>
    <row r="1200" spans="3:3">
      <c r="C1200" s="511"/>
    </row>
    <row r="1201" spans="3:3">
      <c r="C1201" s="511"/>
    </row>
    <row r="1202" spans="3:3">
      <c r="C1202" s="511"/>
    </row>
    <row r="1203" spans="3:3">
      <c r="C1203" s="511"/>
    </row>
    <row r="1204" spans="3:3">
      <c r="C1204" s="511"/>
    </row>
    <row r="1205" spans="3:3">
      <c r="C1205" s="511"/>
    </row>
    <row r="1206" spans="3:3">
      <c r="C1206" s="511"/>
    </row>
    <row r="1207" spans="3:3">
      <c r="C1207" s="511"/>
    </row>
    <row r="1208" spans="3:3">
      <c r="C1208" s="511"/>
    </row>
    <row r="1209" spans="3:3">
      <c r="C1209" s="511"/>
    </row>
    <row r="1210" spans="3:3">
      <c r="C1210" s="511"/>
    </row>
    <row r="1211" spans="3:3">
      <c r="C1211" s="511"/>
    </row>
    <row r="1212" spans="3:3">
      <c r="C1212" s="511"/>
    </row>
    <row r="1213" spans="3:3">
      <c r="C1213" s="511"/>
    </row>
    <row r="1214" spans="3:3">
      <c r="C1214" s="511"/>
    </row>
    <row r="1215" spans="3:3">
      <c r="C1215" s="511"/>
    </row>
    <row r="1216" spans="3:3">
      <c r="C1216" s="511"/>
    </row>
    <row r="1217" spans="3:3">
      <c r="C1217" s="511"/>
    </row>
    <row r="1218" spans="3:3">
      <c r="C1218" s="511"/>
    </row>
    <row r="1219" spans="3:3">
      <c r="C1219" s="511"/>
    </row>
    <row r="1220" spans="3:3">
      <c r="C1220" s="511"/>
    </row>
    <row r="1221" spans="3:3">
      <c r="C1221" s="511"/>
    </row>
    <row r="1222" spans="3:3">
      <c r="C1222" s="511"/>
    </row>
    <row r="1223" spans="3:3">
      <c r="C1223" s="511"/>
    </row>
    <row r="1224" spans="3:3">
      <c r="C1224" s="511"/>
    </row>
    <row r="1225" spans="3:3">
      <c r="C1225" s="511"/>
    </row>
    <row r="1226" spans="3:3">
      <c r="C1226" s="511"/>
    </row>
    <row r="1227" spans="3:3">
      <c r="C1227" s="511"/>
    </row>
    <row r="1228" spans="3:3">
      <c r="C1228" s="511"/>
    </row>
    <row r="1229" spans="3:3">
      <c r="C1229" s="511"/>
    </row>
    <row r="1230" spans="3:3">
      <c r="C1230" s="511"/>
    </row>
    <row r="1231" spans="3:3">
      <c r="C1231" s="511"/>
    </row>
    <row r="1232" spans="3:3">
      <c r="C1232" s="511"/>
    </row>
    <row r="1233" spans="3:3">
      <c r="C1233" s="511"/>
    </row>
    <row r="1234" spans="3:3">
      <c r="C1234" s="511"/>
    </row>
    <row r="1235" spans="3:3">
      <c r="C1235" s="511"/>
    </row>
    <row r="1236" spans="3:3">
      <c r="C1236" s="511"/>
    </row>
    <row r="1237" spans="3:3">
      <c r="C1237" s="511"/>
    </row>
    <row r="1238" spans="3:3">
      <c r="C1238" s="511"/>
    </row>
    <row r="1239" spans="3:3">
      <c r="C1239" s="511"/>
    </row>
    <row r="1240" spans="3:3">
      <c r="C1240" s="511"/>
    </row>
    <row r="1241" spans="3:3">
      <c r="C1241" s="511"/>
    </row>
    <row r="1242" spans="3:3">
      <c r="C1242" s="511"/>
    </row>
    <row r="1243" spans="3:3">
      <c r="C1243" s="511"/>
    </row>
    <row r="1244" spans="3:3">
      <c r="C1244" s="511"/>
    </row>
    <row r="1245" spans="3:3">
      <c r="C1245" s="511"/>
    </row>
    <row r="1246" spans="3:3">
      <c r="C1246" s="511"/>
    </row>
    <row r="1247" spans="3:3">
      <c r="C1247" s="511"/>
    </row>
    <row r="1248" spans="3:3">
      <c r="C1248" s="511"/>
    </row>
    <row r="1249" spans="3:3">
      <c r="C1249" s="511"/>
    </row>
    <row r="1250" spans="3:3">
      <c r="C1250" s="511"/>
    </row>
    <row r="1251" spans="3:3">
      <c r="C1251" s="511"/>
    </row>
    <row r="1252" spans="3:3">
      <c r="C1252" s="511"/>
    </row>
    <row r="1253" spans="3:3">
      <c r="C1253" s="511"/>
    </row>
    <row r="1254" spans="3:3">
      <c r="C1254" s="511"/>
    </row>
    <row r="1255" spans="3:3">
      <c r="C1255" s="511"/>
    </row>
    <row r="1256" spans="3:3">
      <c r="C1256" s="511"/>
    </row>
    <row r="1257" spans="3:3">
      <c r="C1257" s="511"/>
    </row>
    <row r="1258" spans="3:3">
      <c r="C1258" s="511"/>
    </row>
    <row r="1259" spans="3:3">
      <c r="C1259" s="511"/>
    </row>
    <row r="1260" spans="3:3">
      <c r="C1260" s="511"/>
    </row>
    <row r="1261" spans="3:3">
      <c r="C1261" s="511"/>
    </row>
    <row r="1262" spans="3:3">
      <c r="C1262" s="511"/>
    </row>
    <row r="1263" spans="3:3">
      <c r="C1263" s="511"/>
    </row>
    <row r="1264" spans="3:3">
      <c r="C1264" s="511"/>
    </row>
    <row r="1265" spans="3:3">
      <c r="C1265" s="511"/>
    </row>
    <row r="1266" spans="3:3">
      <c r="C1266" s="511"/>
    </row>
    <row r="1267" spans="3:3">
      <c r="C1267" s="511"/>
    </row>
    <row r="1268" spans="3:3">
      <c r="C1268" s="511"/>
    </row>
    <row r="1269" spans="3:3">
      <c r="C1269" s="511"/>
    </row>
    <row r="1270" spans="3:3">
      <c r="C1270" s="511"/>
    </row>
    <row r="1271" spans="3:3">
      <c r="C1271" s="511"/>
    </row>
    <row r="1272" spans="3:3">
      <c r="C1272" s="511"/>
    </row>
    <row r="1273" spans="3:3">
      <c r="C1273" s="511"/>
    </row>
    <row r="1274" spans="3:3">
      <c r="C1274" s="511"/>
    </row>
    <row r="1275" spans="3:3">
      <c r="C1275" s="511"/>
    </row>
    <row r="1276" spans="3:3">
      <c r="C1276" s="511"/>
    </row>
    <row r="1277" spans="3:3">
      <c r="C1277" s="511"/>
    </row>
    <row r="1278" spans="3:3">
      <c r="C1278" s="511"/>
    </row>
    <row r="1279" spans="3:3">
      <c r="C1279" s="511"/>
    </row>
    <row r="1280" spans="3:3">
      <c r="C1280" s="511"/>
    </row>
    <row r="1281" spans="3:3">
      <c r="C1281" s="511"/>
    </row>
    <row r="1282" spans="3:3">
      <c r="C1282" s="511"/>
    </row>
    <row r="1283" spans="3:3">
      <c r="C1283" s="511"/>
    </row>
    <row r="1284" spans="3:3">
      <c r="C1284" s="511"/>
    </row>
    <row r="1285" spans="3:3">
      <c r="C1285" s="511"/>
    </row>
    <row r="1286" spans="3:3">
      <c r="C1286" s="511"/>
    </row>
    <row r="1287" spans="3:3">
      <c r="C1287" s="511"/>
    </row>
    <row r="1288" spans="3:3">
      <c r="C1288" s="511"/>
    </row>
    <row r="1289" spans="3:3">
      <c r="C1289" s="511"/>
    </row>
    <row r="1290" spans="3:3">
      <c r="C1290" s="511"/>
    </row>
    <row r="1291" spans="3:3">
      <c r="C1291" s="511"/>
    </row>
    <row r="1292" spans="3:3">
      <c r="C1292" s="511"/>
    </row>
    <row r="1293" spans="3:3">
      <c r="C1293" s="511"/>
    </row>
    <row r="1294" spans="3:3">
      <c r="C1294" s="511"/>
    </row>
    <row r="1295" spans="3:3">
      <c r="C1295" s="511"/>
    </row>
    <row r="1296" spans="3:3">
      <c r="C1296" s="511"/>
    </row>
    <row r="1297" spans="3:3">
      <c r="C1297" s="511"/>
    </row>
    <row r="1298" spans="3:3">
      <c r="C1298" s="511"/>
    </row>
    <row r="1299" spans="3:3">
      <c r="C1299" s="511"/>
    </row>
    <row r="1300" spans="3:3">
      <c r="C1300" s="511"/>
    </row>
    <row r="1301" spans="3:3">
      <c r="C1301" s="511"/>
    </row>
    <row r="1302" spans="3:3">
      <c r="C1302" s="511"/>
    </row>
    <row r="1303" spans="3:3">
      <c r="C1303" s="511"/>
    </row>
    <row r="1304" spans="3:3">
      <c r="C1304" s="511"/>
    </row>
    <row r="1305" spans="3:3">
      <c r="C1305" s="511"/>
    </row>
    <row r="1306" spans="3:3">
      <c r="C1306" s="511"/>
    </row>
    <row r="1307" spans="3:3">
      <c r="C1307" s="511"/>
    </row>
    <row r="1308" spans="3:3">
      <c r="C1308" s="511"/>
    </row>
    <row r="1309" spans="3:3">
      <c r="C1309" s="511"/>
    </row>
    <row r="1310" spans="3:3">
      <c r="C1310" s="511"/>
    </row>
    <row r="1311" spans="3:3">
      <c r="C1311" s="511"/>
    </row>
    <row r="1312" spans="3:3">
      <c r="C1312" s="511"/>
    </row>
    <row r="1313" spans="3:3">
      <c r="C1313" s="511"/>
    </row>
    <row r="1314" spans="3:3">
      <c r="C1314" s="511"/>
    </row>
    <row r="1315" spans="3:3">
      <c r="C1315" s="511"/>
    </row>
    <row r="1316" spans="3:3">
      <c r="C1316" s="511"/>
    </row>
    <row r="1317" spans="3:3">
      <c r="C1317" s="511"/>
    </row>
    <row r="1318" spans="3:3">
      <c r="C1318" s="511"/>
    </row>
    <row r="1319" spans="3:3">
      <c r="C1319" s="511"/>
    </row>
    <row r="1320" spans="3:3">
      <c r="C1320" s="511"/>
    </row>
    <row r="1321" spans="3:3">
      <c r="C1321" s="511"/>
    </row>
    <row r="1322" spans="3:3">
      <c r="C1322" s="511"/>
    </row>
    <row r="1323" spans="3:3">
      <c r="C1323" s="511"/>
    </row>
    <row r="1324" spans="3:3">
      <c r="C1324" s="511"/>
    </row>
    <row r="1325" spans="3:3">
      <c r="C1325" s="511"/>
    </row>
    <row r="1326" spans="3:3">
      <c r="C1326" s="511"/>
    </row>
    <row r="1327" spans="3:3">
      <c r="C1327" s="511"/>
    </row>
    <row r="1328" spans="3:3">
      <c r="C1328" s="511"/>
    </row>
    <row r="1329" spans="3:3">
      <c r="C1329" s="511"/>
    </row>
    <row r="1330" spans="3:3">
      <c r="C1330" s="511"/>
    </row>
    <row r="1331" spans="3:3">
      <c r="C1331" s="511"/>
    </row>
    <row r="1332" spans="3:3">
      <c r="C1332" s="511"/>
    </row>
    <row r="1333" spans="3:3">
      <c r="C1333" s="511"/>
    </row>
    <row r="1334" spans="3:3">
      <c r="C1334" s="511"/>
    </row>
    <row r="1335" spans="3:3">
      <c r="C1335" s="511"/>
    </row>
    <row r="1336" spans="3:3">
      <c r="C1336" s="511"/>
    </row>
    <row r="1337" spans="3:3">
      <c r="C1337" s="511"/>
    </row>
    <row r="1338" spans="3:3">
      <c r="C1338" s="511"/>
    </row>
    <row r="1339" spans="3:3">
      <c r="C1339" s="511"/>
    </row>
    <row r="1340" spans="3:3">
      <c r="C1340" s="511"/>
    </row>
    <row r="1341" spans="3:3">
      <c r="C1341" s="511"/>
    </row>
    <row r="1342" spans="3:3">
      <c r="C1342" s="511"/>
    </row>
    <row r="1343" spans="3:3">
      <c r="C1343" s="511"/>
    </row>
    <row r="1344" spans="3:3">
      <c r="C1344" s="511"/>
    </row>
    <row r="1345" spans="3:3">
      <c r="C1345" s="511"/>
    </row>
    <row r="1346" spans="3:3">
      <c r="C1346" s="511"/>
    </row>
    <row r="1347" spans="3:3">
      <c r="C1347" s="511"/>
    </row>
    <row r="1348" spans="3:3">
      <c r="C1348" s="511"/>
    </row>
    <row r="1349" spans="3:3">
      <c r="C1349" s="511"/>
    </row>
    <row r="1350" spans="3:3">
      <c r="C1350" s="511"/>
    </row>
    <row r="1351" spans="3:3">
      <c r="C1351" s="511"/>
    </row>
    <row r="1352" spans="3:3">
      <c r="C1352" s="511"/>
    </row>
    <row r="1353" spans="3:3">
      <c r="C1353" s="511"/>
    </row>
    <row r="1354" spans="3:3">
      <c r="C1354" s="511"/>
    </row>
    <row r="1355" spans="3:3">
      <c r="C1355" s="511"/>
    </row>
    <row r="1356" spans="3:3">
      <c r="C1356" s="511"/>
    </row>
    <row r="1357" spans="3:3">
      <c r="C1357" s="511"/>
    </row>
    <row r="1358" spans="3:3">
      <c r="C1358" s="511"/>
    </row>
    <row r="1359" spans="3:3">
      <c r="C1359" s="511"/>
    </row>
    <row r="1360" spans="3:3">
      <c r="C1360" s="511"/>
    </row>
    <row r="1361" spans="3:3">
      <c r="C1361" s="511"/>
    </row>
    <row r="1362" spans="3:3">
      <c r="C1362" s="511"/>
    </row>
    <row r="1363" spans="3:3">
      <c r="C1363" s="511"/>
    </row>
    <row r="1364" spans="3:3">
      <c r="C1364" s="511"/>
    </row>
    <row r="1365" spans="3:3">
      <c r="C1365" s="511"/>
    </row>
    <row r="1366" spans="3:3">
      <c r="C1366" s="511"/>
    </row>
    <row r="1367" spans="3:3">
      <c r="C1367" s="511"/>
    </row>
    <row r="1368" spans="3:3">
      <c r="C1368" s="511"/>
    </row>
    <row r="1369" spans="3:3">
      <c r="C1369" s="511"/>
    </row>
    <row r="1370" spans="3:3">
      <c r="C1370" s="511"/>
    </row>
    <row r="1371" spans="3:3">
      <c r="C1371" s="511"/>
    </row>
    <row r="1372" spans="3:3">
      <c r="C1372" s="511"/>
    </row>
    <row r="1373" spans="3:3">
      <c r="C1373" s="511"/>
    </row>
    <row r="1374" spans="3:3">
      <c r="C1374" s="511"/>
    </row>
    <row r="1375" spans="3:3">
      <c r="C1375" s="511"/>
    </row>
    <row r="1376" spans="3:3">
      <c r="C1376" s="511"/>
    </row>
    <row r="1377" spans="3:3">
      <c r="C1377" s="511"/>
    </row>
    <row r="1378" spans="3:3">
      <c r="C1378" s="511"/>
    </row>
    <row r="1379" spans="3:3">
      <c r="C1379" s="511"/>
    </row>
    <row r="1380" spans="3:3">
      <c r="C1380" s="511"/>
    </row>
    <row r="1381" spans="3:3">
      <c r="C1381" s="511"/>
    </row>
    <row r="1382" spans="3:3">
      <c r="C1382" s="511"/>
    </row>
    <row r="1383" spans="3:3">
      <c r="C1383" s="511"/>
    </row>
    <row r="1384" spans="3:3">
      <c r="C1384" s="511"/>
    </row>
    <row r="1385" spans="3:3">
      <c r="C1385" s="511"/>
    </row>
    <row r="1386" spans="3:3">
      <c r="C1386" s="511"/>
    </row>
    <row r="1387" spans="3:3">
      <c r="C1387" s="511"/>
    </row>
    <row r="1388" spans="3:3">
      <c r="C1388" s="511"/>
    </row>
    <row r="1389" spans="3:3">
      <c r="C1389" s="511"/>
    </row>
    <row r="1390" spans="3:3">
      <c r="C1390" s="511"/>
    </row>
    <row r="1391" spans="3:3">
      <c r="C1391" s="511"/>
    </row>
    <row r="1392" spans="3:3">
      <c r="C1392" s="511"/>
    </row>
    <row r="1393" spans="3:3">
      <c r="C1393" s="511"/>
    </row>
    <row r="1394" spans="3:3">
      <c r="C1394" s="511"/>
    </row>
    <row r="1395" spans="3:3">
      <c r="C1395" s="511"/>
    </row>
    <row r="1396" spans="3:3">
      <c r="C1396" s="511"/>
    </row>
    <row r="1397" spans="3:3">
      <c r="C1397" s="511"/>
    </row>
    <row r="1398" spans="3:3">
      <c r="C1398" s="511"/>
    </row>
    <row r="1399" spans="3:3">
      <c r="C1399" s="511"/>
    </row>
    <row r="1400" spans="3:3">
      <c r="C1400" s="511"/>
    </row>
    <row r="1401" spans="3:3">
      <c r="C1401" s="511"/>
    </row>
    <row r="1402" spans="3:3">
      <c r="C1402" s="511"/>
    </row>
    <row r="1403" spans="3:3">
      <c r="C1403" s="511"/>
    </row>
    <row r="1404" spans="3:3">
      <c r="C1404" s="511"/>
    </row>
    <row r="1405" spans="3:3">
      <c r="C1405" s="511"/>
    </row>
    <row r="1406" spans="3:3">
      <c r="C1406" s="511"/>
    </row>
    <row r="1407" spans="3:3">
      <c r="C1407" s="511"/>
    </row>
    <row r="1408" spans="3:3">
      <c r="C1408" s="511"/>
    </row>
    <row r="1409" spans="3:3">
      <c r="C1409" s="511"/>
    </row>
    <row r="1410" spans="3:3">
      <c r="C1410" s="511"/>
    </row>
    <row r="1411" spans="3:3">
      <c r="C1411" s="511"/>
    </row>
    <row r="1412" spans="3:3">
      <c r="C1412" s="511"/>
    </row>
    <row r="1413" spans="3:3">
      <c r="C1413" s="511"/>
    </row>
    <row r="1414" spans="3:3">
      <c r="C1414" s="511"/>
    </row>
    <row r="1415" spans="3:3">
      <c r="C1415" s="511"/>
    </row>
    <row r="1416" spans="3:3">
      <c r="C1416" s="511"/>
    </row>
    <row r="1417" spans="3:3">
      <c r="C1417" s="511"/>
    </row>
    <row r="1418" spans="3:3">
      <c r="C1418" s="511"/>
    </row>
    <row r="1419" spans="3:3">
      <c r="C1419" s="511"/>
    </row>
    <row r="1420" spans="3:3">
      <c r="C1420" s="511"/>
    </row>
    <row r="1421" spans="3:3">
      <c r="C1421" s="511"/>
    </row>
    <row r="1422" spans="3:3">
      <c r="C1422" s="511"/>
    </row>
    <row r="1423" spans="3:3">
      <c r="C1423" s="511"/>
    </row>
    <row r="1424" spans="3:3">
      <c r="C1424" s="511"/>
    </row>
    <row r="1425" spans="3:3">
      <c r="C1425" s="511"/>
    </row>
    <row r="1426" spans="3:3">
      <c r="C1426" s="511"/>
    </row>
    <row r="1427" spans="3:3">
      <c r="C1427" s="511"/>
    </row>
    <row r="1428" spans="3:3">
      <c r="C1428" s="511"/>
    </row>
    <row r="1429" spans="3:3">
      <c r="C1429" s="511"/>
    </row>
    <row r="1430" spans="3:3">
      <c r="C1430" s="511"/>
    </row>
    <row r="1431" spans="3:3">
      <c r="C1431" s="511"/>
    </row>
    <row r="1432" spans="3:3">
      <c r="C1432" s="511"/>
    </row>
    <row r="1433" spans="3:3">
      <c r="C1433" s="511"/>
    </row>
    <row r="1434" spans="3:3">
      <c r="C1434" s="511"/>
    </row>
    <row r="1435" spans="3:3">
      <c r="C1435" s="511"/>
    </row>
    <row r="1436" spans="3:3">
      <c r="C1436" s="511"/>
    </row>
    <row r="1437" spans="3:3">
      <c r="C1437" s="511"/>
    </row>
    <row r="1438" spans="3:3">
      <c r="C1438" s="511"/>
    </row>
    <row r="1439" spans="3:3">
      <c r="C1439" s="511"/>
    </row>
    <row r="1440" spans="3:3">
      <c r="C1440" s="511"/>
    </row>
    <row r="1441" spans="3:3">
      <c r="C1441" s="511"/>
    </row>
    <row r="1442" spans="3:3">
      <c r="C1442" s="511"/>
    </row>
    <row r="1443" spans="3:3">
      <c r="C1443" s="511"/>
    </row>
    <row r="1444" spans="3:3">
      <c r="C1444" s="511"/>
    </row>
    <row r="1445" spans="3:3">
      <c r="C1445" s="511"/>
    </row>
    <row r="1446" spans="3:3">
      <c r="C1446" s="511"/>
    </row>
    <row r="1447" spans="3:3">
      <c r="C1447" s="511"/>
    </row>
    <row r="1448" spans="3:3">
      <c r="C1448" s="511"/>
    </row>
    <row r="1449" spans="3:3">
      <c r="C1449" s="511"/>
    </row>
    <row r="1450" spans="3:3">
      <c r="C1450" s="511"/>
    </row>
    <row r="1451" spans="3:3">
      <c r="C1451" s="511"/>
    </row>
    <row r="1452" spans="3:3">
      <c r="C1452" s="511"/>
    </row>
    <row r="1453" spans="3:3">
      <c r="C1453" s="511"/>
    </row>
    <row r="1454" spans="3:3">
      <c r="C1454" s="511"/>
    </row>
    <row r="1455" spans="3:3">
      <c r="C1455" s="511"/>
    </row>
    <row r="1456" spans="3:3">
      <c r="C1456" s="511"/>
    </row>
    <row r="1457" spans="3:3">
      <c r="C1457" s="511"/>
    </row>
    <row r="1458" spans="3:3">
      <c r="C1458" s="511"/>
    </row>
    <row r="1459" spans="3:3">
      <c r="C1459" s="511"/>
    </row>
    <row r="1460" spans="3:3">
      <c r="C1460" s="511"/>
    </row>
    <row r="1461" spans="3:3">
      <c r="C1461" s="511"/>
    </row>
    <row r="1462" spans="3:3">
      <c r="C1462" s="511"/>
    </row>
    <row r="1463" spans="3:3">
      <c r="C1463" s="511"/>
    </row>
    <row r="1464" spans="3:3">
      <c r="C1464" s="511"/>
    </row>
    <row r="1465" spans="3:3">
      <c r="C1465" s="511"/>
    </row>
    <row r="1466" spans="3:3">
      <c r="C1466" s="511"/>
    </row>
    <row r="1467" spans="3:3">
      <c r="C1467" s="511"/>
    </row>
    <row r="1468" spans="3:3">
      <c r="C1468" s="511"/>
    </row>
    <row r="1469" spans="3:3">
      <c r="C1469" s="511"/>
    </row>
    <row r="1470" spans="3:3">
      <c r="C1470" s="511"/>
    </row>
    <row r="1471" spans="3:3">
      <c r="C1471" s="511"/>
    </row>
    <row r="1472" spans="3:3">
      <c r="C1472" s="511"/>
    </row>
    <row r="1473" spans="3:3">
      <c r="C1473" s="511"/>
    </row>
    <row r="1474" spans="3:3">
      <c r="C1474" s="511"/>
    </row>
    <row r="1475" spans="3:3">
      <c r="C1475" s="511"/>
    </row>
    <row r="1476" spans="3:3">
      <c r="C1476" s="511"/>
    </row>
    <row r="1477" spans="3:3">
      <c r="C1477" s="511"/>
    </row>
    <row r="1478" spans="3:3">
      <c r="C1478" s="511"/>
    </row>
    <row r="1479" spans="3:3">
      <c r="C1479" s="511"/>
    </row>
    <row r="1480" spans="3:3">
      <c r="C1480" s="511"/>
    </row>
    <row r="1481" spans="3:3">
      <c r="C1481" s="511"/>
    </row>
    <row r="1482" spans="3:3">
      <c r="C1482" s="511"/>
    </row>
    <row r="1483" spans="3:3">
      <c r="C1483" s="511"/>
    </row>
    <row r="1484" spans="3:3">
      <c r="C1484" s="511"/>
    </row>
    <row r="1485" spans="3:3">
      <c r="C1485" s="511"/>
    </row>
    <row r="1486" spans="3:3">
      <c r="C1486" s="511"/>
    </row>
    <row r="1487" spans="3:3">
      <c r="C1487" s="511"/>
    </row>
    <row r="1488" spans="3:3">
      <c r="C1488" s="511"/>
    </row>
    <row r="1489" spans="3:3">
      <c r="C1489" s="511"/>
    </row>
    <row r="1490" spans="3:3">
      <c r="C1490" s="511"/>
    </row>
    <row r="1491" spans="3:3">
      <c r="C1491" s="511"/>
    </row>
    <row r="1492" spans="3:3">
      <c r="C1492" s="511"/>
    </row>
    <row r="1493" spans="3:3">
      <c r="C1493" s="511"/>
    </row>
    <row r="1494" spans="3:3">
      <c r="C1494" s="511"/>
    </row>
    <row r="1495" spans="3:3">
      <c r="C1495" s="511"/>
    </row>
    <row r="1496" spans="3:3">
      <c r="C1496" s="511"/>
    </row>
    <row r="1497" spans="3:3">
      <c r="C1497" s="511"/>
    </row>
    <row r="1498" spans="3:3">
      <c r="C1498" s="511"/>
    </row>
    <row r="1499" spans="3:3">
      <c r="C1499" s="511"/>
    </row>
    <row r="1500" spans="3:3">
      <c r="C1500" s="511"/>
    </row>
    <row r="1501" spans="3:3">
      <c r="C1501" s="511"/>
    </row>
    <row r="1502" spans="3:3">
      <c r="C1502" s="511"/>
    </row>
    <row r="1503" spans="3:3">
      <c r="C1503" s="511"/>
    </row>
    <row r="1504" spans="3:3">
      <c r="C1504" s="511"/>
    </row>
    <row r="1505" spans="3:3">
      <c r="C1505" s="511"/>
    </row>
    <row r="1506" spans="3:3">
      <c r="C1506" s="511"/>
    </row>
    <row r="1507" spans="3:3">
      <c r="C1507" s="511"/>
    </row>
    <row r="1508" spans="3:3">
      <c r="C1508" s="511"/>
    </row>
    <row r="1509" spans="3:3">
      <c r="C1509" s="511"/>
    </row>
    <row r="1510" spans="3:3">
      <c r="C1510" s="511"/>
    </row>
    <row r="1511" spans="3:3">
      <c r="C1511" s="511"/>
    </row>
    <row r="1512" spans="3:3">
      <c r="C1512" s="511"/>
    </row>
    <row r="1513" spans="3:3">
      <c r="C1513" s="511"/>
    </row>
    <row r="1514" spans="3:3">
      <c r="C1514" s="511"/>
    </row>
    <row r="1515" spans="3:3">
      <c r="C1515" s="511"/>
    </row>
    <row r="1516" spans="3:3">
      <c r="C1516" s="511"/>
    </row>
    <row r="1517" spans="3:3">
      <c r="C1517" s="511"/>
    </row>
    <row r="1518" spans="3:3">
      <c r="C1518" s="511"/>
    </row>
    <row r="1519" spans="3:3">
      <c r="C1519" s="511"/>
    </row>
    <row r="1520" spans="3:3">
      <c r="C1520" s="511"/>
    </row>
    <row r="1521" spans="3:3">
      <c r="C1521" s="511"/>
    </row>
    <row r="1522" spans="3:3">
      <c r="C1522" s="511"/>
    </row>
    <row r="1523" spans="3:3">
      <c r="C1523" s="511"/>
    </row>
    <row r="1524" spans="3:3">
      <c r="C1524" s="511"/>
    </row>
    <row r="1525" spans="3:3">
      <c r="C1525" s="511"/>
    </row>
    <row r="1526" spans="3:3">
      <c r="C1526" s="511"/>
    </row>
    <row r="1527" spans="3:3">
      <c r="C1527" s="511"/>
    </row>
    <row r="1528" spans="3:3">
      <c r="C1528" s="511"/>
    </row>
    <row r="1529" spans="3:3">
      <c r="C1529" s="511"/>
    </row>
    <row r="1530" spans="3:3">
      <c r="C1530" s="511"/>
    </row>
    <row r="1531" spans="3:3">
      <c r="C1531" s="511"/>
    </row>
    <row r="1532" spans="3:3">
      <c r="C1532" s="511"/>
    </row>
    <row r="1533" spans="3:3">
      <c r="C1533" s="511"/>
    </row>
    <row r="1534" spans="3:3">
      <c r="C1534" s="511"/>
    </row>
    <row r="1535" spans="3:3">
      <c r="C1535" s="511"/>
    </row>
    <row r="1536" spans="3:3">
      <c r="C1536" s="511"/>
    </row>
    <row r="1537" spans="3:3">
      <c r="C1537" s="511"/>
    </row>
    <row r="1538" spans="3:3">
      <c r="C1538" s="511"/>
    </row>
    <row r="1539" spans="3:3">
      <c r="C1539" s="511"/>
    </row>
    <row r="1540" spans="3:3">
      <c r="C1540" s="511"/>
    </row>
    <row r="1541" spans="3:3">
      <c r="C1541" s="511"/>
    </row>
    <row r="1542" spans="3:3">
      <c r="C1542" s="511"/>
    </row>
    <row r="1543" spans="3:3">
      <c r="C1543" s="511"/>
    </row>
    <row r="1544" spans="3:3">
      <c r="C1544" s="511"/>
    </row>
    <row r="1545" spans="3:3">
      <c r="C1545" s="511"/>
    </row>
    <row r="1546" spans="3:3">
      <c r="C1546" s="511"/>
    </row>
    <row r="1547" spans="3:3">
      <c r="C1547" s="511"/>
    </row>
    <row r="1548" spans="3:3">
      <c r="C1548" s="511"/>
    </row>
    <row r="1549" spans="3:3">
      <c r="C1549" s="511"/>
    </row>
    <row r="1550" spans="3:3">
      <c r="C1550" s="511"/>
    </row>
    <row r="1551" spans="3:3">
      <c r="C1551" s="511"/>
    </row>
    <row r="1552" spans="3:3">
      <c r="C1552" s="511"/>
    </row>
    <row r="1553" spans="3:3">
      <c r="C1553" s="511"/>
    </row>
    <row r="1554" spans="3:3">
      <c r="C1554" s="511"/>
    </row>
    <row r="1555" spans="3:3">
      <c r="C1555" s="511"/>
    </row>
    <row r="1556" spans="3:3">
      <c r="C1556" s="511"/>
    </row>
    <row r="1557" spans="3:3">
      <c r="C1557" s="511"/>
    </row>
    <row r="1558" spans="3:3">
      <c r="C1558" s="511"/>
    </row>
    <row r="1559" spans="3:3">
      <c r="C1559" s="511"/>
    </row>
    <row r="1560" spans="3:3">
      <c r="C1560" s="511"/>
    </row>
    <row r="1561" spans="3:3">
      <c r="C1561" s="511"/>
    </row>
    <row r="1562" spans="3:3">
      <c r="C1562" s="511"/>
    </row>
    <row r="1563" spans="3:3">
      <c r="C1563" s="511"/>
    </row>
    <row r="1564" spans="3:3">
      <c r="C1564" s="511"/>
    </row>
    <row r="1565" spans="3:3">
      <c r="C1565" s="511"/>
    </row>
    <row r="1566" spans="3:3">
      <c r="C1566" s="511"/>
    </row>
    <row r="1567" spans="3:3">
      <c r="C1567" s="511"/>
    </row>
    <row r="1568" spans="3:3">
      <c r="C1568" s="511"/>
    </row>
    <row r="1569" spans="3:3">
      <c r="C1569" s="511"/>
    </row>
    <row r="1570" spans="3:3">
      <c r="C1570" s="511"/>
    </row>
    <row r="1571" spans="3:3">
      <c r="C1571" s="511"/>
    </row>
    <row r="1572" spans="3:3">
      <c r="C1572" s="511"/>
    </row>
    <row r="1573" spans="3:3">
      <c r="C1573" s="511"/>
    </row>
    <row r="1574" spans="3:3">
      <c r="C1574" s="511"/>
    </row>
    <row r="1575" spans="3:3">
      <c r="C1575" s="511"/>
    </row>
    <row r="1576" spans="3:3">
      <c r="C1576" s="511"/>
    </row>
    <row r="1577" spans="3:3">
      <c r="C1577" s="511"/>
    </row>
    <row r="1578" spans="3:3">
      <c r="C1578" s="511"/>
    </row>
    <row r="1579" spans="3:3">
      <c r="C1579" s="511"/>
    </row>
    <row r="1580" spans="3:3">
      <c r="C1580" s="511"/>
    </row>
    <row r="1581" spans="3:3">
      <c r="C1581" s="511"/>
    </row>
    <row r="1582" spans="3:3">
      <c r="C1582" s="511"/>
    </row>
    <row r="1583" spans="3:3">
      <c r="C1583" s="511"/>
    </row>
    <row r="1584" spans="3:3">
      <c r="C1584" s="511"/>
    </row>
    <row r="1585" spans="3:3">
      <c r="C1585" s="511"/>
    </row>
    <row r="1586" spans="3:3">
      <c r="C1586" s="511"/>
    </row>
    <row r="1587" spans="3:3">
      <c r="C1587" s="511"/>
    </row>
    <row r="1588" spans="3:3">
      <c r="C1588" s="511"/>
    </row>
    <row r="1589" spans="3:3">
      <c r="C1589" s="511"/>
    </row>
    <row r="1590" spans="3:3">
      <c r="C1590" s="511"/>
    </row>
    <row r="1591" spans="3:3">
      <c r="C1591" s="511"/>
    </row>
    <row r="1592" spans="3:3">
      <c r="C1592" s="511"/>
    </row>
    <row r="1593" spans="3:3">
      <c r="C1593" s="511"/>
    </row>
    <row r="1594" spans="3:3">
      <c r="C1594" s="511"/>
    </row>
    <row r="1595" spans="3:3">
      <c r="C1595" s="511"/>
    </row>
    <row r="1596" spans="3:3">
      <c r="C1596" s="511"/>
    </row>
    <row r="1597" spans="3:3">
      <c r="C1597" s="511"/>
    </row>
    <row r="1598" spans="3:3">
      <c r="C1598" s="511"/>
    </row>
    <row r="1599" spans="3:3">
      <c r="C1599" s="511"/>
    </row>
    <row r="1600" spans="3:3">
      <c r="C1600" s="511"/>
    </row>
    <row r="1601" spans="3:3">
      <c r="C1601" s="511"/>
    </row>
    <row r="1602" spans="3:3">
      <c r="C1602" s="511"/>
    </row>
    <row r="1603" spans="3:3">
      <c r="C1603" s="511"/>
    </row>
    <row r="1604" spans="3:3">
      <c r="C1604" s="511"/>
    </row>
    <row r="1605" spans="3:3">
      <c r="C1605" s="511"/>
    </row>
    <row r="1606" spans="3:3">
      <c r="C1606" s="511"/>
    </row>
    <row r="1607" spans="3:3">
      <c r="C1607" s="511"/>
    </row>
    <row r="1608" spans="3:3">
      <c r="C1608" s="511"/>
    </row>
    <row r="1609" spans="3:3">
      <c r="C1609" s="511"/>
    </row>
    <row r="1610" spans="3:3">
      <c r="C1610" s="511"/>
    </row>
    <row r="1611" spans="3:3">
      <c r="C1611" s="511"/>
    </row>
    <row r="1612" spans="3:3">
      <c r="C1612" s="511"/>
    </row>
    <row r="1613" spans="3:3">
      <c r="C1613" s="511"/>
    </row>
    <row r="1614" spans="3:3">
      <c r="C1614" s="511"/>
    </row>
    <row r="1615" spans="3:3">
      <c r="C1615" s="511"/>
    </row>
    <row r="1616" spans="3:3">
      <c r="C1616" s="511"/>
    </row>
    <row r="1617" spans="3:3">
      <c r="C1617" s="511"/>
    </row>
    <row r="1618" spans="3:3">
      <c r="C1618" s="511"/>
    </row>
    <row r="1619" spans="3:3">
      <c r="C1619" s="511"/>
    </row>
    <row r="1620" spans="3:3">
      <c r="C1620" s="511"/>
    </row>
    <row r="1621" spans="3:3">
      <c r="C1621" s="511"/>
    </row>
    <row r="1622" spans="3:3">
      <c r="C1622" s="511"/>
    </row>
    <row r="1623" spans="3:3">
      <c r="C1623" s="511"/>
    </row>
    <row r="1624" spans="3:3">
      <c r="C1624" s="511"/>
    </row>
    <row r="1625" spans="3:3">
      <c r="C1625" s="511"/>
    </row>
    <row r="1626" spans="3:3">
      <c r="C1626" s="511"/>
    </row>
    <row r="1627" spans="3:3">
      <c r="C1627" s="511"/>
    </row>
    <row r="1628" spans="3:3">
      <c r="C1628" s="511"/>
    </row>
    <row r="1629" spans="3:3">
      <c r="C1629" s="511"/>
    </row>
    <row r="1630" spans="3:3">
      <c r="C1630" s="511"/>
    </row>
    <row r="1631" spans="3:3">
      <c r="C1631" s="511"/>
    </row>
    <row r="1632" spans="3:3">
      <c r="C1632" s="511"/>
    </row>
    <row r="1633" spans="3:3">
      <c r="C1633" s="511"/>
    </row>
    <row r="1634" spans="3:3">
      <c r="C1634" s="511"/>
    </row>
    <row r="1635" spans="3:3">
      <c r="C1635" s="511"/>
    </row>
    <row r="1636" spans="3:3">
      <c r="C1636" s="511"/>
    </row>
    <row r="1637" spans="3:3">
      <c r="C1637" s="511"/>
    </row>
    <row r="1638" spans="3:3">
      <c r="C1638" s="511"/>
    </row>
    <row r="1639" spans="3:3">
      <c r="C1639" s="511"/>
    </row>
    <row r="1640" spans="3:3">
      <c r="C1640" s="511"/>
    </row>
    <row r="1641" spans="3:3">
      <c r="C1641" s="511"/>
    </row>
    <row r="1642" spans="3:3">
      <c r="C1642" s="511"/>
    </row>
    <row r="1643" spans="3:3">
      <c r="C1643" s="511"/>
    </row>
    <row r="1644" spans="3:3">
      <c r="C1644" s="511"/>
    </row>
    <row r="1645" spans="3:3">
      <c r="C1645" s="511"/>
    </row>
    <row r="1646" spans="3:3">
      <c r="C1646" s="511"/>
    </row>
    <row r="1647" spans="3:3">
      <c r="C1647" s="511"/>
    </row>
    <row r="1648" spans="3:3">
      <c r="C1648" s="511"/>
    </row>
    <row r="1649" spans="3:3">
      <c r="C1649" s="511"/>
    </row>
    <row r="1650" spans="3:3">
      <c r="C1650" s="511"/>
    </row>
    <row r="1651" spans="3:3">
      <c r="C1651" s="511"/>
    </row>
    <row r="1652" spans="3:3">
      <c r="C1652" s="511"/>
    </row>
    <row r="1653" spans="3:3">
      <c r="C1653" s="511"/>
    </row>
    <row r="1654" spans="3:3">
      <c r="C1654" s="511"/>
    </row>
    <row r="1655" spans="3:3">
      <c r="C1655" s="511"/>
    </row>
    <row r="1656" spans="3:3">
      <c r="C1656" s="511"/>
    </row>
    <row r="1657" spans="3:3">
      <c r="C1657" s="511"/>
    </row>
    <row r="1658" spans="3:3">
      <c r="C1658" s="511"/>
    </row>
    <row r="1659" spans="3:3">
      <c r="C1659" s="511"/>
    </row>
    <row r="1660" spans="3:3">
      <c r="C1660" s="511"/>
    </row>
    <row r="1661" spans="3:3">
      <c r="C1661" s="511"/>
    </row>
    <row r="1662" spans="3:3">
      <c r="C1662" s="511"/>
    </row>
    <row r="1663" spans="3:3">
      <c r="C1663" s="511"/>
    </row>
    <row r="1664" spans="3:3">
      <c r="C1664" s="511"/>
    </row>
    <row r="1665" spans="3:3">
      <c r="C1665" s="511"/>
    </row>
    <row r="1666" spans="3:3">
      <c r="C1666" s="511"/>
    </row>
    <row r="1667" spans="3:3">
      <c r="C1667" s="511"/>
    </row>
    <row r="1668" spans="3:3">
      <c r="C1668" s="511"/>
    </row>
    <row r="1669" spans="3:3">
      <c r="C1669" s="511"/>
    </row>
    <row r="1670" spans="3:3">
      <c r="C1670" s="511"/>
    </row>
    <row r="1671" spans="3:3">
      <c r="C1671" s="511"/>
    </row>
    <row r="1672" spans="3:3">
      <c r="C1672" s="511"/>
    </row>
    <row r="1673" spans="3:3">
      <c r="C1673" s="511"/>
    </row>
    <row r="1674" spans="3:3">
      <c r="C1674" s="511"/>
    </row>
    <row r="1675" spans="3:3">
      <c r="C1675" s="511"/>
    </row>
    <row r="1676" spans="3:3">
      <c r="C1676" s="511"/>
    </row>
    <row r="1677" spans="3:3">
      <c r="C1677" s="511"/>
    </row>
    <row r="1678" spans="3:3">
      <c r="C1678" s="511"/>
    </row>
    <row r="1679" spans="3:3">
      <c r="C1679" s="511"/>
    </row>
    <row r="1680" spans="3:3">
      <c r="C1680" s="511"/>
    </row>
    <row r="1681" spans="3:3">
      <c r="C1681" s="511"/>
    </row>
    <row r="1682" spans="3:3">
      <c r="C1682" s="511"/>
    </row>
    <row r="1683" spans="3:3">
      <c r="C1683" s="511"/>
    </row>
    <row r="1684" spans="3:3">
      <c r="C1684" s="511"/>
    </row>
    <row r="1685" spans="3:3">
      <c r="C1685" s="511"/>
    </row>
    <row r="1686" spans="3:3">
      <c r="C1686" s="511"/>
    </row>
    <row r="1687" spans="3:3">
      <c r="C1687" s="511"/>
    </row>
    <row r="1688" spans="3:3">
      <c r="C1688" s="511"/>
    </row>
    <row r="1689" spans="3:3">
      <c r="C1689" s="511"/>
    </row>
    <row r="1690" spans="3:3">
      <c r="C1690" s="511"/>
    </row>
    <row r="1691" spans="3:3">
      <c r="C1691" s="511"/>
    </row>
    <row r="1692" spans="3:3">
      <c r="C1692" s="511"/>
    </row>
    <row r="1693" spans="3:3">
      <c r="C1693" s="511"/>
    </row>
    <row r="1694" spans="3:3">
      <c r="C1694" s="511"/>
    </row>
    <row r="1695" spans="3:3">
      <c r="C1695" s="511"/>
    </row>
    <row r="1696" spans="3:3">
      <c r="C1696" s="511"/>
    </row>
    <row r="1697" spans="3:3">
      <c r="C1697" s="511"/>
    </row>
    <row r="1698" spans="3:3">
      <c r="C1698" s="511"/>
    </row>
    <row r="1699" spans="3:3">
      <c r="C1699" s="511"/>
    </row>
    <row r="1700" spans="3:3">
      <c r="C1700" s="511"/>
    </row>
    <row r="1701" spans="3:3">
      <c r="C1701" s="511"/>
    </row>
    <row r="1702" spans="3:3">
      <c r="C1702" s="511"/>
    </row>
    <row r="1703" spans="3:3">
      <c r="C1703" s="511"/>
    </row>
    <row r="1704" spans="3:3">
      <c r="C1704" s="511"/>
    </row>
    <row r="1705" spans="3:3">
      <c r="C1705" s="511"/>
    </row>
    <row r="1706" spans="3:3">
      <c r="C1706" s="511"/>
    </row>
    <row r="1707" spans="3:3">
      <c r="C1707" s="511"/>
    </row>
    <row r="1708" spans="3:3">
      <c r="C1708" s="511"/>
    </row>
    <row r="1709" spans="3:3">
      <c r="C1709" s="511"/>
    </row>
    <row r="1710" spans="3:3">
      <c r="C1710" s="511"/>
    </row>
    <row r="1711" spans="3:3">
      <c r="C1711" s="511"/>
    </row>
    <row r="1712" spans="3:3">
      <c r="C1712" s="511"/>
    </row>
    <row r="1713" spans="3:3">
      <c r="C1713" s="511"/>
    </row>
    <row r="1714" spans="3:3">
      <c r="C1714" s="511"/>
    </row>
    <row r="1715" spans="3:3">
      <c r="C1715" s="511"/>
    </row>
    <row r="1716" spans="3:3">
      <c r="C1716" s="511"/>
    </row>
    <row r="1717" spans="3:3">
      <c r="C1717" s="511"/>
    </row>
    <row r="1718" spans="3:3">
      <c r="C1718" s="511"/>
    </row>
    <row r="1719" spans="3:3">
      <c r="C1719" s="511"/>
    </row>
    <row r="1720" spans="3:3">
      <c r="C1720" s="511"/>
    </row>
    <row r="1721" spans="3:3">
      <c r="C1721" s="511"/>
    </row>
    <row r="1722" spans="3:3">
      <c r="C1722" s="511"/>
    </row>
    <row r="1723" spans="3:3">
      <c r="C1723" s="511"/>
    </row>
    <row r="1724" spans="3:3">
      <c r="C1724" s="511"/>
    </row>
    <row r="1725" spans="3:3">
      <c r="C1725" s="511"/>
    </row>
    <row r="1726" spans="3:3">
      <c r="C1726" s="511"/>
    </row>
    <row r="1727" spans="3:3">
      <c r="C1727" s="511"/>
    </row>
    <row r="1728" spans="3:3">
      <c r="C1728" s="511"/>
    </row>
    <row r="1729" spans="3:3">
      <c r="C1729" s="511"/>
    </row>
    <row r="1730" spans="3:3">
      <c r="C1730" s="511"/>
    </row>
    <row r="1731" spans="3:3">
      <c r="C1731" s="511"/>
    </row>
    <row r="1732" spans="3:3">
      <c r="C1732" s="511"/>
    </row>
    <row r="1733" spans="3:3">
      <c r="C1733" s="511"/>
    </row>
    <row r="1734" spans="3:3">
      <c r="C1734" s="511"/>
    </row>
    <row r="1735" spans="3:3">
      <c r="C1735" s="511"/>
    </row>
    <row r="1736" spans="3:3">
      <c r="C1736" s="511"/>
    </row>
    <row r="1737" spans="3:3">
      <c r="C1737" s="511"/>
    </row>
    <row r="1738" spans="3:3">
      <c r="C1738" s="511"/>
    </row>
    <row r="1739" spans="3:3">
      <c r="C1739" s="511"/>
    </row>
    <row r="1740" spans="3:3">
      <c r="C1740" s="511"/>
    </row>
    <row r="1741" spans="3:3">
      <c r="C1741" s="511"/>
    </row>
    <row r="1742" spans="3:3">
      <c r="C1742" s="511"/>
    </row>
    <row r="1743" spans="3:3">
      <c r="C1743" s="511"/>
    </row>
    <row r="1744" spans="3:3">
      <c r="C1744" s="511"/>
    </row>
    <row r="1745" spans="3:3">
      <c r="C1745" s="511"/>
    </row>
    <row r="1746" spans="3:3">
      <c r="C1746" s="511"/>
    </row>
    <row r="1747" spans="3:3">
      <c r="C1747" s="511"/>
    </row>
    <row r="1748" spans="3:3">
      <c r="C1748" s="511"/>
    </row>
    <row r="1749" spans="3:3">
      <c r="C1749" s="511"/>
    </row>
    <row r="1750" spans="3:3">
      <c r="C1750" s="511"/>
    </row>
    <row r="1751" spans="3:3">
      <c r="C1751" s="511"/>
    </row>
    <row r="1752" spans="3:3">
      <c r="C1752" s="511"/>
    </row>
    <row r="1753" spans="3:3">
      <c r="C1753" s="511"/>
    </row>
    <row r="1754" spans="3:3">
      <c r="C1754" s="511"/>
    </row>
    <row r="1755" spans="3:3">
      <c r="C1755" s="511"/>
    </row>
    <row r="1756" spans="3:3">
      <c r="C1756" s="511"/>
    </row>
    <row r="1757" spans="3:3">
      <c r="C1757" s="511"/>
    </row>
    <row r="1758" spans="3:3">
      <c r="C1758" s="511"/>
    </row>
    <row r="1759" spans="3:3">
      <c r="C1759" s="511"/>
    </row>
    <row r="1760" spans="3:3">
      <c r="C1760" s="511"/>
    </row>
    <row r="1761" spans="3:3">
      <c r="C1761" s="511"/>
    </row>
    <row r="1762" spans="3:3">
      <c r="C1762" s="511"/>
    </row>
    <row r="1763" spans="3:3">
      <c r="C1763" s="511"/>
    </row>
    <row r="1764" spans="3:3">
      <c r="C1764" s="511"/>
    </row>
    <row r="1765" spans="3:3">
      <c r="C1765" s="511"/>
    </row>
    <row r="1766" spans="3:3">
      <c r="C1766" s="511"/>
    </row>
    <row r="1767" spans="3:3">
      <c r="C1767" s="511"/>
    </row>
    <row r="1768" spans="3:3">
      <c r="C1768" s="511"/>
    </row>
    <row r="1769" spans="3:3">
      <c r="C1769" s="511"/>
    </row>
    <row r="1770" spans="3:3">
      <c r="C1770" s="511"/>
    </row>
    <row r="1771" spans="3:3">
      <c r="C1771" s="511"/>
    </row>
    <row r="1772" spans="3:3">
      <c r="C1772" s="511"/>
    </row>
    <row r="1773" spans="3:3">
      <c r="C1773" s="511"/>
    </row>
    <row r="1774" spans="3:3">
      <c r="C1774" s="511"/>
    </row>
    <row r="1775" spans="3:3">
      <c r="C1775" s="511"/>
    </row>
    <row r="1776" spans="3:3">
      <c r="C1776" s="511"/>
    </row>
    <row r="1777" spans="3:3">
      <c r="C1777" s="511"/>
    </row>
    <row r="1778" spans="3:3">
      <c r="C1778" s="511"/>
    </row>
    <row r="1779" spans="3:3">
      <c r="C1779" s="511"/>
    </row>
    <row r="1780" spans="3:3">
      <c r="C1780" s="511"/>
    </row>
    <row r="1781" spans="3:3">
      <c r="C1781" s="511"/>
    </row>
    <row r="1782" spans="3:3">
      <c r="C1782" s="511"/>
    </row>
    <row r="1783" spans="3:3">
      <c r="C1783" s="511"/>
    </row>
    <row r="1784" spans="3:3">
      <c r="C1784" s="511"/>
    </row>
    <row r="1785" spans="3:3">
      <c r="C1785" s="511"/>
    </row>
    <row r="1786" spans="3:3">
      <c r="C1786" s="511"/>
    </row>
    <row r="1787" spans="3:3">
      <c r="C1787" s="511"/>
    </row>
    <row r="1788" spans="3:3">
      <c r="C1788" s="511"/>
    </row>
    <row r="1789" spans="3:3">
      <c r="C1789" s="511"/>
    </row>
    <row r="1790" spans="3:3">
      <c r="C1790" s="511"/>
    </row>
    <row r="1791" spans="3:3">
      <c r="C1791" s="511"/>
    </row>
    <row r="1792" spans="3:3">
      <c r="C1792" s="511"/>
    </row>
    <row r="1793" spans="3:3">
      <c r="C1793" s="511"/>
    </row>
    <row r="1794" spans="3:3">
      <c r="C1794" s="511"/>
    </row>
    <row r="1795" spans="3:3">
      <c r="C1795" s="511"/>
    </row>
    <row r="1796" spans="3:3">
      <c r="C1796" s="511"/>
    </row>
    <row r="1797" spans="3:3">
      <c r="C1797" s="511"/>
    </row>
    <row r="1798" spans="3:3">
      <c r="C1798" s="511"/>
    </row>
    <row r="1799" spans="3:3">
      <c r="C1799" s="511"/>
    </row>
    <row r="1800" spans="3:3">
      <c r="C1800" s="511"/>
    </row>
    <row r="1801" spans="3:3">
      <c r="C1801" s="511"/>
    </row>
    <row r="1802" spans="3:3">
      <c r="C1802" s="511"/>
    </row>
    <row r="1803" spans="3:3">
      <c r="C1803" s="511"/>
    </row>
    <row r="1804" spans="3:3">
      <c r="C1804" s="511"/>
    </row>
    <row r="1805" spans="3:3">
      <c r="C1805" s="511"/>
    </row>
    <row r="1806" spans="3:3">
      <c r="C1806" s="511"/>
    </row>
    <row r="1807" spans="3:3">
      <c r="C1807" s="511"/>
    </row>
    <row r="1808" spans="3:3">
      <c r="C1808" s="511"/>
    </row>
    <row r="1809" spans="3:3">
      <c r="C1809" s="511"/>
    </row>
    <row r="1810" spans="3:3">
      <c r="C1810" s="511"/>
    </row>
    <row r="1811" spans="3:3">
      <c r="C1811" s="511"/>
    </row>
    <row r="1812" spans="3:3">
      <c r="C1812" s="511"/>
    </row>
    <row r="1813" spans="3:3">
      <c r="C1813" s="511"/>
    </row>
    <row r="1814" spans="3:3">
      <c r="C1814" s="511"/>
    </row>
    <row r="1815" spans="3:3">
      <c r="C1815" s="511"/>
    </row>
    <row r="1816" spans="3:3">
      <c r="C1816" s="511"/>
    </row>
    <row r="1817" spans="3:3">
      <c r="C1817" s="511"/>
    </row>
    <row r="1818" spans="3:3">
      <c r="C1818" s="511"/>
    </row>
    <row r="1819" spans="3:3">
      <c r="C1819" s="511"/>
    </row>
    <row r="1820" spans="3:3">
      <c r="C1820" s="511"/>
    </row>
    <row r="1821" spans="3:3">
      <c r="C1821" s="511"/>
    </row>
    <row r="1822" spans="3:3">
      <c r="C1822" s="511"/>
    </row>
    <row r="1823" spans="3:3">
      <c r="C1823" s="511"/>
    </row>
    <row r="1824" spans="3:3">
      <c r="C1824" s="511"/>
    </row>
    <row r="1825" spans="3:3">
      <c r="C1825" s="511"/>
    </row>
    <row r="1826" spans="3:3">
      <c r="C1826" s="511"/>
    </row>
    <row r="1827" spans="3:3">
      <c r="C1827" s="511"/>
    </row>
    <row r="1828" spans="3:3">
      <c r="C1828" s="511"/>
    </row>
    <row r="1829" spans="3:3">
      <c r="C1829" s="511"/>
    </row>
    <row r="1830" spans="3:3">
      <c r="C1830" s="511"/>
    </row>
    <row r="1831" spans="3:3">
      <c r="C1831" s="511"/>
    </row>
    <row r="1832" spans="3:3">
      <c r="C1832" s="511"/>
    </row>
    <row r="1833" spans="3:3">
      <c r="C1833" s="511"/>
    </row>
    <row r="1834" spans="3:3">
      <c r="C1834" s="511"/>
    </row>
    <row r="1835" spans="3:3">
      <c r="C1835" s="511"/>
    </row>
    <row r="1836" spans="3:3">
      <c r="C1836" s="511"/>
    </row>
    <row r="1837" spans="3:3">
      <c r="C1837" s="511"/>
    </row>
    <row r="1838" spans="3:3">
      <c r="C1838" s="511"/>
    </row>
    <row r="1839" spans="3:3">
      <c r="C1839" s="511"/>
    </row>
    <row r="1840" spans="3:3">
      <c r="C1840" s="511"/>
    </row>
    <row r="1841" spans="3:3">
      <c r="C1841" s="511"/>
    </row>
    <row r="1842" spans="3:3">
      <c r="C1842" s="511"/>
    </row>
    <row r="1843" spans="3:3">
      <c r="C1843" s="511"/>
    </row>
    <row r="1844" spans="3:3">
      <c r="C1844" s="511"/>
    </row>
    <row r="1845" spans="3:3">
      <c r="C1845" s="511"/>
    </row>
    <row r="1846" spans="3:3">
      <c r="C1846" s="511"/>
    </row>
    <row r="1847" spans="3:3">
      <c r="C1847" s="511"/>
    </row>
    <row r="1848" spans="3:3">
      <c r="C1848" s="511"/>
    </row>
    <row r="1849" spans="3:3">
      <c r="C1849" s="511"/>
    </row>
    <row r="1850" spans="3:3">
      <c r="C1850" s="511"/>
    </row>
    <row r="1851" spans="3:3">
      <c r="C1851" s="511"/>
    </row>
    <row r="1852" spans="3:3">
      <c r="C1852" s="511"/>
    </row>
    <row r="1853" spans="3:3">
      <c r="C1853" s="511"/>
    </row>
    <row r="1854" spans="3:3">
      <c r="C1854" s="511"/>
    </row>
    <row r="1855" spans="3:3">
      <c r="C1855" s="511"/>
    </row>
    <row r="1856" spans="3:3">
      <c r="C1856" s="511"/>
    </row>
    <row r="1857" spans="3:3">
      <c r="C1857" s="511"/>
    </row>
    <row r="1858" spans="3:3">
      <c r="C1858" s="511"/>
    </row>
    <row r="1859" spans="3:3">
      <c r="C1859" s="511"/>
    </row>
    <row r="1860" spans="3:3">
      <c r="C1860" s="511"/>
    </row>
    <row r="1861" spans="3:3">
      <c r="C1861" s="511"/>
    </row>
    <row r="1862" spans="3:3">
      <c r="C1862" s="511"/>
    </row>
    <row r="1863" spans="3:3">
      <c r="C1863" s="511"/>
    </row>
    <row r="1864" spans="3:3">
      <c r="C1864" s="511"/>
    </row>
    <row r="1865" spans="3:3">
      <c r="C1865" s="511"/>
    </row>
    <row r="1866" spans="3:3">
      <c r="C1866" s="511"/>
    </row>
    <row r="1867" spans="3:3">
      <c r="C1867" s="511"/>
    </row>
    <row r="1868" spans="3:3">
      <c r="C1868" s="511"/>
    </row>
    <row r="1869" spans="3:3">
      <c r="C1869" s="511"/>
    </row>
    <row r="1870" spans="3:3">
      <c r="C1870" s="511"/>
    </row>
    <row r="1871" spans="3:3">
      <c r="C1871" s="511"/>
    </row>
    <row r="1872" spans="3:3">
      <c r="C1872" s="511"/>
    </row>
    <row r="1873" spans="3:3">
      <c r="C1873" s="511"/>
    </row>
    <row r="1874" spans="3:3">
      <c r="C1874" s="511"/>
    </row>
    <row r="1875" spans="3:3">
      <c r="C1875" s="511"/>
    </row>
    <row r="1876" spans="3:3">
      <c r="C1876" s="511"/>
    </row>
    <row r="1877" spans="3:3">
      <c r="C1877" s="511"/>
    </row>
    <row r="1878" spans="3:3">
      <c r="C1878" s="511"/>
    </row>
    <row r="1879" spans="3:3">
      <c r="C1879" s="511"/>
    </row>
    <row r="1880" spans="3:3">
      <c r="C1880" s="511"/>
    </row>
    <row r="1881" spans="3:3">
      <c r="C1881" s="511"/>
    </row>
    <row r="1882" spans="3:3">
      <c r="C1882" s="511"/>
    </row>
    <row r="1883" spans="3:3">
      <c r="C1883" s="511"/>
    </row>
    <row r="1884" spans="3:3">
      <c r="C1884" s="511"/>
    </row>
    <row r="1885" spans="3:3">
      <c r="C1885" s="511"/>
    </row>
    <row r="1886" spans="3:3">
      <c r="C1886" s="511"/>
    </row>
    <row r="1887" spans="3:3">
      <c r="C1887" s="511"/>
    </row>
    <row r="1888" spans="3:3">
      <c r="C1888" s="511"/>
    </row>
    <row r="1889" spans="3:3">
      <c r="C1889" s="511"/>
    </row>
    <row r="1890" spans="3:3">
      <c r="C1890" s="511"/>
    </row>
    <row r="1891" spans="3:3">
      <c r="C1891" s="511"/>
    </row>
    <row r="1892" spans="3:3">
      <c r="C1892" s="511"/>
    </row>
    <row r="1893" spans="3:3">
      <c r="C1893" s="511"/>
    </row>
    <row r="1894" spans="3:3">
      <c r="C1894" s="511"/>
    </row>
    <row r="1895" spans="3:3">
      <c r="C1895" s="511"/>
    </row>
    <row r="1896" spans="3:3">
      <c r="C1896" s="511"/>
    </row>
    <row r="1897" spans="3:3">
      <c r="C1897" s="511"/>
    </row>
    <row r="1898" spans="3:3">
      <c r="C1898" s="511"/>
    </row>
    <row r="1899" spans="3:3">
      <c r="C1899" s="511"/>
    </row>
    <row r="1900" spans="3:3">
      <c r="C1900" s="511"/>
    </row>
    <row r="1901" spans="3:3">
      <c r="C1901" s="511"/>
    </row>
    <row r="1902" spans="3:3">
      <c r="C1902" s="511"/>
    </row>
    <row r="1903" spans="3:3">
      <c r="C1903" s="511"/>
    </row>
    <row r="1904" spans="3:3">
      <c r="C1904" s="511"/>
    </row>
    <row r="1905" spans="3:3">
      <c r="C1905" s="511"/>
    </row>
    <row r="1906" spans="3:3">
      <c r="C1906" s="511"/>
    </row>
    <row r="1907" spans="3:3">
      <c r="C1907" s="511"/>
    </row>
    <row r="1908" spans="3:3">
      <c r="C1908" s="511"/>
    </row>
    <row r="1909" spans="3:3">
      <c r="C1909" s="511"/>
    </row>
    <row r="1910" spans="3:3">
      <c r="C1910" s="511"/>
    </row>
    <row r="1911" spans="3:3">
      <c r="C1911" s="511"/>
    </row>
    <row r="1912" spans="3:3">
      <c r="C1912" s="511"/>
    </row>
    <row r="1913" spans="3:3">
      <c r="C1913" s="511"/>
    </row>
    <row r="1914" spans="3:3">
      <c r="C1914" s="511"/>
    </row>
    <row r="1915" spans="3:3">
      <c r="C1915" s="511"/>
    </row>
    <row r="1916" spans="3:3">
      <c r="C1916" s="511"/>
    </row>
    <row r="1917" spans="3:3">
      <c r="C1917" s="511"/>
    </row>
    <row r="1918" spans="3:3">
      <c r="C1918" s="511"/>
    </row>
    <row r="1919" spans="3:3">
      <c r="C1919" s="511"/>
    </row>
    <row r="1920" spans="3:3">
      <c r="C1920" s="511"/>
    </row>
    <row r="1921" spans="3:3">
      <c r="C1921" s="511"/>
    </row>
    <row r="1922" spans="3:3">
      <c r="C1922" s="511"/>
    </row>
    <row r="1923" spans="3:3">
      <c r="C1923" s="511"/>
    </row>
    <row r="1924" spans="3:3">
      <c r="C1924" s="511"/>
    </row>
    <row r="1925" spans="3:3">
      <c r="C1925" s="511"/>
    </row>
    <row r="1926" spans="3:3">
      <c r="C1926" s="511"/>
    </row>
    <row r="1927" spans="3:3">
      <c r="C1927" s="511"/>
    </row>
    <row r="1928" spans="3:3">
      <c r="C1928" s="511"/>
    </row>
    <row r="1929" spans="3:3">
      <c r="C1929" s="511"/>
    </row>
    <row r="1930" spans="3:3">
      <c r="C1930" s="511"/>
    </row>
    <row r="1931" spans="3:3">
      <c r="C1931" s="511"/>
    </row>
    <row r="1932" spans="3:3">
      <c r="C1932" s="511"/>
    </row>
    <row r="1933" spans="3:3">
      <c r="C1933" s="511"/>
    </row>
    <row r="1934" spans="3:3">
      <c r="C1934" s="511"/>
    </row>
    <row r="1935" spans="3:3">
      <c r="C1935" s="511"/>
    </row>
    <row r="1936" spans="3:3">
      <c r="C1936" s="511"/>
    </row>
    <row r="1937" spans="3:3">
      <c r="C1937" s="511"/>
    </row>
    <row r="1938" spans="3:3">
      <c r="C1938" s="511"/>
    </row>
    <row r="1939" spans="3:3">
      <c r="C1939" s="511"/>
    </row>
    <row r="1940" spans="3:3">
      <c r="C1940" s="511"/>
    </row>
    <row r="1941" spans="3:3">
      <c r="C1941" s="511"/>
    </row>
    <row r="1942" spans="3:3">
      <c r="C1942" s="511"/>
    </row>
    <row r="1943" spans="3:3">
      <c r="C1943" s="511"/>
    </row>
    <row r="1944" spans="3:3">
      <c r="C1944" s="511"/>
    </row>
    <row r="1945" spans="3:3">
      <c r="C1945" s="511"/>
    </row>
    <row r="1946" spans="3:3">
      <c r="C1946" s="511"/>
    </row>
    <row r="1947" spans="3:3">
      <c r="C1947" s="511"/>
    </row>
    <row r="1948" spans="3:3">
      <c r="C1948" s="511"/>
    </row>
    <row r="1949" spans="3:3">
      <c r="C1949" s="511"/>
    </row>
    <row r="1950" spans="3:3">
      <c r="C1950" s="511"/>
    </row>
    <row r="1951" spans="3:3">
      <c r="C1951" s="511"/>
    </row>
    <row r="1952" spans="3:3">
      <c r="C1952" s="511"/>
    </row>
    <row r="1953" spans="3:3">
      <c r="C1953" s="511"/>
    </row>
    <row r="1954" spans="3:3">
      <c r="C1954" s="511"/>
    </row>
    <row r="1955" spans="3:3">
      <c r="C1955" s="511"/>
    </row>
    <row r="1956" spans="3:3">
      <c r="C1956" s="511"/>
    </row>
    <row r="1957" spans="3:3">
      <c r="C1957" s="511"/>
    </row>
    <row r="1958" spans="3:3">
      <c r="C1958" s="511"/>
    </row>
    <row r="1959" spans="3:3">
      <c r="C1959" s="511"/>
    </row>
    <row r="1960" spans="3:3">
      <c r="C1960" s="511"/>
    </row>
    <row r="1961" spans="3:3">
      <c r="C1961" s="511"/>
    </row>
    <row r="1962" spans="3:3">
      <c r="C1962" s="511"/>
    </row>
    <row r="1963" spans="3:3">
      <c r="C1963" s="511"/>
    </row>
    <row r="1964" spans="3:3">
      <c r="C1964" s="511"/>
    </row>
    <row r="1965" spans="3:3">
      <c r="C1965" s="511"/>
    </row>
    <row r="1966" spans="3:3">
      <c r="C1966" s="511"/>
    </row>
    <row r="1967" spans="3:3">
      <c r="C1967" s="511"/>
    </row>
    <row r="1968" spans="3:3">
      <c r="C1968" s="511"/>
    </row>
    <row r="1969" spans="3:3">
      <c r="C1969" s="511"/>
    </row>
    <row r="1970" spans="3:3">
      <c r="C1970" s="511"/>
    </row>
    <row r="1971" spans="3:3">
      <c r="C1971" s="511"/>
    </row>
    <row r="1972" spans="3:3">
      <c r="C1972" s="511"/>
    </row>
    <row r="1973" spans="3:3">
      <c r="C1973" s="511"/>
    </row>
    <row r="1974" spans="3:3">
      <c r="C1974" s="511"/>
    </row>
    <row r="1975" spans="3:3">
      <c r="C1975" s="511"/>
    </row>
    <row r="1976" spans="3:3">
      <c r="C1976" s="511"/>
    </row>
    <row r="1977" spans="3:3">
      <c r="C1977" s="511"/>
    </row>
    <row r="1978" spans="3:3">
      <c r="C1978" s="511"/>
    </row>
    <row r="1979" spans="3:3">
      <c r="C1979" s="511"/>
    </row>
    <row r="1980" spans="3:3">
      <c r="C1980" s="511"/>
    </row>
    <row r="1981" spans="3:3">
      <c r="C1981" s="511"/>
    </row>
    <row r="1982" spans="3:3">
      <c r="C1982" s="511"/>
    </row>
    <row r="1983" spans="3:3">
      <c r="C1983" s="511"/>
    </row>
    <row r="1984" spans="3:3">
      <c r="C1984" s="511"/>
    </row>
    <row r="1985" spans="3:3">
      <c r="C1985" s="511"/>
    </row>
    <row r="1986" spans="3:3">
      <c r="C1986" s="511"/>
    </row>
    <row r="1987" spans="3:3">
      <c r="C1987" s="511"/>
    </row>
    <row r="1988" spans="3:3">
      <c r="C1988" s="511"/>
    </row>
    <row r="1989" spans="3:3">
      <c r="C1989" s="511"/>
    </row>
    <row r="1990" spans="3:3">
      <c r="C1990" s="511"/>
    </row>
    <row r="1991" spans="3:3">
      <c r="C1991" s="511"/>
    </row>
    <row r="1992" spans="3:3">
      <c r="C1992" s="511"/>
    </row>
    <row r="1993" spans="3:3">
      <c r="C1993" s="511"/>
    </row>
    <row r="1994" spans="3:3">
      <c r="C1994" s="511"/>
    </row>
    <row r="1995" spans="3:3">
      <c r="C1995" s="511"/>
    </row>
    <row r="1996" spans="3:3">
      <c r="C1996" s="511"/>
    </row>
    <row r="1997" spans="3:3">
      <c r="C1997" s="511"/>
    </row>
    <row r="1998" spans="3:3">
      <c r="C1998" s="511"/>
    </row>
    <row r="1999" spans="3:3">
      <c r="C1999" s="511"/>
    </row>
    <row r="2000" spans="3:3">
      <c r="C2000" s="511"/>
    </row>
    <row r="2001" spans="3:3">
      <c r="C2001" s="511"/>
    </row>
    <row r="2002" spans="3:3">
      <c r="C2002" s="511"/>
    </row>
    <row r="2003" spans="3:3">
      <c r="C2003" s="511"/>
    </row>
    <row r="2004" spans="3:3">
      <c r="C2004" s="511"/>
    </row>
    <row r="2005" spans="3:3">
      <c r="C2005" s="511"/>
    </row>
    <row r="2006" spans="3:3">
      <c r="C2006" s="511"/>
    </row>
    <row r="2007" spans="3:3">
      <c r="C2007" s="511"/>
    </row>
    <row r="2008" spans="3:3">
      <c r="C2008" s="511"/>
    </row>
    <row r="2009" spans="3:3">
      <c r="C2009" s="511"/>
    </row>
    <row r="2010" spans="3:3">
      <c r="C2010" s="511"/>
    </row>
    <row r="2011" spans="3:3">
      <c r="C2011" s="511"/>
    </row>
    <row r="2012" spans="3:3">
      <c r="C2012" s="511"/>
    </row>
    <row r="2013" spans="3:3">
      <c r="C2013" s="511"/>
    </row>
    <row r="2014" spans="3:3">
      <c r="C2014" s="511"/>
    </row>
    <row r="2015" spans="3:3">
      <c r="C2015" s="511"/>
    </row>
    <row r="2016" spans="3:3">
      <c r="C2016" s="511"/>
    </row>
    <row r="2017" spans="3:3">
      <c r="C2017" s="511"/>
    </row>
    <row r="2018" spans="3:3">
      <c r="C2018" s="511"/>
    </row>
    <row r="2019" spans="3:3">
      <c r="C2019" s="511"/>
    </row>
    <row r="2020" spans="3:3">
      <c r="C2020" s="511"/>
    </row>
    <row r="2021" spans="3:3">
      <c r="C2021" s="511"/>
    </row>
    <row r="2022" spans="3:3">
      <c r="C2022" s="511"/>
    </row>
    <row r="2023" spans="3:3">
      <c r="C2023" s="511"/>
    </row>
    <row r="2024" spans="3:3">
      <c r="C2024" s="511"/>
    </row>
    <row r="2025" spans="3:3">
      <c r="C2025" s="511"/>
    </row>
    <row r="2026" spans="3:3">
      <c r="C2026" s="511"/>
    </row>
    <row r="2027" spans="3:3">
      <c r="C2027" s="511"/>
    </row>
    <row r="2028" spans="3:3">
      <c r="C2028" s="511"/>
    </row>
    <row r="2029" spans="3:3">
      <c r="C2029" s="511"/>
    </row>
    <row r="2030" spans="3:3">
      <c r="C2030" s="511"/>
    </row>
    <row r="2031" spans="3:3">
      <c r="C2031" s="511"/>
    </row>
    <row r="2032" spans="3:3">
      <c r="C2032" s="511"/>
    </row>
    <row r="2033" spans="3:3">
      <c r="C2033" s="511"/>
    </row>
    <row r="2034" spans="3:3">
      <c r="C2034" s="511"/>
    </row>
    <row r="2035" spans="3:3">
      <c r="C2035" s="511"/>
    </row>
    <row r="2036" spans="3:3">
      <c r="C2036" s="511"/>
    </row>
    <row r="2037" spans="3:3">
      <c r="C2037" s="511"/>
    </row>
    <row r="2038" spans="3:3">
      <c r="C2038" s="511"/>
    </row>
    <row r="2039" spans="3:3">
      <c r="C2039" s="511"/>
    </row>
    <row r="2040" spans="3:3">
      <c r="C2040" s="511"/>
    </row>
    <row r="2041" spans="3:3">
      <c r="C2041" s="511"/>
    </row>
    <row r="2042" spans="3:3">
      <c r="C2042" s="511"/>
    </row>
    <row r="2043" spans="3:3">
      <c r="C2043" s="511"/>
    </row>
    <row r="2044" spans="3:3">
      <c r="C2044" s="511"/>
    </row>
    <row r="2045" spans="3:3">
      <c r="C2045" s="511"/>
    </row>
    <row r="2046" spans="3:3">
      <c r="C2046" s="511"/>
    </row>
    <row r="2047" spans="3:3">
      <c r="C2047" s="511"/>
    </row>
    <row r="2048" spans="3:3">
      <c r="C2048" s="511"/>
    </row>
    <row r="2049" spans="3:3">
      <c r="C2049" s="511"/>
    </row>
    <row r="2050" spans="3:3">
      <c r="C2050" s="511"/>
    </row>
    <row r="2051" spans="3:3">
      <c r="C2051" s="511"/>
    </row>
    <row r="2052" spans="3:3">
      <c r="C2052" s="511"/>
    </row>
    <row r="2053" spans="3:3">
      <c r="C2053" s="511"/>
    </row>
    <row r="2054" spans="3:3">
      <c r="C2054" s="511"/>
    </row>
    <row r="2055" spans="3:3">
      <c r="C2055" s="511"/>
    </row>
    <row r="2056" spans="3:3">
      <c r="C2056" s="511"/>
    </row>
    <row r="2057" spans="3:3">
      <c r="C2057" s="511"/>
    </row>
    <row r="2058" spans="3:3">
      <c r="C2058" s="511"/>
    </row>
    <row r="2059" spans="3:3">
      <c r="C2059" s="511"/>
    </row>
    <row r="2060" spans="3:3">
      <c r="C2060" s="511"/>
    </row>
    <row r="2061" spans="3:3">
      <c r="C2061" s="511"/>
    </row>
    <row r="2062" spans="3:3">
      <c r="C2062" s="511"/>
    </row>
    <row r="2063" spans="3:3">
      <c r="C2063" s="511"/>
    </row>
  </sheetData>
  <sortState ref="AZ7:BB41">
    <sortCondition ref="BA7:BA41"/>
  </sortState>
  <dataConsolidate/>
  <mergeCells count="80">
    <mergeCell ref="I118:M118"/>
    <mergeCell ref="M70:N70"/>
    <mergeCell ref="C116:D116"/>
    <mergeCell ref="D101:L101"/>
    <mergeCell ref="D91:F91"/>
    <mergeCell ref="D81:F81"/>
    <mergeCell ref="G99:L99"/>
    <mergeCell ref="D99:E99"/>
    <mergeCell ref="D73:F73"/>
    <mergeCell ref="F107:L107"/>
    <mergeCell ref="D75:F75"/>
    <mergeCell ref="D77:F77"/>
    <mergeCell ref="D79:F79"/>
    <mergeCell ref="J1:L1"/>
    <mergeCell ref="F2:G2"/>
    <mergeCell ref="H2:I2"/>
    <mergeCell ref="J38:L38"/>
    <mergeCell ref="D36:F36"/>
    <mergeCell ref="K24:L24"/>
    <mergeCell ref="I24:J24"/>
    <mergeCell ref="H19:I19"/>
    <mergeCell ref="J2:K2"/>
    <mergeCell ref="J32:K32"/>
    <mergeCell ref="G10:L10"/>
    <mergeCell ref="G16:H16"/>
    <mergeCell ref="C4:L5"/>
    <mergeCell ref="D28:M28"/>
    <mergeCell ref="D6:F6"/>
    <mergeCell ref="K19:L19"/>
    <mergeCell ref="C131:M137"/>
    <mergeCell ref="J66:K66"/>
    <mergeCell ref="C54:D54"/>
    <mergeCell ref="K54:L54"/>
    <mergeCell ref="H53:I53"/>
    <mergeCell ref="C119:D119"/>
    <mergeCell ref="E119:F119"/>
    <mergeCell ref="G119:H119"/>
    <mergeCell ref="I119:M119"/>
    <mergeCell ref="C117:D117"/>
    <mergeCell ref="E117:F117"/>
    <mergeCell ref="G117:H117"/>
    <mergeCell ref="I117:M117"/>
    <mergeCell ref="C118:D118"/>
    <mergeCell ref="E118:F118"/>
    <mergeCell ref="G118:H118"/>
    <mergeCell ref="K524:K525"/>
    <mergeCell ref="K476:K477"/>
    <mergeCell ref="L476:L477"/>
    <mergeCell ref="J504:J506"/>
    <mergeCell ref="K504:K506"/>
    <mergeCell ref="J34:L34"/>
    <mergeCell ref="J36:L36"/>
    <mergeCell ref="F34:H34"/>
    <mergeCell ref="C58:D58"/>
    <mergeCell ref="K50:L50"/>
    <mergeCell ref="C52:D52"/>
    <mergeCell ref="K52:L52"/>
    <mergeCell ref="H51:I51"/>
    <mergeCell ref="H52:I52"/>
    <mergeCell ref="I62:J62"/>
    <mergeCell ref="K62:L62"/>
    <mergeCell ref="H40:L40"/>
    <mergeCell ref="K46:L46"/>
    <mergeCell ref="D49:L49"/>
    <mergeCell ref="E12:J12"/>
    <mergeCell ref="C123:M128"/>
    <mergeCell ref="H54:I54"/>
    <mergeCell ref="C121:M121"/>
    <mergeCell ref="B130:B131"/>
    <mergeCell ref="I81:L81"/>
    <mergeCell ref="C56:D56"/>
    <mergeCell ref="K56:L56"/>
    <mergeCell ref="D103:L103"/>
    <mergeCell ref="D97:F97"/>
    <mergeCell ref="H64:L64"/>
    <mergeCell ref="H56:I56"/>
    <mergeCell ref="H91:L91"/>
    <mergeCell ref="H89:L89"/>
    <mergeCell ref="K58:L58"/>
    <mergeCell ref="H58:I58"/>
  </mergeCells>
  <conditionalFormatting sqref="D12 D19:D20 D6:F7 D12:D15">
    <cfRule type="cellIs" dxfId="77" priority="136" operator="notEqual">
      <formula>0</formula>
    </cfRule>
  </conditionalFormatting>
  <conditionalFormatting sqref="F14">
    <cfRule type="cellIs" dxfId="76" priority="131" operator="notEqual">
      <formula>0</formula>
    </cfRule>
  </conditionalFormatting>
  <conditionalFormatting sqref="K19:L19">
    <cfRule type="cellIs" dxfId="75" priority="130" operator="notEqual">
      <formula>0</formula>
    </cfRule>
  </conditionalFormatting>
  <conditionalFormatting sqref="F19">
    <cfRule type="cellIs" dxfId="74" priority="127" operator="notEqual">
      <formula>0</formula>
    </cfRule>
  </conditionalFormatting>
  <conditionalFormatting sqref="D16">
    <cfRule type="cellIs" dxfId="73" priority="126" operator="notEqual">
      <formula>0</formula>
    </cfRule>
  </conditionalFormatting>
  <conditionalFormatting sqref="D66">
    <cfRule type="cellIs" dxfId="72" priority="96" operator="notEqual">
      <formula>0</formula>
    </cfRule>
  </conditionalFormatting>
  <conditionalFormatting sqref="D26">
    <cfRule type="cellIs" dxfId="71" priority="124" operator="notEqual">
      <formula>0</formula>
    </cfRule>
  </conditionalFormatting>
  <conditionalFormatting sqref="H68">
    <cfRule type="cellIs" dxfId="70" priority="94" operator="notEqual">
      <formula>0</formula>
    </cfRule>
  </conditionalFormatting>
  <conditionalFormatting sqref="D42">
    <cfRule type="cellIs" dxfId="69" priority="121" operator="notEqual">
      <formula>0</formula>
    </cfRule>
  </conditionalFormatting>
  <conditionalFormatting sqref="D44">
    <cfRule type="cellIs" dxfId="68" priority="120" operator="notEqual">
      <formula>0</formula>
    </cfRule>
  </conditionalFormatting>
  <conditionalFormatting sqref="H42">
    <cfRule type="cellIs" dxfId="67" priority="119" operator="notEqual">
      <formula>0</formula>
    </cfRule>
  </conditionalFormatting>
  <conditionalFormatting sqref="H44">
    <cfRule type="cellIs" dxfId="66" priority="117" operator="notEqual">
      <formula>0</formula>
    </cfRule>
  </conditionalFormatting>
  <conditionalFormatting sqref="F52">
    <cfRule type="cellIs" dxfId="65" priority="116" operator="notEqual">
      <formula>0</formula>
    </cfRule>
  </conditionalFormatting>
  <conditionalFormatting sqref="D32">
    <cfRule type="cellIs" dxfId="64" priority="113" operator="notEqual">
      <formula>0</formula>
    </cfRule>
  </conditionalFormatting>
  <conditionalFormatting sqref="H32">
    <cfRule type="cellIs" dxfId="63" priority="112" operator="notEqual">
      <formula>0</formula>
    </cfRule>
  </conditionalFormatting>
  <conditionalFormatting sqref="L32">
    <cfRule type="cellIs" dxfId="62" priority="111" operator="notEqual">
      <formula>0</formula>
    </cfRule>
  </conditionalFormatting>
  <conditionalFormatting sqref="D62">
    <cfRule type="cellIs" dxfId="61" priority="110" operator="notEqual">
      <formula>0</formula>
    </cfRule>
  </conditionalFormatting>
  <conditionalFormatting sqref="C52">
    <cfRule type="cellIs" dxfId="60" priority="109" operator="notEqual">
      <formula>0</formula>
    </cfRule>
  </conditionalFormatting>
  <conditionalFormatting sqref="H52:I52">
    <cfRule type="cellIs" dxfId="59" priority="106" operator="notEqual">
      <formula>0</formula>
    </cfRule>
  </conditionalFormatting>
  <conditionalFormatting sqref="J52:L52">
    <cfRule type="cellIs" dxfId="58" priority="103" operator="notEqual">
      <formula>0</formula>
    </cfRule>
  </conditionalFormatting>
  <conditionalFormatting sqref="F62">
    <cfRule type="cellIs" dxfId="57" priority="100" operator="notEqual">
      <formula>0</formula>
    </cfRule>
  </conditionalFormatting>
  <conditionalFormatting sqref="K62">
    <cfRule type="cellIs" dxfId="56" priority="99" operator="notEqual">
      <formula>0</formula>
    </cfRule>
  </conditionalFormatting>
  <conditionalFormatting sqref="D64">
    <cfRule type="cellIs" dxfId="55" priority="98" operator="notEqual">
      <formula>0</formula>
    </cfRule>
  </conditionalFormatting>
  <conditionalFormatting sqref="H64">
    <cfRule type="cellIs" dxfId="54" priority="97" operator="notEqual">
      <formula>0</formula>
    </cfRule>
  </conditionalFormatting>
  <conditionalFormatting sqref="H66">
    <cfRule type="cellIs" dxfId="53" priority="95" operator="notEqual">
      <formula>0</formula>
    </cfRule>
  </conditionalFormatting>
  <conditionalFormatting sqref="E52">
    <cfRule type="cellIs" dxfId="52" priority="62" operator="notEqual">
      <formula>0</formula>
    </cfRule>
  </conditionalFormatting>
  <conditionalFormatting sqref="F54">
    <cfRule type="cellIs" dxfId="51" priority="61" operator="notEqual">
      <formula>0</formula>
    </cfRule>
  </conditionalFormatting>
  <conditionalFormatting sqref="C54">
    <cfRule type="cellIs" dxfId="50" priority="60" operator="notEqual">
      <formula>0</formula>
    </cfRule>
  </conditionalFormatting>
  <conditionalFormatting sqref="E54">
    <cfRule type="cellIs" dxfId="49" priority="59" operator="notEqual">
      <formula>0</formula>
    </cfRule>
  </conditionalFormatting>
  <conditionalFormatting sqref="F56">
    <cfRule type="cellIs" dxfId="48" priority="57" operator="notEqual">
      <formula>0</formula>
    </cfRule>
  </conditionalFormatting>
  <conditionalFormatting sqref="C56">
    <cfRule type="cellIs" dxfId="47" priority="56" operator="notEqual">
      <formula>0</formula>
    </cfRule>
  </conditionalFormatting>
  <conditionalFormatting sqref="E56">
    <cfRule type="cellIs" dxfId="46" priority="55" operator="notEqual">
      <formula>0</formula>
    </cfRule>
  </conditionalFormatting>
  <conditionalFormatting sqref="F58">
    <cfRule type="cellIs" dxfId="45" priority="54" operator="notEqual">
      <formula>0</formula>
    </cfRule>
  </conditionalFormatting>
  <conditionalFormatting sqref="C58">
    <cfRule type="cellIs" dxfId="44" priority="53" operator="notEqual">
      <formula>0</formula>
    </cfRule>
  </conditionalFormatting>
  <conditionalFormatting sqref="E58">
    <cfRule type="cellIs" dxfId="43" priority="52" operator="notEqual">
      <formula>0</formula>
    </cfRule>
  </conditionalFormatting>
  <conditionalFormatting sqref="G52:G58">
    <cfRule type="cellIs" dxfId="42" priority="47" operator="notEqual">
      <formula>0</formula>
    </cfRule>
  </conditionalFormatting>
  <conditionalFormatting sqref="B73:B110">
    <cfRule type="cellIs" dxfId="41" priority="42" operator="equal">
      <formula>"Yes"</formula>
    </cfRule>
  </conditionalFormatting>
  <conditionalFormatting sqref="B112">
    <cfRule type="cellIs" dxfId="40" priority="40" operator="equal">
      <formula>"Yes"</formula>
    </cfRule>
  </conditionalFormatting>
  <conditionalFormatting sqref="B113:B121 B132:B256 B123:B130">
    <cfRule type="cellIs" dxfId="39" priority="39" operator="equal">
      <formula>"Yes"</formula>
    </cfRule>
  </conditionalFormatting>
  <conditionalFormatting sqref="D28">
    <cfRule type="cellIs" dxfId="38" priority="38" operator="notEqual">
      <formula>0</formula>
    </cfRule>
  </conditionalFormatting>
  <conditionalFormatting sqref="D112">
    <cfRule type="cellIs" dxfId="37" priority="37" operator="notEqual">
      <formula>0</formula>
    </cfRule>
  </conditionalFormatting>
  <conditionalFormatting sqref="C123:M128">
    <cfRule type="cellIs" dxfId="36" priority="13" operator="notEqual">
      <formula>0</formula>
    </cfRule>
  </conditionalFormatting>
  <conditionalFormatting sqref="C131:M137">
    <cfRule type="cellIs" dxfId="35" priority="35" operator="notEqual">
      <formula>0</formula>
    </cfRule>
  </conditionalFormatting>
  <conditionalFormatting sqref="K26">
    <cfRule type="cellIs" dxfId="34" priority="33" operator="notEqual">
      <formula>0</formula>
    </cfRule>
  </conditionalFormatting>
  <conditionalFormatting sqref="H54:I54">
    <cfRule type="cellIs" dxfId="33" priority="32" operator="notEqual">
      <formula>0</formula>
    </cfRule>
  </conditionalFormatting>
  <conditionalFormatting sqref="J54:L54">
    <cfRule type="cellIs" dxfId="32" priority="31" operator="notEqual">
      <formula>0</formula>
    </cfRule>
  </conditionalFormatting>
  <conditionalFormatting sqref="H56:I56">
    <cfRule type="cellIs" dxfId="31" priority="30" operator="notEqual">
      <formula>0</formula>
    </cfRule>
  </conditionalFormatting>
  <conditionalFormatting sqref="J56:L56">
    <cfRule type="cellIs" dxfId="30" priority="29" operator="notEqual">
      <formula>0</formula>
    </cfRule>
  </conditionalFormatting>
  <conditionalFormatting sqref="H58:I58">
    <cfRule type="cellIs" dxfId="29" priority="28" operator="notEqual">
      <formula>0</formula>
    </cfRule>
  </conditionalFormatting>
  <conditionalFormatting sqref="J58:L58">
    <cfRule type="cellIs" dxfId="28" priority="27" operator="notEqual">
      <formula>0</formula>
    </cfRule>
  </conditionalFormatting>
  <conditionalFormatting sqref="K24:L24">
    <cfRule type="cellIs" dxfId="27" priority="16" operator="notEqual">
      <formula>0</formula>
    </cfRule>
  </conditionalFormatting>
  <conditionalFormatting sqref="I24:J24">
    <cfRule type="cellIs" dxfId="26" priority="15" operator="notEqual">
      <formula>0</formula>
    </cfRule>
  </conditionalFormatting>
  <conditionalFormatting sqref="C121:M121">
    <cfRule type="cellIs" dxfId="25" priority="14" operator="notEqual">
      <formula>0</formula>
    </cfRule>
  </conditionalFormatting>
  <conditionalFormatting sqref="D113">
    <cfRule type="cellIs" dxfId="24" priority="12" operator="notEqual">
      <formula>0</formula>
    </cfRule>
  </conditionalFormatting>
  <conditionalFormatting sqref="E113:F113">
    <cfRule type="cellIs" dxfId="23" priority="11" operator="notEqual">
      <formula>0</formula>
    </cfRule>
  </conditionalFormatting>
  <conditionalFormatting sqref="I81:L81">
    <cfRule type="cellIs" dxfId="22" priority="10" operator="notEqual">
      <formula>0</formula>
    </cfRule>
  </conditionalFormatting>
  <conditionalFormatting sqref="C118:M119 G117:M117">
    <cfRule type="cellIs" dxfId="21" priority="9" operator="notEqual">
      <formula>0</formula>
    </cfRule>
  </conditionalFormatting>
  <conditionalFormatting sqref="E117:F117">
    <cfRule type="cellIs" dxfId="20" priority="3" operator="notEqual">
      <formula>0</formula>
    </cfRule>
  </conditionalFormatting>
  <conditionalFormatting sqref="C117:D117">
    <cfRule type="cellIs" dxfId="19" priority="2" operator="notEqual">
      <formula>0</formula>
    </cfRule>
  </conditionalFormatting>
  <conditionalFormatting sqref="D24">
    <cfRule type="cellIs" dxfId="18" priority="1" operator="notEqual">
      <formula>0</formula>
    </cfRule>
  </conditionalFormatting>
  <dataValidations count="6">
    <dataValidation type="list" allowBlank="1" showInputMessage="1" showErrorMessage="1" sqref="F19 H20 K19">
      <formula1>$Q$422:$Q$473</formula1>
    </dataValidation>
    <dataValidation showDropDown="1" showInputMessage="1" showErrorMessage="1" sqref="F37:F41 D38:D40 J39:K39 H38:H39 F31:F35 F24:F25"/>
    <dataValidation type="list" showInputMessage="1" showErrorMessage="1" sqref="I24:J24">
      <formula1>$AN$2:$AN$65</formula1>
    </dataValidation>
    <dataValidation type="list" allowBlank="1" showInputMessage="1" showErrorMessage="1" sqref="D113">
      <formula1>$AN$65:$AN$69</formula1>
    </dataValidation>
    <dataValidation type="list" allowBlank="1" showInputMessage="1" showErrorMessage="1" sqref="D26:D27">
      <formula1>$BG$201:$BG$223</formula1>
    </dataValidation>
    <dataValidation type="list" allowBlank="1" showInputMessage="1" showErrorMessage="1" sqref="D19:D20 H19">
      <formula1>$Q$151:$Q$420</formula1>
    </dataValidation>
  </dataValidations>
  <printOptions horizontalCentered="1" verticalCentered="1" headings="1"/>
  <pageMargins left="0.7" right="0.7" top="0.75" bottom="0.75" header="0.3" footer="0.3"/>
  <pageSetup scale="47" fitToHeight="3" orientation="landscape" blackAndWhite="1" horizontalDpi="4294967293" r:id="rId1"/>
  <drawing r:id="rId2"/>
  <extLst>
    <ext xmlns:x14="http://schemas.microsoft.com/office/spreadsheetml/2009/9/main" uri="{CCE6A557-97BC-4b89-ADB6-D9C93CAAB3DF}">
      <x14:dataValidations xmlns:xm="http://schemas.microsoft.com/office/excel/2006/main" count="1">
        <x14:dataValidation type="list" showDropDown="1" showInputMessage="1" showErrorMessage="1">
          <x14:formula1>
            <xm:f>FromOrient!$Y$9:$Y$16</xm:f>
          </x14:formula1>
          <xm:sqref>F13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howOutlineSymbols="0"/>
    <pageSetUpPr fitToPage="1"/>
  </sheetPr>
  <dimension ref="A1:EC600"/>
  <sheetViews>
    <sheetView showGridLines="0" showRowColHeaders="0" showZeros="0" showOutlineSymbols="0" zoomScale="80" zoomScaleNormal="80" workbookViewId="0">
      <selection activeCell="E3" sqref="E3:E300"/>
    </sheetView>
  </sheetViews>
  <sheetFormatPr defaultRowHeight="15.75"/>
  <cols>
    <col min="1" max="1" width="30.625" style="1032" customWidth="1"/>
    <col min="2" max="2" width="15.625" style="1032" customWidth="1"/>
    <col min="3" max="3" width="17.125" style="561" bestFit="1" customWidth="1"/>
    <col min="4" max="4" width="17.625" style="561" customWidth="1"/>
    <col min="5" max="5" width="19.875" style="1032" customWidth="1"/>
    <col min="6" max="6" width="13.5" style="1032" customWidth="1"/>
    <col min="7" max="7" width="20.625" style="1032" customWidth="1"/>
    <col min="8" max="8" width="7.875" style="1032" hidden="1" customWidth="1"/>
    <col min="9" max="9" width="24.125" style="1032" hidden="1" customWidth="1"/>
    <col min="10" max="10" width="13.875" style="1032" hidden="1" customWidth="1"/>
    <col min="11" max="11" width="20.625" style="1032" hidden="1" customWidth="1"/>
    <col min="12" max="12" width="13.875" style="1032" hidden="1" customWidth="1"/>
    <col min="13" max="13" width="20.625" style="1032" hidden="1" customWidth="1"/>
    <col min="14" max="26" width="9" style="1032" hidden="1" customWidth="1"/>
    <col min="27" max="27" width="16.625" style="1032" hidden="1" customWidth="1"/>
    <col min="28" max="28" width="30.625" style="1032" hidden="1" customWidth="1"/>
    <col min="29" max="29" width="15.625" style="1032" hidden="1" customWidth="1"/>
    <col min="30" max="30" width="17" style="561" hidden="1" customWidth="1"/>
    <col min="31" max="31" width="57.125" style="1032" hidden="1" customWidth="1"/>
    <col min="32" max="52" width="9" style="1032" customWidth="1"/>
    <col min="53" max="16384" width="9" style="1032"/>
  </cols>
  <sheetData>
    <row r="1" spans="1:133" ht="26.25" thickTop="1" thickBot="1">
      <c r="A1" s="1084" t="s">
        <v>3507</v>
      </c>
      <c r="B1" s="1083"/>
      <c r="C1" s="1088">
        <v>41633</v>
      </c>
      <c r="D1" s="1146" t="s">
        <v>3571</v>
      </c>
      <c r="G1" s="159"/>
      <c r="H1" s="1086">
        <f>Symbols!AF6</f>
        <v>0</v>
      </c>
      <c r="I1" s="1085"/>
      <c r="K1" s="1032" t="s">
        <v>3535</v>
      </c>
      <c r="M1" s="1032" t="s">
        <v>3534</v>
      </c>
      <c r="AA1" s="860" t="str">
        <f>TEXT(C1,("yyyy/mm/dd"))</f>
        <v>2013/12/25</v>
      </c>
      <c r="AB1" s="1084"/>
      <c r="AC1" s="1083"/>
      <c r="AD1" s="1082"/>
      <c r="AE1" s="219"/>
      <c r="AF1" s="860"/>
      <c r="EA1" s="860"/>
    </row>
    <row r="2" spans="1:133" ht="21" thickTop="1">
      <c r="A2" s="1075" t="s">
        <v>151</v>
      </c>
      <c r="B2" s="1074" t="s">
        <v>24</v>
      </c>
      <c r="C2" s="1073" t="s">
        <v>473</v>
      </c>
      <c r="D2" s="1147"/>
      <c r="E2" s="1072" t="s">
        <v>3532</v>
      </c>
      <c r="F2" s="1081"/>
      <c r="G2" s="1080"/>
      <c r="H2" s="1079"/>
      <c r="I2" s="1060">
        <v>0</v>
      </c>
      <c r="J2" s="1074" t="s">
        <v>3533</v>
      </c>
      <c r="K2" s="1075"/>
      <c r="L2" s="1078"/>
      <c r="M2" s="1077"/>
      <c r="N2" s="862">
        <v>41153</v>
      </c>
      <c r="AA2" s="1076">
        <v>41633</v>
      </c>
      <c r="AB2" s="1075"/>
      <c r="AC2" s="1074"/>
      <c r="AD2" s="1073"/>
      <c r="AE2" s="1072"/>
    </row>
    <row r="3" spans="1:133" ht="18">
      <c r="A3" s="1062"/>
      <c r="B3" s="1051"/>
      <c r="C3" s="577"/>
      <c r="D3" s="1067"/>
      <c r="E3" s="1054"/>
      <c r="F3" s="1071"/>
      <c r="G3" s="1070"/>
      <c r="H3" s="1070"/>
      <c r="I3" s="1060">
        <v>0</v>
      </c>
      <c r="J3" s="1069"/>
      <c r="K3" s="103" t="e">
        <f>VLOOKUP(A3,NextWS!$M$1:'NextWS'!$N$13,2)</f>
        <v>#N/A</v>
      </c>
      <c r="L3" s="1057"/>
      <c r="M3" s="1055"/>
      <c r="AA3" s="212">
        <f ca="1">NOW()</f>
        <v>41372.836000810188</v>
      </c>
      <c r="AB3" s="1062"/>
      <c r="AC3" s="1051"/>
      <c r="AD3" s="577"/>
      <c r="AE3" s="1054"/>
    </row>
    <row r="4" spans="1:133">
      <c r="A4" s="576"/>
      <c r="B4" s="576"/>
      <c r="C4" s="577"/>
      <c r="D4" s="1058"/>
      <c r="E4" s="1054"/>
      <c r="F4" s="1061"/>
      <c r="G4" s="1061"/>
      <c r="H4" s="1068"/>
      <c r="I4" s="1060">
        <v>0</v>
      </c>
      <c r="J4" s="1059">
        <v>0</v>
      </c>
      <c r="K4" s="103" t="e">
        <f>VLOOKUP(A4,NextWS!$M$1:'NextWS'!$N$13,2)</f>
        <v>#N/A</v>
      </c>
      <c r="L4" s="1057"/>
      <c r="M4" s="1055"/>
      <c r="N4" s="219"/>
      <c r="O4" s="219"/>
      <c r="P4" s="219"/>
      <c r="Q4" s="219"/>
      <c r="R4" s="219"/>
      <c r="S4" s="219"/>
      <c r="T4" s="219"/>
      <c r="AA4" s="1032">
        <v>205669088</v>
      </c>
      <c r="AB4" s="576"/>
      <c r="AC4" s="576"/>
      <c r="AD4" s="577"/>
      <c r="AE4" s="1054"/>
    </row>
    <row r="5" spans="1:133">
      <c r="A5" s="576"/>
      <c r="B5" s="576"/>
      <c r="C5" s="577"/>
      <c r="D5" s="1058"/>
      <c r="E5" s="1054"/>
      <c r="F5" s="1061"/>
      <c r="G5" s="1061"/>
      <c r="H5" s="1060"/>
      <c r="I5" s="1060">
        <v>0</v>
      </c>
      <c r="J5" s="1059">
        <v>0</v>
      </c>
      <c r="K5" s="103" t="e">
        <f>VLOOKUP(A5,NextWS!$M$1:'NextWS'!$N$13,2)</f>
        <v>#N/A</v>
      </c>
      <c r="L5" s="1057"/>
      <c r="M5" s="1055"/>
      <c r="N5" s="219"/>
      <c r="O5" s="219"/>
      <c r="P5" s="219"/>
      <c r="Q5" s="219"/>
      <c r="R5" s="219"/>
      <c r="S5" s="219"/>
      <c r="T5" s="219"/>
      <c r="AB5" s="576"/>
      <c r="AC5" s="576"/>
      <c r="AD5" s="577"/>
      <c r="AE5" s="1054"/>
    </row>
    <row r="6" spans="1:133">
      <c r="A6" s="576"/>
      <c r="B6" s="576"/>
      <c r="C6" s="577"/>
      <c r="D6" s="1067"/>
      <c r="E6" s="1054"/>
      <c r="F6" s="1061"/>
      <c r="G6" s="1061"/>
      <c r="H6" s="1060"/>
      <c r="I6" s="1060">
        <v>0</v>
      </c>
      <c r="J6" s="1059">
        <v>0</v>
      </c>
      <c r="K6" s="103" t="e">
        <f>VLOOKUP(A6,NextWS!$M$1:'NextWS'!$N$13,2)</f>
        <v>#N/A</v>
      </c>
      <c r="L6" s="1057"/>
      <c r="M6" s="1055"/>
      <c r="N6" s="219"/>
      <c r="O6" s="219"/>
      <c r="P6" s="219"/>
      <c r="Q6" s="219"/>
      <c r="R6" s="219"/>
      <c r="S6" s="219"/>
      <c r="T6" s="219"/>
      <c r="AB6" s="576"/>
      <c r="AC6" s="576"/>
      <c r="AD6" s="577"/>
      <c r="AE6" s="1054"/>
    </row>
    <row r="7" spans="1:133">
      <c r="A7" s="576"/>
      <c r="B7" s="576"/>
      <c r="C7" s="577"/>
      <c r="D7" s="1067"/>
      <c r="E7" s="1054"/>
      <c r="F7" s="1061"/>
      <c r="G7" s="1061"/>
      <c r="H7" s="1060"/>
      <c r="I7" s="1060">
        <v>0</v>
      </c>
      <c r="J7" s="1059">
        <v>0</v>
      </c>
      <c r="K7" s="103" t="e">
        <f>VLOOKUP(A7,NextWS!$M$1:'NextWS'!$N$13,2)</f>
        <v>#N/A</v>
      </c>
      <c r="L7" s="1057"/>
      <c r="M7" s="1055"/>
      <c r="N7" s="219"/>
      <c r="O7" s="219"/>
      <c r="P7" s="219"/>
      <c r="Q7" s="219"/>
      <c r="R7" s="219"/>
      <c r="S7" s="219"/>
      <c r="T7" s="219"/>
      <c r="AB7" s="576"/>
      <c r="AC7" s="576"/>
      <c r="AD7" s="577"/>
      <c r="AE7" s="1054"/>
    </row>
    <row r="8" spans="1:133">
      <c r="A8" s="576"/>
      <c r="B8" s="576"/>
      <c r="C8" s="577"/>
      <c r="D8" s="1058"/>
      <c r="E8" s="1054"/>
      <c r="F8" s="1061"/>
      <c r="G8" s="1061"/>
      <c r="H8" s="1060"/>
      <c r="I8" s="1060">
        <v>0</v>
      </c>
      <c r="J8" s="1059">
        <v>0</v>
      </c>
      <c r="K8" s="103" t="e">
        <f>VLOOKUP(A8,NextWS!$M$1:'NextWS'!$N$13,2)</f>
        <v>#N/A</v>
      </c>
      <c r="L8" s="1057"/>
      <c r="M8" s="1055"/>
      <c r="N8" s="219"/>
      <c r="O8" s="219"/>
      <c r="P8" s="219"/>
      <c r="Q8" s="219"/>
      <c r="R8" s="219"/>
      <c r="S8" s="219"/>
      <c r="T8" s="219"/>
      <c r="AB8" s="576"/>
      <c r="AC8" s="576"/>
      <c r="AD8" s="577"/>
      <c r="AE8" s="1054"/>
      <c r="EC8" s="860"/>
    </row>
    <row r="9" spans="1:133">
      <c r="A9" s="576"/>
      <c r="B9" s="576"/>
      <c r="C9" s="577"/>
      <c r="D9" s="1058"/>
      <c r="E9" s="1054"/>
      <c r="F9" s="1061"/>
      <c r="G9" s="1061"/>
      <c r="H9" s="1060"/>
      <c r="I9" s="1060">
        <v>0</v>
      </c>
      <c r="J9" s="1059">
        <v>0</v>
      </c>
      <c r="K9" s="103" t="e">
        <f>VLOOKUP(A9,NextWS!$M$1:'NextWS'!$N$13,2)</f>
        <v>#N/A</v>
      </c>
      <c r="L9" s="1057"/>
      <c r="M9" s="1055"/>
      <c r="N9" s="219"/>
      <c r="O9" s="219"/>
      <c r="P9" s="219"/>
      <c r="Q9" s="219"/>
      <c r="R9" s="219"/>
      <c r="S9" s="219"/>
      <c r="T9" s="219"/>
      <c r="AB9" s="576"/>
      <c r="AC9" s="576"/>
      <c r="AD9" s="577"/>
      <c r="AE9" s="1054"/>
    </row>
    <row r="10" spans="1:133" ht="18">
      <c r="A10" s="1062"/>
      <c r="B10" s="576"/>
      <c r="C10" s="577"/>
      <c r="D10" s="1058"/>
      <c r="E10" s="1054"/>
      <c r="F10" s="1061"/>
      <c r="G10" s="1061"/>
      <c r="H10" s="1060"/>
      <c r="I10" s="1060">
        <v>0</v>
      </c>
      <c r="J10" s="1059">
        <v>0</v>
      </c>
      <c r="K10" s="103" t="e">
        <f>VLOOKUP(A10,NextWS!$M$1:'NextWS'!$N$13,2)</f>
        <v>#N/A</v>
      </c>
      <c r="L10" s="1057"/>
      <c r="M10" s="1055"/>
      <c r="N10" s="219"/>
      <c r="O10" s="219"/>
      <c r="P10" s="219"/>
      <c r="Q10" s="219"/>
      <c r="R10" s="219"/>
      <c r="S10" s="219"/>
      <c r="T10" s="219"/>
      <c r="AB10" s="1062"/>
      <c r="AC10" s="576"/>
      <c r="AD10" s="577"/>
      <c r="AE10" s="1054"/>
    </row>
    <row r="11" spans="1:133" ht="18">
      <c r="A11" s="1062"/>
      <c r="B11" s="1066"/>
      <c r="C11" s="577"/>
      <c r="D11" s="1058"/>
      <c r="E11" s="1054"/>
      <c r="F11" s="1061"/>
      <c r="G11" s="1061"/>
      <c r="H11" s="1060"/>
      <c r="I11" s="1060">
        <v>0</v>
      </c>
      <c r="J11" s="1059">
        <v>0</v>
      </c>
      <c r="K11" s="103" t="e">
        <f>VLOOKUP(A11,NextWS!$M$1:'NextWS'!$N$13,2)</f>
        <v>#N/A</v>
      </c>
      <c r="L11" s="1057"/>
      <c r="M11" s="1055"/>
      <c r="N11" s="219"/>
      <c r="O11" s="219"/>
      <c r="P11" s="219"/>
      <c r="Q11" s="219"/>
      <c r="R11" s="219"/>
      <c r="S11" s="219"/>
      <c r="T11" s="219"/>
      <c r="AB11" s="1062"/>
      <c r="AC11" s="1066"/>
      <c r="AD11" s="577"/>
      <c r="AE11" s="1054"/>
    </row>
    <row r="12" spans="1:133">
      <c r="A12" s="576"/>
      <c r="B12" s="576"/>
      <c r="C12" s="577"/>
      <c r="D12" s="1058"/>
      <c r="E12" s="1054"/>
      <c r="F12" s="1061"/>
      <c r="G12" s="1061"/>
      <c r="H12" s="1060"/>
      <c r="I12" s="1060">
        <v>0</v>
      </c>
      <c r="J12" s="1059">
        <v>0</v>
      </c>
      <c r="K12" s="103" t="e">
        <f>VLOOKUP(A12,NextWS!$M$1:'NextWS'!$N$13,2)</f>
        <v>#N/A</v>
      </c>
      <c r="L12" s="1057"/>
      <c r="M12" s="1055"/>
      <c r="N12" s="219"/>
      <c r="O12" s="219"/>
      <c r="P12" s="219"/>
      <c r="Q12" s="219"/>
      <c r="R12" s="219"/>
      <c r="S12" s="219"/>
      <c r="T12" s="219"/>
      <c r="AB12" s="576"/>
      <c r="AC12" s="576"/>
      <c r="AD12" s="577"/>
      <c r="AE12" s="1054"/>
    </row>
    <row r="13" spans="1:133">
      <c r="A13" s="576"/>
      <c r="B13" s="576"/>
      <c r="C13" s="577"/>
      <c r="D13" s="1058"/>
      <c r="E13" s="1054"/>
      <c r="F13" s="1061"/>
      <c r="G13" s="1061"/>
      <c r="H13" s="1060"/>
      <c r="I13" s="1060">
        <v>0</v>
      </c>
      <c r="J13" s="1059">
        <v>0</v>
      </c>
      <c r="K13" s="103" t="e">
        <f>VLOOKUP(A13,NextWS!$M$1:'NextWS'!$N$13,2)</f>
        <v>#N/A</v>
      </c>
      <c r="L13" s="1057"/>
      <c r="M13" s="1055"/>
      <c r="N13" s="219"/>
      <c r="O13" s="219"/>
      <c r="P13" s="219"/>
      <c r="Q13" s="219"/>
      <c r="R13" s="219"/>
      <c r="S13" s="219"/>
      <c r="T13" s="219"/>
      <c r="AB13" s="576"/>
      <c r="AC13" s="576"/>
      <c r="AD13" s="577"/>
      <c r="AE13" s="1054"/>
    </row>
    <row r="14" spans="1:133">
      <c r="A14" s="576"/>
      <c r="B14" s="576"/>
      <c r="C14" s="577"/>
      <c r="D14" s="1058"/>
      <c r="E14" s="1054"/>
      <c r="F14" s="1061"/>
      <c r="G14" s="1061"/>
      <c r="H14" s="1060"/>
      <c r="I14" s="1060">
        <v>0</v>
      </c>
      <c r="J14" s="1059">
        <v>0</v>
      </c>
      <c r="K14" s="103" t="e">
        <f>VLOOKUP(A14,NextWS!$M$1:'NextWS'!$N$13,2)</f>
        <v>#N/A</v>
      </c>
      <c r="L14" s="1057"/>
      <c r="M14" s="1055"/>
      <c r="N14" s="219"/>
      <c r="O14" s="219"/>
      <c r="P14" s="219"/>
      <c r="Q14" s="219"/>
      <c r="R14" s="219"/>
      <c r="S14" s="219"/>
      <c r="T14" s="219"/>
      <c r="AB14" s="576"/>
      <c r="AC14" s="576"/>
      <c r="AD14" s="577"/>
      <c r="AE14" s="1054"/>
    </row>
    <row r="15" spans="1:133">
      <c r="A15" s="576"/>
      <c r="B15" s="576"/>
      <c r="C15" s="577"/>
      <c r="D15" s="1058"/>
      <c r="E15" s="1054"/>
      <c r="F15" s="1061"/>
      <c r="G15" s="1061"/>
      <c r="H15" s="1060"/>
      <c r="I15" s="1060">
        <v>0</v>
      </c>
      <c r="J15" s="1059">
        <v>0</v>
      </c>
      <c r="K15" s="103" t="e">
        <f>VLOOKUP(A15,NextWS!$M$1:'NextWS'!$N$13,2)</f>
        <v>#N/A</v>
      </c>
      <c r="L15" s="1057"/>
      <c r="M15" s="1055"/>
      <c r="N15" s="219"/>
      <c r="O15" s="219"/>
      <c r="P15" s="219"/>
      <c r="Q15" s="219"/>
      <c r="R15" s="219"/>
      <c r="S15" s="219"/>
      <c r="T15" s="219"/>
      <c r="AB15" s="576"/>
      <c r="AC15" s="576"/>
      <c r="AD15" s="577"/>
      <c r="AE15" s="1054"/>
    </row>
    <row r="16" spans="1:133">
      <c r="A16" s="576"/>
      <c r="B16" s="576"/>
      <c r="C16" s="577"/>
      <c r="D16" s="1058"/>
      <c r="E16" s="1054"/>
      <c r="F16" s="1061"/>
      <c r="G16" s="1061"/>
      <c r="H16" s="1060"/>
      <c r="I16" s="1060">
        <v>0</v>
      </c>
      <c r="J16" s="1059">
        <v>0</v>
      </c>
      <c r="K16" s="103" t="e">
        <f>VLOOKUP(A16,NextWS!$M$1:'NextWS'!$N$13,2)</f>
        <v>#N/A</v>
      </c>
      <c r="L16" s="1057"/>
      <c r="M16" s="1055"/>
      <c r="N16" s="219"/>
      <c r="O16" s="219"/>
      <c r="P16" s="219"/>
      <c r="Q16" s="219"/>
      <c r="R16" s="219"/>
      <c r="S16" s="219"/>
      <c r="T16" s="219"/>
      <c r="AB16" s="576"/>
      <c r="AC16" s="576"/>
      <c r="AD16" s="577"/>
      <c r="AE16" s="1054"/>
    </row>
    <row r="17" spans="1:31">
      <c r="A17" s="576"/>
      <c r="B17" s="576"/>
      <c r="C17" s="577"/>
      <c r="D17" s="1058"/>
      <c r="E17" s="1054"/>
      <c r="F17" s="1061"/>
      <c r="G17" s="1061"/>
      <c r="H17" s="1060"/>
      <c r="I17" s="1060">
        <v>0</v>
      </c>
      <c r="J17" s="1059">
        <v>0</v>
      </c>
      <c r="K17" s="103" t="e">
        <f>VLOOKUP(A17,NextWS!$M$1:'NextWS'!$N$13,2)</f>
        <v>#N/A</v>
      </c>
      <c r="L17" s="1057"/>
      <c r="M17" s="1055"/>
      <c r="N17" s="219"/>
      <c r="O17" s="219"/>
      <c r="P17" s="219"/>
      <c r="Q17" s="219"/>
      <c r="R17" s="219"/>
      <c r="S17" s="219"/>
      <c r="T17" s="219"/>
      <c r="AB17" s="576"/>
      <c r="AC17" s="576"/>
      <c r="AD17" s="577"/>
      <c r="AE17" s="1054"/>
    </row>
    <row r="18" spans="1:31">
      <c r="A18" s="576"/>
      <c r="B18" s="576"/>
      <c r="C18" s="577"/>
      <c r="D18" s="1058"/>
      <c r="E18" s="1054"/>
      <c r="F18" s="1061"/>
      <c r="G18" s="1061"/>
      <c r="H18" s="1060"/>
      <c r="I18" s="1060">
        <v>0</v>
      </c>
      <c r="J18" s="1059">
        <v>0</v>
      </c>
      <c r="K18" s="103" t="e">
        <f>VLOOKUP(A18,NextWS!$M$1:'NextWS'!$N$13,2)</f>
        <v>#N/A</v>
      </c>
      <c r="L18" s="1057"/>
      <c r="M18" s="1055"/>
      <c r="N18" s="219"/>
      <c r="O18" s="219"/>
      <c r="P18" s="219"/>
      <c r="Q18" s="219"/>
      <c r="R18" s="219"/>
      <c r="S18" s="219"/>
      <c r="T18" s="219"/>
      <c r="AB18" s="576"/>
      <c r="AC18" s="576"/>
      <c r="AD18" s="577"/>
      <c r="AE18" s="1054"/>
    </row>
    <row r="19" spans="1:31" ht="18">
      <c r="A19" s="1062"/>
      <c r="B19" s="576"/>
      <c r="C19" s="577"/>
      <c r="D19" s="1058"/>
      <c r="E19" s="1054"/>
      <c r="F19" s="1061"/>
      <c r="G19" s="1061"/>
      <c r="H19" s="1060"/>
      <c r="I19" s="1060">
        <v>0</v>
      </c>
      <c r="J19" s="1059">
        <v>0</v>
      </c>
      <c r="K19" s="103" t="e">
        <f>VLOOKUP(A19,NextWS!$M$1:'NextWS'!$N$13,2)</f>
        <v>#N/A</v>
      </c>
      <c r="L19" s="1057"/>
      <c r="M19" s="1055"/>
      <c r="N19" s="219"/>
      <c r="O19" s="219"/>
      <c r="P19" s="219"/>
      <c r="Q19" s="219"/>
      <c r="R19" s="219"/>
      <c r="S19" s="219"/>
      <c r="T19" s="219"/>
      <c r="AB19" s="1062"/>
      <c r="AC19" s="576"/>
      <c r="AD19" s="577"/>
      <c r="AE19" s="1054"/>
    </row>
    <row r="20" spans="1:31">
      <c r="A20" s="576"/>
      <c r="B20" s="576"/>
      <c r="C20" s="577"/>
      <c r="D20" s="1058"/>
      <c r="E20" s="1054"/>
      <c r="F20" s="1061"/>
      <c r="G20" s="1061"/>
      <c r="H20" s="1060"/>
      <c r="I20" s="1060">
        <v>0</v>
      </c>
      <c r="J20" s="1059">
        <v>0</v>
      </c>
      <c r="K20" s="103" t="e">
        <f>VLOOKUP(A20,NextWS!$M$1:'NextWS'!$N$13,2)</f>
        <v>#N/A</v>
      </c>
      <c r="L20" s="1057"/>
      <c r="M20" s="1055"/>
      <c r="N20" s="219"/>
      <c r="O20" s="219"/>
      <c r="P20" s="219"/>
      <c r="Q20" s="219"/>
      <c r="R20" s="219"/>
      <c r="S20" s="219"/>
      <c r="T20" s="219"/>
      <c r="AB20" s="576"/>
      <c r="AC20" s="576"/>
      <c r="AD20" s="577"/>
      <c r="AE20" s="1054"/>
    </row>
    <row r="21" spans="1:31">
      <c r="A21" s="576"/>
      <c r="B21" s="576"/>
      <c r="C21" s="577"/>
      <c r="D21" s="1058"/>
      <c r="E21" s="1054"/>
      <c r="F21" s="1061"/>
      <c r="G21" s="1061"/>
      <c r="H21" s="1060"/>
      <c r="I21" s="1060">
        <v>0</v>
      </c>
      <c r="J21" s="1059">
        <v>0</v>
      </c>
      <c r="K21" s="103" t="e">
        <f>VLOOKUP(A21,NextWS!$M$1:'NextWS'!$N$13,2)</f>
        <v>#N/A</v>
      </c>
      <c r="L21" s="1057"/>
      <c r="M21" s="1055"/>
      <c r="N21" s="219"/>
      <c r="O21" s="219"/>
      <c r="P21" s="219"/>
      <c r="Q21" s="219"/>
      <c r="R21" s="219"/>
      <c r="S21" s="219"/>
      <c r="T21" s="219"/>
      <c r="AB21" s="576"/>
      <c r="AC21" s="576"/>
      <c r="AD21" s="577"/>
      <c r="AE21" s="1054"/>
    </row>
    <row r="22" spans="1:31">
      <c r="A22" s="576"/>
      <c r="B22" s="576"/>
      <c r="C22" s="577"/>
      <c r="D22" s="1058"/>
      <c r="E22" s="1054"/>
      <c r="F22" s="1061"/>
      <c r="G22" s="1061"/>
      <c r="H22" s="1060"/>
      <c r="I22" s="1060">
        <v>0</v>
      </c>
      <c r="J22" s="1059">
        <v>0</v>
      </c>
      <c r="K22" s="103" t="e">
        <f>VLOOKUP(A22,NextWS!$M$1:'NextWS'!$N$13,2)</f>
        <v>#N/A</v>
      </c>
      <c r="L22" s="1057"/>
      <c r="M22" s="1055"/>
      <c r="N22" s="219"/>
      <c r="O22" s="219"/>
      <c r="P22" s="219"/>
      <c r="Q22" s="219"/>
      <c r="R22" s="219"/>
      <c r="S22" s="219"/>
      <c r="T22" s="219"/>
      <c r="AB22" s="576"/>
      <c r="AC22" s="576"/>
      <c r="AD22" s="577"/>
      <c r="AE22" s="1054"/>
    </row>
    <row r="23" spans="1:31">
      <c r="A23" s="576"/>
      <c r="B23" s="1066"/>
      <c r="C23" s="577"/>
      <c r="D23" s="1058"/>
      <c r="E23" s="1054"/>
      <c r="F23" s="1061"/>
      <c r="G23" s="1061"/>
      <c r="H23" s="1060"/>
      <c r="I23" s="1060">
        <v>0</v>
      </c>
      <c r="J23" s="1059">
        <v>0</v>
      </c>
      <c r="K23" s="103" t="e">
        <f>VLOOKUP(A23,NextWS!$M$1:'NextWS'!$N$13,2)</f>
        <v>#N/A</v>
      </c>
      <c r="L23" s="1057"/>
      <c r="M23" s="1055"/>
      <c r="N23" s="219"/>
      <c r="O23" s="219"/>
      <c r="P23" s="219"/>
      <c r="Q23" s="219"/>
      <c r="R23" s="219"/>
      <c r="S23" s="219"/>
      <c r="T23" s="219"/>
      <c r="AB23" s="576"/>
      <c r="AC23" s="1066"/>
      <c r="AD23" s="577"/>
      <c r="AE23" s="1054"/>
    </row>
    <row r="24" spans="1:31">
      <c r="A24" s="576"/>
      <c r="B24" s="576"/>
      <c r="C24" s="577"/>
      <c r="D24" s="1058"/>
      <c r="E24" s="1054"/>
      <c r="F24" s="1061"/>
      <c r="G24" s="1061"/>
      <c r="H24" s="1060"/>
      <c r="I24" s="1060">
        <v>0</v>
      </c>
      <c r="J24" s="1059">
        <v>0</v>
      </c>
      <c r="K24" s="103" t="e">
        <f>VLOOKUP(A24,NextWS!$M$1:'NextWS'!$N$13,2)</f>
        <v>#N/A</v>
      </c>
      <c r="L24" s="1057"/>
      <c r="M24" s="1055"/>
      <c r="N24" s="219"/>
      <c r="O24" s="219"/>
      <c r="P24" s="219"/>
      <c r="Q24" s="219"/>
      <c r="R24" s="219"/>
      <c r="S24" s="219"/>
      <c r="T24" s="219"/>
      <c r="AB24" s="576"/>
      <c r="AC24" s="576"/>
      <c r="AD24" s="577"/>
      <c r="AE24" s="1054"/>
    </row>
    <row r="25" spans="1:31">
      <c r="A25" s="576"/>
      <c r="B25" s="1066"/>
      <c r="C25" s="577"/>
      <c r="D25" s="1058"/>
      <c r="E25" s="1054"/>
      <c r="F25" s="1061"/>
      <c r="G25" s="1061"/>
      <c r="H25" s="1060"/>
      <c r="I25" s="1060">
        <v>0</v>
      </c>
      <c r="J25" s="1059">
        <v>0</v>
      </c>
      <c r="K25" s="103" t="e">
        <f>VLOOKUP(A25,NextWS!$M$1:'NextWS'!$N$13,2)</f>
        <v>#N/A</v>
      </c>
      <c r="L25" s="1057"/>
      <c r="M25" s="1055"/>
      <c r="N25" s="219"/>
      <c r="O25" s="219"/>
      <c r="P25" s="219"/>
      <c r="Q25" s="219"/>
      <c r="R25" s="219"/>
      <c r="S25" s="219"/>
      <c r="T25" s="219"/>
      <c r="AB25" s="576"/>
      <c r="AC25" s="1066"/>
      <c r="AD25" s="577"/>
      <c r="AE25" s="1054"/>
    </row>
    <row r="26" spans="1:31">
      <c r="A26" s="576"/>
      <c r="B26" s="1066"/>
      <c r="C26" s="577"/>
      <c r="D26" s="1058"/>
      <c r="E26" s="1054"/>
      <c r="F26" s="1061"/>
      <c r="G26" s="1061"/>
      <c r="H26" s="1060"/>
      <c r="I26" s="1060">
        <v>0</v>
      </c>
      <c r="J26" s="1059">
        <v>0</v>
      </c>
      <c r="K26" s="103" t="e">
        <f>VLOOKUP(A26,NextWS!$M$1:'NextWS'!$N$13,2)</f>
        <v>#N/A</v>
      </c>
      <c r="L26" s="1057"/>
      <c r="M26" s="1055"/>
      <c r="N26" s="219"/>
      <c r="O26" s="219"/>
      <c r="P26" s="219"/>
      <c r="Q26" s="219"/>
      <c r="R26" s="219"/>
      <c r="S26" s="219"/>
      <c r="T26" s="219"/>
      <c r="AB26" s="576"/>
      <c r="AC26" s="1066"/>
      <c r="AD26" s="577"/>
      <c r="AE26" s="1054"/>
    </row>
    <row r="27" spans="1:31">
      <c r="A27" s="576"/>
      <c r="B27" s="576"/>
      <c r="C27" s="577"/>
      <c r="D27" s="1058"/>
      <c r="E27" s="1054"/>
      <c r="F27" s="1061"/>
      <c r="G27" s="1061"/>
      <c r="H27" s="1060"/>
      <c r="I27" s="1060">
        <v>0</v>
      </c>
      <c r="J27" s="1059">
        <v>0</v>
      </c>
      <c r="K27" s="103" t="e">
        <f>VLOOKUP(A27,NextWS!$M$1:'NextWS'!$N$13,2)</f>
        <v>#N/A</v>
      </c>
      <c r="L27" s="1057"/>
      <c r="M27" s="1055"/>
      <c r="N27" s="219"/>
      <c r="O27" s="219"/>
      <c r="P27" s="219"/>
      <c r="Q27" s="219"/>
      <c r="R27" s="219"/>
      <c r="S27" s="219"/>
      <c r="T27" s="219"/>
      <c r="AB27" s="576"/>
      <c r="AC27" s="576"/>
      <c r="AD27" s="577"/>
      <c r="AE27" s="1054"/>
    </row>
    <row r="28" spans="1:31">
      <c r="A28" s="576"/>
      <c r="B28" s="576"/>
      <c r="C28" s="577"/>
      <c r="D28" s="1058"/>
      <c r="E28" s="1054"/>
      <c r="F28" s="1061"/>
      <c r="G28" s="1061"/>
      <c r="H28" s="1060"/>
      <c r="I28" s="1060">
        <v>0</v>
      </c>
      <c r="J28" s="1059">
        <v>0</v>
      </c>
      <c r="K28" s="103" t="e">
        <f>VLOOKUP(A28,NextWS!$M$1:'NextWS'!$N$13,2)</f>
        <v>#N/A</v>
      </c>
      <c r="L28" s="1057"/>
      <c r="M28" s="1055"/>
      <c r="N28" s="219"/>
      <c r="O28" s="219"/>
      <c r="P28" s="219"/>
      <c r="Q28" s="219"/>
      <c r="R28" s="219"/>
      <c r="S28" s="219"/>
      <c r="T28" s="219"/>
      <c r="AB28" s="576"/>
      <c r="AC28" s="576"/>
      <c r="AD28" s="577"/>
      <c r="AE28" s="1054"/>
    </row>
    <row r="29" spans="1:31" ht="18">
      <c r="A29" s="1062"/>
      <c r="B29" s="576"/>
      <c r="C29" s="577"/>
      <c r="D29" s="1058"/>
      <c r="E29" s="1054"/>
      <c r="F29" s="1061"/>
      <c r="G29" s="1061"/>
      <c r="H29" s="1060"/>
      <c r="I29" s="1060">
        <v>0</v>
      </c>
      <c r="J29" s="1059">
        <v>0</v>
      </c>
      <c r="K29" s="103" t="e">
        <f>VLOOKUP(A29,NextWS!$M$1:'NextWS'!$N$13,2)</f>
        <v>#N/A</v>
      </c>
      <c r="L29" s="1057"/>
      <c r="M29" s="1055"/>
      <c r="N29" s="219"/>
      <c r="O29" s="219"/>
      <c r="P29" s="219"/>
      <c r="Q29" s="219"/>
      <c r="R29" s="219"/>
      <c r="S29" s="219"/>
      <c r="T29" s="219"/>
      <c r="AB29" s="576"/>
      <c r="AC29" s="576"/>
      <c r="AD29" s="577"/>
      <c r="AE29" s="1054"/>
    </row>
    <row r="30" spans="1:31" ht="18">
      <c r="A30" s="1065"/>
      <c r="B30" s="576"/>
      <c r="C30" s="577"/>
      <c r="D30" s="1058"/>
      <c r="E30" s="1054"/>
      <c r="F30" s="1061"/>
      <c r="G30" s="1061"/>
      <c r="H30" s="1060"/>
      <c r="I30" s="1060">
        <v>0</v>
      </c>
      <c r="J30" s="1059">
        <v>0</v>
      </c>
      <c r="K30" s="103" t="e">
        <f>VLOOKUP(A30,NextWS!$M$1:'NextWS'!$N$13,2)</f>
        <v>#N/A</v>
      </c>
      <c r="L30" s="1057"/>
      <c r="M30" s="1055"/>
      <c r="N30" s="219"/>
      <c r="O30" s="219"/>
      <c r="P30" s="219"/>
      <c r="Q30" s="219"/>
      <c r="R30" s="219"/>
      <c r="S30" s="219"/>
      <c r="T30" s="219"/>
      <c r="AB30" s="1065"/>
      <c r="AC30" s="576"/>
      <c r="AD30" s="577"/>
      <c r="AE30" s="1054"/>
    </row>
    <row r="31" spans="1:31">
      <c r="A31" s="576"/>
      <c r="B31" s="576"/>
      <c r="C31" s="577"/>
      <c r="D31" s="1058"/>
      <c r="E31" s="1054"/>
      <c r="F31" s="1061"/>
      <c r="G31" s="1061"/>
      <c r="H31" s="1060"/>
      <c r="I31" s="1060">
        <v>0</v>
      </c>
      <c r="J31" s="1059">
        <v>0</v>
      </c>
      <c r="K31" s="103" t="e">
        <f>VLOOKUP(A31,NextWS!$M$1:'NextWS'!$N$13,2)</f>
        <v>#N/A</v>
      </c>
      <c r="L31" s="1057"/>
      <c r="M31" s="1055"/>
      <c r="N31" s="219"/>
      <c r="O31" s="219"/>
      <c r="P31" s="219"/>
      <c r="Q31" s="219"/>
      <c r="R31" s="219"/>
      <c r="S31" s="219"/>
      <c r="T31" s="219"/>
      <c r="AB31" s="576"/>
      <c r="AC31" s="576"/>
      <c r="AD31" s="577"/>
      <c r="AE31" s="1054"/>
    </row>
    <row r="32" spans="1:31">
      <c r="A32" s="576"/>
      <c r="B32" s="576"/>
      <c r="C32" s="577"/>
      <c r="D32" s="1058"/>
      <c r="E32" s="1054"/>
      <c r="F32" s="1061"/>
      <c r="G32" s="1061"/>
      <c r="H32" s="1060"/>
      <c r="I32" s="1060">
        <v>0</v>
      </c>
      <c r="J32" s="1059">
        <v>0</v>
      </c>
      <c r="K32" s="103" t="e">
        <f>VLOOKUP(A32,NextWS!$M$1:'NextWS'!$N$13,2)</f>
        <v>#N/A</v>
      </c>
      <c r="L32" s="1057"/>
      <c r="M32" s="1055"/>
      <c r="N32" s="219"/>
      <c r="O32" s="219"/>
      <c r="P32" s="219"/>
      <c r="Q32" s="219"/>
      <c r="R32" s="219"/>
      <c r="S32" s="219"/>
      <c r="T32" s="219"/>
      <c r="AB32" s="576"/>
      <c r="AC32" s="576"/>
      <c r="AD32" s="577"/>
      <c r="AE32" s="1054"/>
    </row>
    <row r="33" spans="1:31" ht="18">
      <c r="A33" s="1065"/>
      <c r="B33" s="1051"/>
      <c r="C33" s="577"/>
      <c r="D33" s="1058"/>
      <c r="E33" s="1054"/>
      <c r="F33" s="1061"/>
      <c r="G33" s="1061"/>
      <c r="H33" s="1060"/>
      <c r="I33" s="1060">
        <v>0</v>
      </c>
      <c r="J33" s="1059">
        <v>0</v>
      </c>
      <c r="K33" s="103" t="e">
        <f>VLOOKUP(A33,NextWS!$M$1:'NextWS'!$N$13,2)</f>
        <v>#N/A</v>
      </c>
      <c r="L33" s="1057"/>
      <c r="M33" s="1055"/>
      <c r="N33" s="219"/>
      <c r="O33" s="219"/>
      <c r="P33" s="219"/>
      <c r="Q33" s="219"/>
      <c r="R33" s="219"/>
      <c r="S33" s="219"/>
      <c r="T33" s="219"/>
      <c r="AB33" s="1065"/>
      <c r="AC33" s="1051"/>
      <c r="AD33" s="577"/>
      <c r="AE33" s="1054"/>
    </row>
    <row r="34" spans="1:31">
      <c r="A34" s="576"/>
      <c r="B34" s="576"/>
      <c r="C34" s="577"/>
      <c r="D34" s="1058"/>
      <c r="E34" s="1054"/>
      <c r="F34" s="1061"/>
      <c r="G34" s="1061"/>
      <c r="H34" s="1060"/>
      <c r="I34" s="1060">
        <v>0</v>
      </c>
      <c r="J34" s="1059">
        <v>0</v>
      </c>
      <c r="K34" s="103" t="e">
        <f>VLOOKUP(A34,NextWS!$M$1:'NextWS'!$N$13,2)</f>
        <v>#N/A</v>
      </c>
      <c r="L34" s="1057"/>
      <c r="M34" s="1055"/>
      <c r="N34" s="219"/>
      <c r="O34" s="219"/>
      <c r="P34" s="219"/>
      <c r="Q34" s="219"/>
      <c r="R34" s="219"/>
      <c r="S34" s="219"/>
      <c r="T34" s="219"/>
      <c r="AB34" s="576"/>
      <c r="AC34" s="576"/>
      <c r="AD34" s="577"/>
      <c r="AE34" s="1054"/>
    </row>
    <row r="35" spans="1:31">
      <c r="A35" s="1064"/>
      <c r="B35" s="576"/>
      <c r="C35" s="577"/>
      <c r="D35" s="1058"/>
      <c r="E35" s="1054"/>
      <c r="F35" s="1061"/>
      <c r="G35" s="1061"/>
      <c r="H35" s="1060"/>
      <c r="I35" s="1060"/>
      <c r="J35" s="1059"/>
      <c r="K35" s="103" t="e">
        <f>VLOOKUP(A35,NextWS!$M$1:'NextWS'!$N$13,2)</f>
        <v>#N/A</v>
      </c>
      <c r="L35" s="1057"/>
      <c r="M35" s="1055"/>
      <c r="N35" s="219"/>
      <c r="O35" s="219"/>
      <c r="P35" s="219"/>
      <c r="Q35" s="219"/>
      <c r="R35" s="219"/>
      <c r="S35" s="219"/>
      <c r="T35" s="219"/>
      <c r="AB35" s="1064"/>
      <c r="AC35" s="576"/>
      <c r="AD35" s="577"/>
      <c r="AE35" s="1054"/>
    </row>
    <row r="36" spans="1:31">
      <c r="A36" s="1064"/>
      <c r="B36" s="576"/>
      <c r="C36" s="577"/>
      <c r="D36" s="1058"/>
      <c r="E36" s="1054"/>
      <c r="F36" s="1061"/>
      <c r="G36" s="1061"/>
      <c r="H36" s="1060"/>
      <c r="I36" s="1060"/>
      <c r="J36" s="1059"/>
      <c r="K36" s="103" t="e">
        <f>VLOOKUP(A36,NextWS!$M$1:'NextWS'!$N$13,2)</f>
        <v>#N/A</v>
      </c>
      <c r="L36" s="1057"/>
      <c r="M36" s="1055"/>
      <c r="N36" s="219"/>
      <c r="O36" s="219"/>
      <c r="P36" s="219"/>
      <c r="Q36" s="219"/>
      <c r="R36" s="219"/>
      <c r="S36" s="219"/>
      <c r="T36" s="219"/>
      <c r="AB36" s="1064"/>
      <c r="AC36" s="576"/>
      <c r="AD36" s="577"/>
      <c r="AE36" s="1054"/>
    </row>
    <row r="37" spans="1:31">
      <c r="A37" s="576"/>
      <c r="B37" s="576"/>
      <c r="C37" s="577"/>
      <c r="D37" s="1058"/>
      <c r="E37" s="1054"/>
      <c r="F37" s="1061"/>
      <c r="G37" s="1061"/>
      <c r="H37" s="1060"/>
      <c r="I37" s="1060"/>
      <c r="J37" s="1059"/>
      <c r="K37" s="103" t="e">
        <f>VLOOKUP(A37,NextWS!$M$1:'NextWS'!$N$13,2)</f>
        <v>#N/A</v>
      </c>
      <c r="L37" s="1057"/>
      <c r="M37" s="1055"/>
      <c r="N37" s="219"/>
      <c r="O37" s="219"/>
      <c r="P37" s="219"/>
      <c r="Q37" s="219"/>
      <c r="R37" s="219"/>
      <c r="S37" s="219"/>
      <c r="T37" s="219"/>
      <c r="AB37" s="576"/>
      <c r="AC37" s="576"/>
      <c r="AD37" s="577"/>
      <c r="AE37" s="1054"/>
    </row>
    <row r="38" spans="1:31">
      <c r="A38" s="576"/>
      <c r="B38" s="576"/>
      <c r="C38" s="577"/>
      <c r="D38" s="1058"/>
      <c r="E38" s="1054"/>
      <c r="F38" s="1061"/>
      <c r="G38" s="1061"/>
      <c r="H38" s="1060"/>
      <c r="I38" s="1060"/>
      <c r="J38" s="1059"/>
      <c r="K38" s="103" t="e">
        <f>VLOOKUP(A38,NextWS!$M$1:'NextWS'!$N$13,2)</f>
        <v>#N/A</v>
      </c>
      <c r="L38" s="1057"/>
      <c r="M38" s="1055"/>
      <c r="N38" s="219"/>
      <c r="O38" s="219"/>
      <c r="P38" s="219"/>
      <c r="Q38" s="219"/>
      <c r="R38" s="219"/>
      <c r="S38" s="219"/>
      <c r="T38" s="219"/>
      <c r="AB38" s="576"/>
      <c r="AC38" s="576"/>
      <c r="AD38" s="577"/>
      <c r="AE38" s="1054"/>
    </row>
    <row r="39" spans="1:31">
      <c r="A39" s="576"/>
      <c r="B39" s="576"/>
      <c r="C39" s="577"/>
      <c r="D39" s="1058"/>
      <c r="E39" s="1054"/>
      <c r="F39" s="1061"/>
      <c r="G39" s="1061"/>
      <c r="H39" s="1060"/>
      <c r="I39" s="1060"/>
      <c r="J39" s="1059"/>
      <c r="K39" s="103" t="e">
        <f>VLOOKUP(A39,NextWS!$M$1:'NextWS'!$N$13,2)</f>
        <v>#N/A</v>
      </c>
      <c r="L39" s="1057"/>
      <c r="M39" s="1055"/>
      <c r="N39" s="219"/>
      <c r="O39" s="219"/>
      <c r="P39" s="219"/>
      <c r="Q39" s="219"/>
      <c r="R39" s="219"/>
      <c r="S39" s="219"/>
      <c r="T39" s="219"/>
      <c r="AB39" s="576"/>
      <c r="AC39" s="576"/>
      <c r="AD39" s="577"/>
      <c r="AE39" s="1054"/>
    </row>
    <row r="40" spans="1:31">
      <c r="A40" s="1063"/>
      <c r="B40" s="576"/>
      <c r="C40" s="577"/>
      <c r="D40" s="1058"/>
      <c r="E40" s="1054"/>
      <c r="F40" s="1061"/>
      <c r="G40" s="1061"/>
      <c r="H40" s="1060"/>
      <c r="I40" s="1060"/>
      <c r="J40" s="1059"/>
      <c r="K40" s="103" t="e">
        <f>VLOOKUP(A40,NextWS!$M$1:'NextWS'!$N$13,2)</f>
        <v>#N/A</v>
      </c>
      <c r="L40" s="1057"/>
      <c r="M40" s="1055"/>
      <c r="N40" s="219"/>
      <c r="O40" s="219"/>
      <c r="P40" s="219"/>
      <c r="Q40" s="219"/>
      <c r="R40" s="219"/>
      <c r="S40" s="219"/>
      <c r="T40" s="219"/>
      <c r="AB40" s="1063"/>
      <c r="AC40" s="576"/>
      <c r="AD40" s="577"/>
      <c r="AE40" s="1054"/>
    </row>
    <row r="41" spans="1:31">
      <c r="A41" s="576"/>
      <c r="B41" s="576"/>
      <c r="C41" s="577"/>
      <c r="D41" s="1058"/>
      <c r="E41" s="1054"/>
      <c r="F41" s="1061"/>
      <c r="G41" s="1061"/>
      <c r="H41" s="1060"/>
      <c r="I41" s="1060"/>
      <c r="J41" s="1059"/>
      <c r="K41" s="103" t="e">
        <f>VLOOKUP(A41,NextWS!$M$1:'NextWS'!$N$13,2)</f>
        <v>#N/A</v>
      </c>
      <c r="L41" s="1057"/>
      <c r="M41" s="1055"/>
      <c r="N41" s="219"/>
      <c r="O41" s="219"/>
      <c r="P41" s="219"/>
      <c r="Q41" s="219"/>
      <c r="R41" s="219"/>
      <c r="S41" s="219"/>
      <c r="T41" s="219"/>
      <c r="AB41" s="576"/>
      <c r="AC41" s="576"/>
      <c r="AD41" s="577"/>
      <c r="AE41" s="1054"/>
    </row>
    <row r="42" spans="1:31">
      <c r="A42" s="576"/>
      <c r="B42" s="576"/>
      <c r="C42" s="577"/>
      <c r="D42" s="1058"/>
      <c r="E42" s="1054"/>
      <c r="F42" s="1061"/>
      <c r="G42" s="1061"/>
      <c r="H42" s="1060"/>
      <c r="I42" s="1060"/>
      <c r="J42" s="1059"/>
      <c r="K42" s="103" t="e">
        <f>VLOOKUP(A42,NextWS!$M$1:'NextWS'!$N$13,2)</f>
        <v>#N/A</v>
      </c>
      <c r="L42" s="1057"/>
      <c r="M42" s="1055"/>
      <c r="N42" s="219"/>
      <c r="O42" s="219"/>
      <c r="P42" s="219"/>
      <c r="Q42" s="219"/>
      <c r="R42" s="219"/>
      <c r="S42" s="219"/>
      <c r="T42" s="219"/>
      <c r="AB42" s="576"/>
      <c r="AC42" s="576"/>
      <c r="AD42" s="577"/>
      <c r="AE42" s="1054"/>
    </row>
    <row r="43" spans="1:31">
      <c r="A43" s="1063"/>
      <c r="B43" s="576"/>
      <c r="C43" s="577"/>
      <c r="D43" s="1058"/>
      <c r="E43" s="1054"/>
      <c r="F43" s="1061"/>
      <c r="G43" s="1061"/>
      <c r="H43" s="1060"/>
      <c r="I43" s="1060"/>
      <c r="J43" s="1059"/>
      <c r="K43" s="103" t="e">
        <f>VLOOKUP(A43,NextWS!$M$1:'NextWS'!$N$13,2)</f>
        <v>#N/A</v>
      </c>
      <c r="L43" s="1057"/>
      <c r="M43" s="1055"/>
      <c r="N43" s="219"/>
      <c r="O43" s="219"/>
      <c r="P43" s="219"/>
      <c r="Q43" s="219"/>
      <c r="R43" s="219"/>
      <c r="S43" s="219"/>
      <c r="T43" s="219"/>
      <c r="AB43" s="1063"/>
      <c r="AC43" s="576"/>
      <c r="AD43" s="577"/>
      <c r="AE43" s="1054"/>
    </row>
    <row r="44" spans="1:31">
      <c r="A44" s="576"/>
      <c r="B44" s="576"/>
      <c r="C44" s="577"/>
      <c r="D44" s="1058"/>
      <c r="E44" s="1054"/>
      <c r="F44" s="1061"/>
      <c r="G44" s="1061"/>
      <c r="H44" s="1060"/>
      <c r="I44" s="1060"/>
      <c r="J44" s="1059"/>
      <c r="K44" s="103" t="e">
        <f>VLOOKUP(A44,NextWS!$M$1:'NextWS'!$N$13,2)</f>
        <v>#N/A</v>
      </c>
      <c r="L44" s="1057"/>
      <c r="M44" s="1055"/>
      <c r="N44" s="219"/>
      <c r="O44" s="219"/>
      <c r="P44" s="219"/>
      <c r="Q44" s="219"/>
      <c r="R44" s="219"/>
      <c r="S44" s="219"/>
      <c r="T44" s="219"/>
      <c r="AB44" s="576"/>
      <c r="AC44" s="576"/>
      <c r="AD44" s="577"/>
      <c r="AE44" s="1054"/>
    </row>
    <row r="45" spans="1:31">
      <c r="A45" s="576"/>
      <c r="B45" s="576"/>
      <c r="C45" s="577"/>
      <c r="D45" s="1058"/>
      <c r="E45" s="1054"/>
      <c r="F45" s="1061"/>
      <c r="G45" s="1061"/>
      <c r="H45" s="1060"/>
      <c r="I45" s="1060"/>
      <c r="J45" s="1059"/>
      <c r="K45" s="103" t="e">
        <f>VLOOKUP(A45,NextWS!$M$1:'NextWS'!$N$13,2)</f>
        <v>#N/A</v>
      </c>
      <c r="L45" s="1057"/>
      <c r="M45" s="1055"/>
      <c r="N45" s="219"/>
      <c r="O45" s="219"/>
      <c r="P45" s="219"/>
      <c r="Q45" s="219"/>
      <c r="R45" s="219"/>
      <c r="S45" s="219"/>
      <c r="T45" s="219"/>
      <c r="AB45" s="576"/>
      <c r="AC45" s="576"/>
      <c r="AD45" s="577"/>
      <c r="AE45" s="1054"/>
    </row>
    <row r="46" spans="1:31">
      <c r="A46" s="576"/>
      <c r="B46" s="576"/>
      <c r="C46" s="577"/>
      <c r="D46" s="1058"/>
      <c r="E46" s="1054"/>
      <c r="F46" s="1061"/>
      <c r="G46" s="1061"/>
      <c r="H46" s="1060"/>
      <c r="I46" s="1060"/>
      <c r="J46" s="1059"/>
      <c r="K46" s="103" t="e">
        <f>VLOOKUP(A46,NextWS!$M$1:'NextWS'!$N$13,2)</f>
        <v>#N/A</v>
      </c>
      <c r="L46" s="1057"/>
      <c r="M46" s="1055"/>
      <c r="N46" s="219"/>
      <c r="O46" s="219"/>
      <c r="P46" s="219"/>
      <c r="Q46" s="219"/>
      <c r="R46" s="219"/>
      <c r="S46" s="219"/>
      <c r="T46" s="219"/>
      <c r="AB46" s="576"/>
      <c r="AC46" s="576"/>
      <c r="AD46" s="577"/>
      <c r="AE46" s="1054"/>
    </row>
    <row r="47" spans="1:31">
      <c r="A47" s="576"/>
      <c r="B47" s="576"/>
      <c r="C47" s="577"/>
      <c r="D47" s="1058"/>
      <c r="E47" s="1054"/>
      <c r="F47" s="1061"/>
      <c r="G47" s="1061"/>
      <c r="H47" s="1060"/>
      <c r="I47" s="1060"/>
      <c r="J47" s="1059"/>
      <c r="K47" s="103" t="e">
        <f>VLOOKUP(A47,NextWS!$M$1:'NextWS'!$N$13,2)</f>
        <v>#N/A</v>
      </c>
      <c r="L47" s="1057"/>
      <c r="M47" s="1055"/>
      <c r="N47" s="219"/>
      <c r="O47" s="219"/>
      <c r="P47" s="219"/>
      <c r="Q47" s="219"/>
      <c r="R47" s="219"/>
      <c r="S47" s="219"/>
      <c r="T47" s="219"/>
      <c r="AB47" s="576"/>
      <c r="AC47" s="576"/>
      <c r="AD47" s="577"/>
      <c r="AE47" s="1054"/>
    </row>
    <row r="48" spans="1:31">
      <c r="A48" s="576"/>
      <c r="B48" s="576"/>
      <c r="C48" s="577"/>
      <c r="D48" s="1058"/>
      <c r="E48" s="1054"/>
      <c r="F48" s="1061"/>
      <c r="G48" s="1061"/>
      <c r="H48" s="1060"/>
      <c r="I48" s="1060"/>
      <c r="J48" s="1059"/>
      <c r="K48" s="103" t="e">
        <f>VLOOKUP(A48,NextWS!$M$1:'NextWS'!$N$13,2)</f>
        <v>#N/A</v>
      </c>
      <c r="L48" s="1057"/>
      <c r="M48" s="1055"/>
      <c r="N48" s="219"/>
      <c r="O48" s="219"/>
      <c r="P48" s="219"/>
      <c r="Q48" s="219"/>
      <c r="R48" s="219"/>
      <c r="S48" s="219"/>
      <c r="T48" s="219"/>
      <c r="AB48" s="576"/>
      <c r="AC48" s="576"/>
      <c r="AD48" s="577"/>
      <c r="AE48" s="1054"/>
    </row>
    <row r="49" spans="1:31">
      <c r="A49" s="576"/>
      <c r="B49" s="576"/>
      <c r="C49" s="577"/>
      <c r="D49" s="1058"/>
      <c r="E49" s="1054"/>
      <c r="F49" s="1061"/>
      <c r="G49" s="1061"/>
      <c r="H49" s="1060"/>
      <c r="I49" s="1060"/>
      <c r="J49" s="1059"/>
      <c r="K49" s="103" t="e">
        <f>VLOOKUP(A49,NextWS!$M$1:'NextWS'!$N$13,2)</f>
        <v>#N/A</v>
      </c>
      <c r="L49" s="1057"/>
      <c r="M49" s="1055"/>
      <c r="N49" s="219"/>
      <c r="O49" s="219"/>
      <c r="P49" s="219"/>
      <c r="Q49" s="219"/>
      <c r="R49" s="219"/>
      <c r="S49" s="219"/>
      <c r="T49" s="219"/>
      <c r="AB49" s="576"/>
      <c r="AC49" s="576"/>
      <c r="AD49" s="577"/>
      <c r="AE49" s="1054"/>
    </row>
    <row r="50" spans="1:31">
      <c r="A50" s="576"/>
      <c r="B50" s="576"/>
      <c r="C50" s="577"/>
      <c r="D50" s="1058"/>
      <c r="E50" s="1054"/>
      <c r="F50" s="1061"/>
      <c r="G50" s="1061"/>
      <c r="H50" s="1060"/>
      <c r="I50" s="1060"/>
      <c r="J50" s="1059"/>
      <c r="K50" s="103" t="e">
        <f>VLOOKUP(A50,NextWS!$M$1:'NextWS'!$N$13,2)</f>
        <v>#N/A</v>
      </c>
      <c r="L50" s="1057"/>
      <c r="M50" s="1055"/>
      <c r="N50" s="219"/>
      <c r="O50" s="219"/>
      <c r="P50" s="219"/>
      <c r="Q50" s="219"/>
      <c r="R50" s="219"/>
      <c r="S50" s="219"/>
      <c r="T50" s="219"/>
      <c r="AB50" s="576"/>
      <c r="AC50" s="576"/>
      <c r="AD50" s="577"/>
      <c r="AE50" s="1054"/>
    </row>
    <row r="51" spans="1:31">
      <c r="A51" s="576"/>
      <c r="B51" s="576"/>
      <c r="C51" s="577"/>
      <c r="D51" s="1058"/>
      <c r="E51" s="1054"/>
      <c r="F51" s="1061"/>
      <c r="G51" s="1061"/>
      <c r="H51" s="1060"/>
      <c r="I51" s="1060"/>
      <c r="J51" s="1059"/>
      <c r="K51" s="103" t="e">
        <f>VLOOKUP(A51,NextWS!$M$1:'NextWS'!$N$13,2)</f>
        <v>#N/A</v>
      </c>
      <c r="L51" s="1057"/>
      <c r="M51" s="1055"/>
      <c r="N51" s="219"/>
      <c r="O51" s="219"/>
      <c r="P51" s="219"/>
      <c r="Q51" s="219"/>
      <c r="R51" s="219"/>
      <c r="S51" s="219"/>
      <c r="T51" s="219"/>
      <c r="AB51" s="576"/>
      <c r="AC51" s="576"/>
      <c r="AD51" s="577"/>
      <c r="AE51" s="1054"/>
    </row>
    <row r="52" spans="1:31">
      <c r="A52" s="576"/>
      <c r="B52" s="576"/>
      <c r="C52" s="577"/>
      <c r="D52" s="1058"/>
      <c r="E52" s="1054"/>
      <c r="F52" s="1061"/>
      <c r="G52" s="1061"/>
      <c r="H52" s="1060"/>
      <c r="I52" s="1060"/>
      <c r="J52" s="1059"/>
      <c r="K52" s="103" t="e">
        <f>VLOOKUP(A52,NextWS!$M$1:'NextWS'!$N$13,2)</f>
        <v>#N/A</v>
      </c>
      <c r="L52" s="1057"/>
      <c r="M52" s="1055"/>
      <c r="N52" s="219"/>
      <c r="O52" s="219"/>
      <c r="P52" s="219"/>
      <c r="Q52" s="219"/>
      <c r="R52" s="219"/>
      <c r="S52" s="219"/>
      <c r="T52" s="219"/>
      <c r="AB52" s="576"/>
      <c r="AC52" s="576"/>
      <c r="AD52" s="577"/>
      <c r="AE52" s="1054"/>
    </row>
    <row r="53" spans="1:31">
      <c r="A53" s="576"/>
      <c r="B53" s="576"/>
      <c r="C53" s="577"/>
      <c r="D53" s="1058"/>
      <c r="E53" s="1054"/>
      <c r="F53" s="1061"/>
      <c r="G53" s="1061"/>
      <c r="H53" s="1060"/>
      <c r="I53" s="1060"/>
      <c r="J53" s="1059"/>
      <c r="K53" s="103" t="e">
        <f>VLOOKUP(A53,NextWS!$M$1:'NextWS'!$N$13,2)</f>
        <v>#N/A</v>
      </c>
      <c r="L53" s="1057"/>
      <c r="M53" s="1055"/>
      <c r="N53" s="219"/>
      <c r="O53" s="219"/>
      <c r="P53" s="219"/>
      <c r="Q53" s="219"/>
      <c r="R53" s="219"/>
      <c r="S53" s="219"/>
      <c r="T53" s="219"/>
      <c r="AB53" s="576"/>
      <c r="AC53" s="576"/>
      <c r="AD53" s="577"/>
      <c r="AE53" s="1054"/>
    </row>
    <row r="54" spans="1:31">
      <c r="A54" s="576"/>
      <c r="B54" s="576"/>
      <c r="C54" s="577"/>
      <c r="D54" s="1058"/>
      <c r="E54" s="1054"/>
      <c r="F54" s="1061"/>
      <c r="G54" s="1061"/>
      <c r="H54" s="1060"/>
      <c r="I54" s="1060"/>
      <c r="J54" s="1059"/>
      <c r="K54" s="103" t="e">
        <f>VLOOKUP(A54,NextWS!$M$1:'NextWS'!$N$13,2)</f>
        <v>#N/A</v>
      </c>
      <c r="L54" s="1057"/>
      <c r="M54" s="1055"/>
      <c r="N54" s="219"/>
      <c r="O54" s="219"/>
      <c r="P54" s="219"/>
      <c r="Q54" s="219"/>
      <c r="R54" s="219"/>
      <c r="S54" s="219"/>
      <c r="T54" s="219"/>
      <c r="AB54" s="576"/>
      <c r="AC54" s="576"/>
      <c r="AD54" s="577"/>
      <c r="AE54" s="1054"/>
    </row>
    <row r="55" spans="1:31">
      <c r="A55" s="576"/>
      <c r="B55" s="576"/>
      <c r="C55" s="577"/>
      <c r="D55" s="1058"/>
      <c r="E55" s="1054"/>
      <c r="F55" s="1061"/>
      <c r="G55" s="1061"/>
      <c r="H55" s="1060"/>
      <c r="I55" s="1060"/>
      <c r="J55" s="1059"/>
      <c r="K55" s="103" t="e">
        <f>VLOOKUP(A55,NextWS!$M$1:'NextWS'!$N$13,2)</f>
        <v>#N/A</v>
      </c>
      <c r="L55" s="1057"/>
      <c r="M55" s="1055"/>
      <c r="N55" s="219"/>
      <c r="O55" s="219"/>
      <c r="P55" s="219"/>
      <c r="Q55" s="219"/>
      <c r="R55" s="219"/>
      <c r="S55" s="219"/>
      <c r="T55" s="219"/>
      <c r="AB55" s="576"/>
      <c r="AC55" s="576"/>
      <c r="AD55" s="577"/>
      <c r="AE55" s="1054"/>
    </row>
    <row r="56" spans="1:31">
      <c r="A56" s="576"/>
      <c r="B56" s="576"/>
      <c r="C56" s="577"/>
      <c r="D56" s="1058"/>
      <c r="E56" s="1054"/>
      <c r="F56" s="1061"/>
      <c r="G56" s="1061"/>
      <c r="H56" s="1060"/>
      <c r="I56" s="1060"/>
      <c r="J56" s="1059"/>
      <c r="K56" s="103" t="e">
        <f>VLOOKUP(A56,NextWS!$M$1:'NextWS'!$N$13,2)</f>
        <v>#N/A</v>
      </c>
      <c r="L56" s="1057"/>
      <c r="M56" s="1055"/>
      <c r="N56" s="219"/>
      <c r="O56" s="219"/>
      <c r="P56" s="219"/>
      <c r="Q56" s="219"/>
      <c r="R56" s="219"/>
      <c r="S56" s="219"/>
      <c r="T56" s="219"/>
      <c r="AB56" s="576"/>
      <c r="AC56" s="576"/>
      <c r="AD56" s="577"/>
      <c r="AE56" s="1054"/>
    </row>
    <row r="57" spans="1:31">
      <c r="A57" s="576"/>
      <c r="B57" s="576"/>
      <c r="C57" s="577"/>
      <c r="D57" s="1058"/>
      <c r="E57" s="1054"/>
      <c r="F57" s="1061"/>
      <c r="G57" s="1061"/>
      <c r="H57" s="1060"/>
      <c r="I57" s="1060"/>
      <c r="J57" s="1059"/>
      <c r="K57" s="103" t="e">
        <f>VLOOKUP(A57,NextWS!$M$1:'NextWS'!$N$13,2)</f>
        <v>#N/A</v>
      </c>
      <c r="L57" s="1057"/>
      <c r="M57" s="1055"/>
      <c r="N57" s="219"/>
      <c r="O57" s="219"/>
      <c r="P57" s="219"/>
      <c r="Q57" s="219"/>
      <c r="R57" s="219"/>
      <c r="S57" s="219"/>
      <c r="T57" s="219"/>
      <c r="AB57" s="576"/>
      <c r="AC57" s="576"/>
      <c r="AD57" s="577"/>
      <c r="AE57" s="1054"/>
    </row>
    <row r="58" spans="1:31">
      <c r="A58" s="576"/>
      <c r="B58" s="576"/>
      <c r="C58" s="577"/>
      <c r="D58" s="1058"/>
      <c r="E58" s="1054"/>
      <c r="F58" s="1061"/>
      <c r="G58" s="1061"/>
      <c r="H58" s="1060"/>
      <c r="I58" s="1060"/>
      <c r="J58" s="1059"/>
      <c r="K58" s="103" t="e">
        <f>VLOOKUP(A58,NextWS!$M$1:'NextWS'!$N$13,2)</f>
        <v>#N/A</v>
      </c>
      <c r="L58" s="1057"/>
      <c r="M58" s="1055"/>
      <c r="N58" s="219"/>
      <c r="O58" s="219"/>
      <c r="P58" s="219"/>
      <c r="Q58" s="219"/>
      <c r="R58" s="219"/>
      <c r="S58" s="219"/>
      <c r="T58" s="219"/>
      <c r="AB58" s="576"/>
      <c r="AC58" s="576"/>
      <c r="AD58" s="577"/>
      <c r="AE58" s="1054"/>
    </row>
    <row r="59" spans="1:31">
      <c r="A59" s="576"/>
      <c r="B59" s="576"/>
      <c r="C59" s="577"/>
      <c r="D59" s="1058"/>
      <c r="E59" s="1054"/>
      <c r="F59" s="1061"/>
      <c r="G59" s="1061"/>
      <c r="H59" s="1060"/>
      <c r="I59" s="1060"/>
      <c r="J59" s="1059"/>
      <c r="K59" s="103" t="e">
        <f>VLOOKUP(A59,NextWS!$M$1:'NextWS'!$N$13,2)</f>
        <v>#N/A</v>
      </c>
      <c r="L59" s="1057"/>
      <c r="M59" s="1055"/>
      <c r="N59" s="219"/>
      <c r="O59" s="219"/>
      <c r="P59" s="219"/>
      <c r="Q59" s="219"/>
      <c r="R59" s="219"/>
      <c r="S59" s="219"/>
      <c r="T59" s="219"/>
      <c r="AB59" s="576"/>
      <c r="AC59" s="576"/>
      <c r="AD59" s="577"/>
      <c r="AE59" s="1032">
        <f t="shared" ref="AE59:AE100" si="0">E59</f>
        <v>0</v>
      </c>
    </row>
    <row r="60" spans="1:31">
      <c r="A60" s="576"/>
      <c r="B60" s="576"/>
      <c r="C60" s="577"/>
      <c r="D60" s="1058"/>
      <c r="E60" s="1054"/>
      <c r="F60" s="1061"/>
      <c r="G60" s="1061"/>
      <c r="H60" s="1060"/>
      <c r="I60" s="1060"/>
      <c r="J60" s="1059"/>
      <c r="K60" s="103" t="e">
        <f>VLOOKUP(A60,NextWS!$M$1:'NextWS'!$N$13,2)</f>
        <v>#N/A</v>
      </c>
      <c r="L60" s="1057"/>
      <c r="M60" s="1055"/>
      <c r="N60" s="219"/>
      <c r="O60" s="219"/>
      <c r="P60" s="219"/>
      <c r="Q60" s="219"/>
      <c r="R60" s="219"/>
      <c r="S60" s="219"/>
      <c r="T60" s="219"/>
      <c r="AB60" s="576"/>
      <c r="AC60" s="576"/>
      <c r="AD60" s="577"/>
      <c r="AE60" s="1032">
        <f t="shared" si="0"/>
        <v>0</v>
      </c>
    </row>
    <row r="61" spans="1:31" ht="18">
      <c r="A61" s="1062"/>
      <c r="B61" s="576"/>
      <c r="C61" s="577"/>
      <c r="D61" s="1058"/>
      <c r="E61" s="1054"/>
      <c r="F61" s="1061"/>
      <c r="G61" s="1061"/>
      <c r="H61" s="1060"/>
      <c r="I61" s="1060"/>
      <c r="J61" s="1059"/>
      <c r="K61" s="103" t="e">
        <f>VLOOKUP(A61,NextWS!$M$1:'NextWS'!$N$13,2)</f>
        <v>#N/A</v>
      </c>
      <c r="L61" s="1057"/>
      <c r="M61" s="1055"/>
      <c r="N61" s="219"/>
      <c r="O61" s="219"/>
      <c r="P61" s="219"/>
      <c r="Q61" s="219"/>
      <c r="R61" s="219"/>
      <c r="S61" s="219"/>
      <c r="T61" s="219"/>
      <c r="AB61" s="576"/>
      <c r="AC61" s="576"/>
      <c r="AD61" s="577"/>
      <c r="AE61" s="1032">
        <f t="shared" si="0"/>
        <v>0</v>
      </c>
    </row>
    <row r="62" spans="1:31">
      <c r="A62" s="1051"/>
      <c r="B62" s="1051"/>
      <c r="C62" s="577"/>
      <c r="D62" s="1058"/>
      <c r="E62" s="1054"/>
      <c r="F62" s="219"/>
      <c r="G62" s="219"/>
      <c r="H62" s="219"/>
      <c r="I62" s="219"/>
      <c r="J62" s="219"/>
      <c r="K62" s="103" t="e">
        <f>VLOOKUP(A62,NextWS!$M$1:'NextWS'!$N$13,2)</f>
        <v>#N/A</v>
      </c>
      <c r="L62" s="1057"/>
      <c r="M62" s="1055"/>
      <c r="N62" s="219"/>
      <c r="O62" s="219"/>
      <c r="P62" s="219"/>
      <c r="Q62" s="219"/>
      <c r="R62" s="219"/>
      <c r="S62" s="219"/>
      <c r="T62" s="219"/>
      <c r="AB62" s="1051"/>
      <c r="AC62" s="1051"/>
      <c r="AD62" s="577"/>
      <c r="AE62" s="1032">
        <f t="shared" si="0"/>
        <v>0</v>
      </c>
    </row>
    <row r="63" spans="1:31">
      <c r="A63" s="1051"/>
      <c r="B63" s="1051"/>
      <c r="C63" s="577"/>
      <c r="D63" s="1058"/>
      <c r="E63" s="1054"/>
      <c r="F63" s="219"/>
      <c r="G63" s="219"/>
      <c r="H63" s="219"/>
      <c r="I63" s="219"/>
      <c r="J63" s="219"/>
      <c r="K63" s="103" t="e">
        <f>VLOOKUP(A63,NextWS!$M$1:'NextWS'!$N$13,2)</f>
        <v>#N/A</v>
      </c>
      <c r="L63" s="1057"/>
      <c r="M63" s="1055"/>
      <c r="N63" s="219"/>
      <c r="O63" s="219"/>
      <c r="P63" s="219"/>
      <c r="Q63" s="219"/>
      <c r="R63" s="219"/>
      <c r="S63" s="219"/>
      <c r="T63" s="219"/>
      <c r="AB63" s="1051"/>
      <c r="AC63" s="1051"/>
      <c r="AD63" s="577"/>
      <c r="AE63" s="1032">
        <f t="shared" si="0"/>
        <v>0</v>
      </c>
    </row>
    <row r="64" spans="1:31">
      <c r="A64" s="1051"/>
      <c r="B64" s="1051"/>
      <c r="C64" s="577"/>
      <c r="D64" s="1058"/>
      <c r="E64" s="1054"/>
      <c r="F64" s="219"/>
      <c r="G64" s="219"/>
      <c r="H64" s="219"/>
      <c r="I64" s="219"/>
      <c r="J64" s="219"/>
      <c r="K64" s="103" t="e">
        <f>VLOOKUP(A64,NextWS!$M$1:'NextWS'!$N$13,2)</f>
        <v>#N/A</v>
      </c>
      <c r="L64" s="1057"/>
      <c r="M64" s="1055"/>
      <c r="N64" s="219"/>
      <c r="O64" s="219"/>
      <c r="P64" s="219"/>
      <c r="Q64" s="219"/>
      <c r="R64" s="219"/>
      <c r="S64" s="219"/>
      <c r="T64" s="219"/>
      <c r="AB64" s="1051"/>
      <c r="AC64" s="1051"/>
      <c r="AD64" s="577"/>
      <c r="AE64" s="1032">
        <f t="shared" si="0"/>
        <v>0</v>
      </c>
    </row>
    <row r="65" spans="1:31">
      <c r="A65" s="1051"/>
      <c r="B65" s="1051"/>
      <c r="C65" s="577"/>
      <c r="D65" s="1058"/>
      <c r="E65" s="1054"/>
      <c r="F65" s="219"/>
      <c r="G65" s="219"/>
      <c r="H65" s="219"/>
      <c r="I65" s="219"/>
      <c r="J65" s="219"/>
      <c r="K65" s="103" t="e">
        <f>VLOOKUP(A65,NextWS!$M$1:'NextWS'!$N$13,2)</f>
        <v>#N/A</v>
      </c>
      <c r="L65" s="1057"/>
      <c r="M65" s="1055"/>
      <c r="N65" s="219"/>
      <c r="O65" s="219"/>
      <c r="P65" s="219"/>
      <c r="Q65" s="219"/>
      <c r="R65" s="219"/>
      <c r="S65" s="219"/>
      <c r="T65" s="219"/>
      <c r="AB65" s="1051"/>
      <c r="AC65" s="1051"/>
      <c r="AD65" s="577"/>
      <c r="AE65" s="1032">
        <f t="shared" si="0"/>
        <v>0</v>
      </c>
    </row>
    <row r="66" spans="1:31">
      <c r="A66" s="1051"/>
      <c r="B66" s="1051"/>
      <c r="C66" s="577"/>
      <c r="D66" s="1058"/>
      <c r="E66" s="1054"/>
      <c r="F66" s="219"/>
      <c r="G66" s="219"/>
      <c r="H66" s="219"/>
      <c r="I66" s="219"/>
      <c r="J66" s="219"/>
      <c r="K66" s="103" t="e">
        <f>VLOOKUP(A66,NextWS!$M$1:'NextWS'!$N$13,2)</f>
        <v>#N/A</v>
      </c>
      <c r="L66" s="1057"/>
      <c r="M66" s="1055"/>
      <c r="N66" s="219"/>
      <c r="O66" s="219"/>
      <c r="P66" s="219"/>
      <c r="Q66" s="219"/>
      <c r="R66" s="219"/>
      <c r="S66" s="219"/>
      <c r="T66" s="219"/>
      <c r="AB66" s="1051"/>
      <c r="AC66" s="1051"/>
      <c r="AD66" s="577"/>
      <c r="AE66" s="1032">
        <f t="shared" si="0"/>
        <v>0</v>
      </c>
    </row>
    <row r="67" spans="1:31">
      <c r="A67" s="1051"/>
      <c r="B67" s="1051"/>
      <c r="C67" s="577"/>
      <c r="D67" s="1058"/>
      <c r="E67" s="1054"/>
      <c r="F67" s="219"/>
      <c r="G67" s="219"/>
      <c r="H67" s="219"/>
      <c r="I67" s="219"/>
      <c r="J67" s="219"/>
      <c r="K67" s="103" t="e">
        <f>VLOOKUP(A67,NextWS!$M$1:'NextWS'!$N$13,2)</f>
        <v>#N/A</v>
      </c>
      <c r="L67" s="1057"/>
      <c r="M67" s="1055"/>
      <c r="N67" s="219"/>
      <c r="O67" s="219"/>
      <c r="P67" s="219"/>
      <c r="Q67" s="219"/>
      <c r="R67" s="219"/>
      <c r="S67" s="219"/>
      <c r="T67" s="219"/>
      <c r="AB67" s="1051"/>
      <c r="AC67" s="1051"/>
      <c r="AD67" s="577"/>
      <c r="AE67" s="1032">
        <f t="shared" si="0"/>
        <v>0</v>
      </c>
    </row>
    <row r="68" spans="1:31">
      <c r="A68" s="1051"/>
      <c r="B68" s="1051"/>
      <c r="C68" s="577"/>
      <c r="D68" s="1058"/>
      <c r="E68" s="1054"/>
      <c r="F68" s="219"/>
      <c r="G68" s="219"/>
      <c r="H68" s="219"/>
      <c r="I68" s="219"/>
      <c r="J68" s="219"/>
      <c r="K68" s="103" t="e">
        <f>VLOOKUP(A68,NextWS!$M$1:'NextWS'!$N$13,2)</f>
        <v>#N/A</v>
      </c>
      <c r="L68" s="1057"/>
      <c r="M68" s="1055"/>
      <c r="N68" s="219"/>
      <c r="O68" s="219"/>
      <c r="P68" s="219"/>
      <c r="Q68" s="219"/>
      <c r="R68" s="219"/>
      <c r="S68" s="219"/>
      <c r="T68" s="219"/>
      <c r="AB68" s="1051"/>
      <c r="AC68" s="1051"/>
      <c r="AD68" s="577"/>
      <c r="AE68" s="1032">
        <f t="shared" si="0"/>
        <v>0</v>
      </c>
    </row>
    <row r="69" spans="1:31">
      <c r="A69" s="1051"/>
      <c r="B69" s="1051"/>
      <c r="C69" s="577"/>
      <c r="D69" s="1058"/>
      <c r="E69" s="1054"/>
      <c r="F69" s="219"/>
      <c r="G69" s="219"/>
      <c r="H69" s="219"/>
      <c r="I69" s="219"/>
      <c r="J69" s="219"/>
      <c r="K69" s="103" t="e">
        <f>VLOOKUP(A69,NextWS!$M$1:'NextWS'!$N$13,2)</f>
        <v>#N/A</v>
      </c>
      <c r="L69" s="1057"/>
      <c r="M69" s="1055"/>
      <c r="N69" s="219"/>
      <c r="O69" s="219"/>
      <c r="P69" s="219"/>
      <c r="Q69" s="219"/>
      <c r="R69" s="219"/>
      <c r="S69" s="219"/>
      <c r="T69" s="219"/>
      <c r="AB69" s="1051"/>
      <c r="AC69" s="1051"/>
      <c r="AD69" s="577"/>
      <c r="AE69" s="1032">
        <f t="shared" si="0"/>
        <v>0</v>
      </c>
    </row>
    <row r="70" spans="1:31">
      <c r="A70" s="1051"/>
      <c r="B70" s="1051"/>
      <c r="C70" s="577"/>
      <c r="D70" s="1058"/>
      <c r="E70" s="1054"/>
      <c r="F70" s="219"/>
      <c r="G70" s="219"/>
      <c r="H70" s="219"/>
      <c r="I70" s="219"/>
      <c r="J70" s="219"/>
      <c r="K70" s="103" t="e">
        <f>VLOOKUP(A70,NextWS!$M$1:'NextWS'!$N$13,2)</f>
        <v>#N/A</v>
      </c>
      <c r="L70" s="1057"/>
      <c r="M70" s="1055"/>
      <c r="N70" s="219"/>
      <c r="O70" s="219"/>
      <c r="P70" s="219"/>
      <c r="Q70" s="219"/>
      <c r="R70" s="219"/>
      <c r="S70" s="219"/>
      <c r="T70" s="219"/>
      <c r="AB70" s="1051"/>
      <c r="AC70" s="1051"/>
      <c r="AD70" s="577"/>
      <c r="AE70" s="1032">
        <f t="shared" si="0"/>
        <v>0</v>
      </c>
    </row>
    <row r="71" spans="1:31">
      <c r="A71" s="1051"/>
      <c r="B71" s="1051"/>
      <c r="C71" s="577"/>
      <c r="D71" s="1058"/>
      <c r="E71" s="1054"/>
      <c r="F71" s="219"/>
      <c r="G71" s="219"/>
      <c r="H71" s="219"/>
      <c r="I71" s="219"/>
      <c r="J71" s="219"/>
      <c r="K71" s="103" t="e">
        <f>VLOOKUP(A71,NextWS!$M$1:'NextWS'!$N$13,2)</f>
        <v>#N/A</v>
      </c>
      <c r="L71" s="1057"/>
      <c r="M71" s="1055"/>
      <c r="N71" s="219"/>
      <c r="O71" s="219"/>
      <c r="P71" s="219"/>
      <c r="Q71" s="219"/>
      <c r="R71" s="219"/>
      <c r="S71" s="219"/>
      <c r="T71" s="219"/>
      <c r="AB71" s="1051"/>
      <c r="AC71" s="1051"/>
      <c r="AD71" s="577"/>
      <c r="AE71" s="1032">
        <f t="shared" si="0"/>
        <v>0</v>
      </c>
    </row>
    <row r="72" spans="1:31">
      <c r="A72" s="1051"/>
      <c r="B72" s="1051"/>
      <c r="C72" s="577"/>
      <c r="D72" s="1058"/>
      <c r="E72" s="1054"/>
      <c r="F72" s="219"/>
      <c r="G72" s="219"/>
      <c r="H72" s="219"/>
      <c r="I72" s="219"/>
      <c r="J72" s="219"/>
      <c r="K72" s="103" t="e">
        <f>VLOOKUP(A72,NextWS!$M$1:'NextWS'!$N$13,2)</f>
        <v>#N/A</v>
      </c>
      <c r="L72" s="1057"/>
      <c r="M72" s="1055"/>
      <c r="N72" s="219"/>
      <c r="O72" s="219"/>
      <c r="P72" s="219"/>
      <c r="Q72" s="219"/>
      <c r="R72" s="219"/>
      <c r="S72" s="219"/>
      <c r="T72" s="219"/>
      <c r="AB72" s="1051"/>
      <c r="AC72" s="1051"/>
      <c r="AD72" s="577"/>
      <c r="AE72" s="1032">
        <f t="shared" si="0"/>
        <v>0</v>
      </c>
    </row>
    <row r="73" spans="1:31">
      <c r="A73" s="1051"/>
      <c r="B73" s="1051"/>
      <c r="C73" s="577"/>
      <c r="D73" s="1058"/>
      <c r="E73" s="1054"/>
      <c r="F73" s="219"/>
      <c r="G73" s="219"/>
      <c r="H73" s="219"/>
      <c r="I73" s="219"/>
      <c r="J73" s="219"/>
      <c r="K73" s="103" t="e">
        <f>VLOOKUP(A73,NextWS!$M$1:'NextWS'!$N$13,2)</f>
        <v>#N/A</v>
      </c>
      <c r="L73" s="1057"/>
      <c r="M73" s="1055"/>
      <c r="N73" s="219"/>
      <c r="O73" s="219"/>
      <c r="P73" s="219"/>
      <c r="Q73" s="219"/>
      <c r="R73" s="219"/>
      <c r="S73" s="219"/>
      <c r="T73" s="219"/>
      <c r="AB73" s="1051"/>
      <c r="AC73" s="1051"/>
      <c r="AD73" s="577"/>
      <c r="AE73" s="1032">
        <f t="shared" si="0"/>
        <v>0</v>
      </c>
    </row>
    <row r="74" spans="1:31">
      <c r="A74" s="1051"/>
      <c r="B74" s="1051"/>
      <c r="C74" s="577"/>
      <c r="D74" s="1058"/>
      <c r="E74" s="1054"/>
      <c r="F74" s="219"/>
      <c r="G74" s="219"/>
      <c r="H74" s="219"/>
      <c r="I74" s="219"/>
      <c r="J74" s="219"/>
      <c r="K74" s="103" t="e">
        <f>VLOOKUP(A74,NextWS!$M$1:'NextWS'!$N$13,2)</f>
        <v>#N/A</v>
      </c>
      <c r="L74" s="1057"/>
      <c r="M74" s="1055"/>
      <c r="N74" s="219"/>
      <c r="O74" s="219"/>
      <c r="P74" s="219"/>
      <c r="Q74" s="219"/>
      <c r="R74" s="219"/>
      <c r="S74" s="219"/>
      <c r="T74" s="219"/>
      <c r="AB74" s="1051"/>
      <c r="AC74" s="1051"/>
      <c r="AD74" s="577"/>
      <c r="AE74" s="1032">
        <f t="shared" si="0"/>
        <v>0</v>
      </c>
    </row>
    <row r="75" spans="1:31">
      <c r="A75" s="1051"/>
      <c r="B75" s="1051"/>
      <c r="C75" s="577"/>
      <c r="D75" s="1058"/>
      <c r="E75" s="1054"/>
      <c r="F75" s="219"/>
      <c r="G75" s="219"/>
      <c r="H75" s="219"/>
      <c r="I75" s="219"/>
      <c r="J75" s="219"/>
      <c r="K75" s="103" t="e">
        <f>VLOOKUP(A75,NextWS!$M$1:'NextWS'!$N$13,2)</f>
        <v>#N/A</v>
      </c>
      <c r="L75" s="1057"/>
      <c r="M75" s="1055"/>
      <c r="N75" s="219"/>
      <c r="O75" s="219"/>
      <c r="P75" s="219"/>
      <c r="Q75" s="219"/>
      <c r="R75" s="219"/>
      <c r="S75" s="219"/>
      <c r="T75" s="219"/>
      <c r="AB75" s="1051"/>
      <c r="AC75" s="1051"/>
      <c r="AD75" s="577"/>
      <c r="AE75" s="1032">
        <f t="shared" si="0"/>
        <v>0</v>
      </c>
    </row>
    <row r="76" spans="1:31" ht="18">
      <c r="A76" s="1051"/>
      <c r="B76" s="1051"/>
      <c r="C76" s="577"/>
      <c r="D76" s="1058"/>
      <c r="E76" s="1054"/>
      <c r="F76" s="219"/>
      <c r="G76" s="219"/>
      <c r="H76" s="219"/>
      <c r="I76" s="219"/>
      <c r="J76" s="219"/>
      <c r="K76" s="103" t="e">
        <f>VLOOKUP(A76,NextWS!$M$1:'NextWS'!$N$13,2)</f>
        <v>#N/A</v>
      </c>
      <c r="L76" s="1057"/>
      <c r="M76" s="1055"/>
      <c r="N76" s="219"/>
      <c r="O76" s="219"/>
      <c r="P76" s="219"/>
      <c r="Q76" s="219"/>
      <c r="R76" s="219"/>
      <c r="S76" s="219"/>
      <c r="T76" s="219"/>
      <c r="AB76" s="1052"/>
      <c r="AC76" s="1051"/>
      <c r="AD76" s="577"/>
      <c r="AE76" s="1032">
        <f t="shared" si="0"/>
        <v>0</v>
      </c>
    </row>
    <row r="77" spans="1:31">
      <c r="A77" s="1051"/>
      <c r="B77" s="1051"/>
      <c r="C77" s="577"/>
      <c r="D77" s="1058"/>
      <c r="E77" s="1054"/>
      <c r="F77" s="219"/>
      <c r="G77" s="219"/>
      <c r="H77" s="219"/>
      <c r="I77" s="219"/>
      <c r="J77" s="219"/>
      <c r="K77" s="103" t="e">
        <f>VLOOKUP(A77,NextWS!$M$1:'NextWS'!$N$13,2)</f>
        <v>#N/A</v>
      </c>
      <c r="L77" s="1057"/>
      <c r="M77" s="1055"/>
      <c r="N77" s="219"/>
      <c r="O77" s="219"/>
      <c r="P77" s="219"/>
      <c r="Q77" s="219"/>
      <c r="R77" s="219"/>
      <c r="S77" s="219"/>
      <c r="T77" s="219"/>
      <c r="AB77" s="1051"/>
      <c r="AC77" s="1051"/>
      <c r="AD77" s="577"/>
      <c r="AE77" s="1032">
        <f t="shared" si="0"/>
        <v>0</v>
      </c>
    </row>
    <row r="78" spans="1:31">
      <c r="A78" s="1051"/>
      <c r="B78" s="1051"/>
      <c r="C78" s="577"/>
      <c r="D78" s="1058"/>
      <c r="E78" s="1054"/>
      <c r="F78" s="219"/>
      <c r="G78" s="219"/>
      <c r="H78" s="219"/>
      <c r="I78" s="219"/>
      <c r="J78" s="219"/>
      <c r="K78" s="103" t="e">
        <f>VLOOKUP(A78,NextWS!$M$1:'NextWS'!$N$13,2)</f>
        <v>#N/A</v>
      </c>
      <c r="L78" s="1057"/>
      <c r="M78" s="1055"/>
      <c r="N78" s="219"/>
      <c r="O78" s="219"/>
      <c r="P78" s="219"/>
      <c r="Q78" s="219"/>
      <c r="R78" s="219"/>
      <c r="S78" s="219"/>
      <c r="T78" s="219"/>
      <c r="AB78" s="1051"/>
      <c r="AC78" s="1051"/>
      <c r="AD78" s="577"/>
      <c r="AE78" s="1032">
        <f t="shared" si="0"/>
        <v>0</v>
      </c>
    </row>
    <row r="79" spans="1:31">
      <c r="A79" s="1051"/>
      <c r="B79" s="1051"/>
      <c r="C79" s="577"/>
      <c r="D79" s="1058"/>
      <c r="E79" s="1054"/>
      <c r="F79" s="219"/>
      <c r="G79" s="219"/>
      <c r="H79" s="219"/>
      <c r="I79" s="219"/>
      <c r="J79" s="219"/>
      <c r="K79" s="103" t="e">
        <f>VLOOKUP(A79,NextWS!$M$1:'NextWS'!$N$13,2)</f>
        <v>#N/A</v>
      </c>
      <c r="L79" s="1057"/>
      <c r="M79" s="1055"/>
      <c r="N79" s="219"/>
      <c r="O79" s="219"/>
      <c r="P79" s="219"/>
      <c r="Q79" s="219"/>
      <c r="R79" s="219"/>
      <c r="S79" s="219"/>
      <c r="T79" s="219"/>
      <c r="AB79" s="1051"/>
      <c r="AC79" s="1051"/>
      <c r="AD79" s="577"/>
      <c r="AE79" s="1032">
        <f t="shared" si="0"/>
        <v>0</v>
      </c>
    </row>
    <row r="80" spans="1:31">
      <c r="A80" s="1051"/>
      <c r="B80" s="1051"/>
      <c r="C80" s="577"/>
      <c r="D80" s="1058"/>
      <c r="E80" s="1054"/>
      <c r="F80" s="219"/>
      <c r="G80" s="219"/>
      <c r="H80" s="219"/>
      <c r="I80" s="219"/>
      <c r="J80" s="219"/>
      <c r="K80" s="103" t="e">
        <f>VLOOKUP(A80,NextWS!$M$1:'NextWS'!$N$13,2)</f>
        <v>#N/A</v>
      </c>
      <c r="L80" s="1057"/>
      <c r="M80" s="1055"/>
      <c r="N80" s="219"/>
      <c r="O80" s="219"/>
      <c r="P80" s="219"/>
      <c r="Q80" s="219"/>
      <c r="R80" s="219"/>
      <c r="S80" s="219"/>
      <c r="T80" s="219"/>
      <c r="AB80" s="1051"/>
      <c r="AC80" s="1051"/>
      <c r="AD80" s="577"/>
      <c r="AE80" s="1032">
        <f t="shared" si="0"/>
        <v>0</v>
      </c>
    </row>
    <row r="81" spans="1:31">
      <c r="A81" s="1051"/>
      <c r="B81" s="1051"/>
      <c r="C81" s="577"/>
      <c r="D81" s="1058"/>
      <c r="E81" s="1054"/>
      <c r="F81" s="219"/>
      <c r="G81" s="219"/>
      <c r="H81" s="219"/>
      <c r="I81" s="219"/>
      <c r="J81" s="219"/>
      <c r="K81" s="103" t="e">
        <f>VLOOKUP(A81,NextWS!$M$1:'NextWS'!$N$13,2)</f>
        <v>#N/A</v>
      </c>
      <c r="L81" s="1057"/>
      <c r="M81" s="1055"/>
      <c r="N81" s="219"/>
      <c r="O81" s="219"/>
      <c r="P81" s="219"/>
      <c r="Q81" s="219"/>
      <c r="R81" s="219"/>
      <c r="S81" s="219"/>
      <c r="T81" s="219"/>
      <c r="AB81" s="1051"/>
      <c r="AC81" s="1051"/>
      <c r="AD81" s="577"/>
      <c r="AE81" s="1032">
        <f t="shared" si="0"/>
        <v>0</v>
      </c>
    </row>
    <row r="82" spans="1:31" ht="18">
      <c r="A82" s="1051"/>
      <c r="B82" s="1051"/>
      <c r="C82" s="577"/>
      <c r="D82" s="1058"/>
      <c r="E82" s="1054"/>
      <c r="F82" s="219"/>
      <c r="G82" s="219"/>
      <c r="H82" s="219"/>
      <c r="I82" s="219"/>
      <c r="J82" s="219"/>
      <c r="K82" s="103" t="e">
        <f>VLOOKUP(A82,NextWS!$M$1:'NextWS'!$N$13,2)</f>
        <v>#N/A</v>
      </c>
      <c r="L82" s="1057"/>
      <c r="M82" s="1055"/>
      <c r="N82" s="219"/>
      <c r="O82" s="219"/>
      <c r="P82" s="219"/>
      <c r="Q82" s="219"/>
      <c r="R82" s="219"/>
      <c r="S82" s="219"/>
      <c r="T82" s="219"/>
      <c r="AB82" s="1052"/>
      <c r="AC82" s="1051"/>
      <c r="AD82" s="577"/>
      <c r="AE82" s="1032">
        <f t="shared" si="0"/>
        <v>0</v>
      </c>
    </row>
    <row r="83" spans="1:31" ht="18">
      <c r="A83" s="1051"/>
      <c r="B83" s="1051"/>
      <c r="C83" s="577"/>
      <c r="D83" s="1058"/>
      <c r="E83" s="1054"/>
      <c r="F83" s="219"/>
      <c r="G83" s="219"/>
      <c r="H83" s="219"/>
      <c r="I83" s="219"/>
      <c r="J83" s="219"/>
      <c r="K83" s="103" t="e">
        <f>VLOOKUP(A83,NextWS!$M$1:'NextWS'!$N$13,2)</f>
        <v>#N/A</v>
      </c>
      <c r="L83" s="1057"/>
      <c r="M83" s="1055"/>
      <c r="N83" s="219"/>
      <c r="O83" s="219"/>
      <c r="P83" s="219"/>
      <c r="Q83" s="219"/>
      <c r="R83" s="219"/>
      <c r="S83" s="219"/>
      <c r="T83" s="219"/>
      <c r="AB83" s="1052"/>
      <c r="AC83" s="1051"/>
      <c r="AD83" s="577"/>
      <c r="AE83" s="1032">
        <f t="shared" si="0"/>
        <v>0</v>
      </c>
    </row>
    <row r="84" spans="1:31">
      <c r="A84" s="1051"/>
      <c r="B84" s="1051"/>
      <c r="C84" s="577"/>
      <c r="D84" s="1058"/>
      <c r="E84" s="1054"/>
      <c r="F84" s="219"/>
      <c r="G84" s="219"/>
      <c r="H84" s="219"/>
      <c r="I84" s="219"/>
      <c r="J84" s="219"/>
      <c r="K84" s="103" t="e">
        <f>VLOOKUP(A84,NextWS!$M$1:'NextWS'!$N$13,2)</f>
        <v>#N/A</v>
      </c>
      <c r="L84" s="1057"/>
      <c r="M84" s="1055"/>
      <c r="N84" s="219"/>
      <c r="O84" s="219"/>
      <c r="P84" s="219"/>
      <c r="Q84" s="219"/>
      <c r="R84" s="219"/>
      <c r="S84" s="219"/>
      <c r="T84" s="219"/>
      <c r="AB84" s="1051"/>
      <c r="AC84" s="1051"/>
      <c r="AD84" s="577"/>
      <c r="AE84" s="1032">
        <f t="shared" si="0"/>
        <v>0</v>
      </c>
    </row>
    <row r="85" spans="1:31">
      <c r="A85" s="1051"/>
      <c r="B85" s="1051"/>
      <c r="C85" s="577"/>
      <c r="D85" s="1058"/>
      <c r="E85" s="1054"/>
      <c r="F85" s="219"/>
      <c r="G85" s="219"/>
      <c r="H85" s="219"/>
      <c r="I85" s="219"/>
      <c r="J85" s="219"/>
      <c r="K85" s="103" t="e">
        <f>VLOOKUP(A85,NextWS!$M$1:'NextWS'!$N$13,2)</f>
        <v>#N/A</v>
      </c>
      <c r="L85" s="1057"/>
      <c r="M85" s="1055"/>
      <c r="N85" s="219"/>
      <c r="O85" s="219"/>
      <c r="P85" s="219"/>
      <c r="Q85" s="219"/>
      <c r="R85" s="219"/>
      <c r="S85" s="219"/>
      <c r="T85" s="219"/>
      <c r="AB85" s="1051"/>
      <c r="AC85" s="1051"/>
      <c r="AD85" s="577"/>
      <c r="AE85" s="1032">
        <f t="shared" si="0"/>
        <v>0</v>
      </c>
    </row>
    <row r="86" spans="1:31">
      <c r="A86" s="1051"/>
      <c r="B86" s="1051"/>
      <c r="C86" s="577"/>
      <c r="D86" s="1058"/>
      <c r="E86" s="1054"/>
      <c r="F86" s="219"/>
      <c r="G86" s="219"/>
      <c r="H86" s="219"/>
      <c r="I86" s="219"/>
      <c r="J86" s="219"/>
      <c r="K86" s="103" t="e">
        <f>VLOOKUP(A86,NextWS!$M$1:'NextWS'!$N$13,2)</f>
        <v>#N/A</v>
      </c>
      <c r="L86" s="1057"/>
      <c r="M86" s="1055"/>
      <c r="N86" s="219"/>
      <c r="O86" s="219"/>
      <c r="P86" s="219"/>
      <c r="Q86" s="219"/>
      <c r="R86" s="219"/>
      <c r="S86" s="219"/>
      <c r="T86" s="219"/>
      <c r="AB86" s="1051"/>
      <c r="AC86" s="1051"/>
      <c r="AD86" s="577"/>
      <c r="AE86" s="1032">
        <f t="shared" si="0"/>
        <v>0</v>
      </c>
    </row>
    <row r="87" spans="1:31">
      <c r="A87" s="1051"/>
      <c r="B87" s="1051"/>
      <c r="C87" s="577"/>
      <c r="D87" s="1058"/>
      <c r="E87" s="1054"/>
      <c r="F87" s="219"/>
      <c r="G87" s="219"/>
      <c r="H87" s="219"/>
      <c r="I87" s="219"/>
      <c r="J87" s="219"/>
      <c r="K87" s="103" t="e">
        <f>VLOOKUP(A87,NextWS!$M$1:'NextWS'!$N$13,2)</f>
        <v>#N/A</v>
      </c>
      <c r="L87" s="1057"/>
      <c r="M87" s="1055"/>
      <c r="N87" s="219"/>
      <c r="O87" s="219"/>
      <c r="P87" s="219"/>
      <c r="Q87" s="219"/>
      <c r="R87" s="219"/>
      <c r="S87" s="219"/>
      <c r="T87" s="219"/>
      <c r="AB87" s="1051"/>
      <c r="AC87" s="1051"/>
      <c r="AD87" s="577"/>
      <c r="AE87" s="1032">
        <f t="shared" si="0"/>
        <v>0</v>
      </c>
    </row>
    <row r="88" spans="1:31">
      <c r="A88" s="1051"/>
      <c r="B88" s="1051"/>
      <c r="C88" s="577"/>
      <c r="D88" s="1058"/>
      <c r="E88" s="1054"/>
      <c r="F88" s="219"/>
      <c r="G88" s="219"/>
      <c r="H88" s="219"/>
      <c r="I88" s="219"/>
      <c r="J88" s="219"/>
      <c r="K88" s="103" t="e">
        <f>VLOOKUP(A88,NextWS!$M$1:'NextWS'!$N$13,2)</f>
        <v>#N/A</v>
      </c>
      <c r="L88" s="1057"/>
      <c r="M88" s="1055"/>
      <c r="N88" s="219"/>
      <c r="O88" s="219"/>
      <c r="P88" s="219"/>
      <c r="Q88" s="219"/>
      <c r="R88" s="219"/>
      <c r="S88" s="219"/>
      <c r="T88" s="219"/>
      <c r="AB88" s="1051"/>
      <c r="AC88" s="1051"/>
      <c r="AD88" s="577"/>
      <c r="AE88" s="1032">
        <f t="shared" si="0"/>
        <v>0</v>
      </c>
    </row>
    <row r="89" spans="1:31">
      <c r="A89" s="1051"/>
      <c r="B89" s="1051"/>
      <c r="C89" s="577"/>
      <c r="D89" s="1058"/>
      <c r="E89" s="1054"/>
      <c r="F89" s="219"/>
      <c r="G89" s="219"/>
      <c r="H89" s="219"/>
      <c r="I89" s="219"/>
      <c r="J89" s="219"/>
      <c r="K89" s="103" t="e">
        <f>VLOOKUP(A89,NextWS!$M$1:'NextWS'!$N$13,2)</f>
        <v>#N/A</v>
      </c>
      <c r="L89" s="1057"/>
      <c r="M89" s="1055"/>
      <c r="N89" s="219"/>
      <c r="O89" s="219"/>
      <c r="P89" s="219"/>
      <c r="Q89" s="219"/>
      <c r="R89" s="219"/>
      <c r="S89" s="219"/>
      <c r="T89" s="219"/>
      <c r="AB89" s="1051"/>
      <c r="AC89" s="1051"/>
      <c r="AD89" s="577"/>
      <c r="AE89" s="1032">
        <f t="shared" si="0"/>
        <v>0</v>
      </c>
    </row>
    <row r="90" spans="1:31">
      <c r="A90" s="1051"/>
      <c r="B90" s="1051"/>
      <c r="C90" s="577"/>
      <c r="D90" s="1058"/>
      <c r="E90" s="1054"/>
      <c r="F90" s="219"/>
      <c r="G90" s="219"/>
      <c r="H90" s="219"/>
      <c r="I90" s="219"/>
      <c r="J90" s="219"/>
      <c r="K90" s="103" t="e">
        <f>VLOOKUP(A90,NextWS!$M$1:'NextWS'!$N$13,2)</f>
        <v>#N/A</v>
      </c>
      <c r="L90" s="1057"/>
      <c r="M90" s="1055"/>
      <c r="N90" s="219"/>
      <c r="O90" s="219"/>
      <c r="P90" s="219"/>
      <c r="Q90" s="219"/>
      <c r="R90" s="219"/>
      <c r="S90" s="219"/>
      <c r="T90" s="219"/>
      <c r="AB90" s="1051"/>
      <c r="AC90" s="1051"/>
      <c r="AD90" s="577"/>
      <c r="AE90" s="1032">
        <f t="shared" si="0"/>
        <v>0</v>
      </c>
    </row>
    <row r="91" spans="1:31">
      <c r="A91" s="1051"/>
      <c r="B91" s="1051"/>
      <c r="C91" s="577"/>
      <c r="D91" s="1058"/>
      <c r="E91" s="1054"/>
      <c r="F91" s="219"/>
      <c r="G91" s="219"/>
      <c r="H91" s="219"/>
      <c r="I91" s="219"/>
      <c r="J91" s="219"/>
      <c r="K91" s="103" t="e">
        <f>VLOOKUP(A91,NextWS!$M$1:'NextWS'!$N$13,2)</f>
        <v>#N/A</v>
      </c>
      <c r="L91" s="1057"/>
      <c r="M91" s="1055"/>
      <c r="N91" s="219"/>
      <c r="O91" s="219"/>
      <c r="P91" s="219"/>
      <c r="Q91" s="219"/>
      <c r="R91" s="219"/>
      <c r="S91" s="219"/>
      <c r="T91" s="219"/>
      <c r="AB91" s="1051"/>
      <c r="AC91" s="1051"/>
      <c r="AD91" s="577"/>
      <c r="AE91" s="1032">
        <f t="shared" si="0"/>
        <v>0</v>
      </c>
    </row>
    <row r="92" spans="1:31">
      <c r="A92" s="1051"/>
      <c r="B92" s="1051"/>
      <c r="C92" s="577"/>
      <c r="D92" s="1058"/>
      <c r="E92" s="1054"/>
      <c r="F92" s="219"/>
      <c r="G92" s="219"/>
      <c r="H92" s="219"/>
      <c r="I92" s="219"/>
      <c r="J92" s="219"/>
      <c r="K92" s="103" t="e">
        <f>VLOOKUP(A92,NextWS!$M$1:'NextWS'!$N$13,2)</f>
        <v>#N/A</v>
      </c>
      <c r="L92" s="1057"/>
      <c r="M92" s="1055"/>
      <c r="N92" s="219"/>
      <c r="O92" s="219"/>
      <c r="P92" s="219"/>
      <c r="Q92" s="219"/>
      <c r="R92" s="219"/>
      <c r="S92" s="219"/>
      <c r="T92" s="219"/>
      <c r="AB92" s="1051"/>
      <c r="AC92" s="1051"/>
      <c r="AD92" s="577"/>
      <c r="AE92" s="1032">
        <f t="shared" si="0"/>
        <v>0</v>
      </c>
    </row>
    <row r="93" spans="1:31">
      <c r="A93" s="1051"/>
      <c r="B93" s="1051"/>
      <c r="C93" s="577"/>
      <c r="D93" s="1058"/>
      <c r="E93" s="1054"/>
      <c r="F93" s="219"/>
      <c r="G93" s="219"/>
      <c r="H93" s="219"/>
      <c r="I93" s="219"/>
      <c r="J93" s="219"/>
      <c r="K93" s="103" t="e">
        <f>VLOOKUP(A93,NextWS!$M$1:'NextWS'!$N$13,2)</f>
        <v>#N/A</v>
      </c>
      <c r="L93" s="1057"/>
      <c r="M93" s="1055"/>
      <c r="N93" s="219"/>
      <c r="O93" s="219"/>
      <c r="P93" s="219"/>
      <c r="Q93" s="219"/>
      <c r="R93" s="219"/>
      <c r="S93" s="219"/>
      <c r="T93" s="219"/>
      <c r="AB93" s="1051"/>
      <c r="AC93" s="1051"/>
      <c r="AD93" s="577"/>
      <c r="AE93" s="1032">
        <f t="shared" si="0"/>
        <v>0</v>
      </c>
    </row>
    <row r="94" spans="1:31">
      <c r="A94" s="1051"/>
      <c r="B94" s="1051"/>
      <c r="C94" s="577"/>
      <c r="D94" s="1058"/>
      <c r="E94" s="1054"/>
      <c r="F94" s="219"/>
      <c r="G94" s="219"/>
      <c r="H94" s="219"/>
      <c r="I94" s="219"/>
      <c r="J94" s="219"/>
      <c r="K94" s="103" t="e">
        <f>VLOOKUP(A94,NextWS!$M$1:'NextWS'!$N$13,2)</f>
        <v>#N/A</v>
      </c>
      <c r="L94" s="1057"/>
      <c r="M94" s="1055"/>
      <c r="N94" s="219"/>
      <c r="O94" s="219"/>
      <c r="P94" s="219"/>
      <c r="Q94" s="219"/>
      <c r="R94" s="219"/>
      <c r="S94" s="219"/>
      <c r="T94" s="219"/>
      <c r="AB94" s="1051"/>
      <c r="AC94" s="1051"/>
      <c r="AD94" s="577"/>
      <c r="AE94" s="1032">
        <f t="shared" si="0"/>
        <v>0</v>
      </c>
    </row>
    <row r="95" spans="1:31">
      <c r="A95" s="1051"/>
      <c r="B95" s="1051"/>
      <c r="C95" s="577"/>
      <c r="D95" s="1058"/>
      <c r="E95" s="1054"/>
      <c r="F95" s="219"/>
      <c r="G95" s="219"/>
      <c r="H95" s="219"/>
      <c r="I95" s="219"/>
      <c r="J95" s="219"/>
      <c r="K95" s="103" t="e">
        <f>VLOOKUP(A95,NextWS!$M$1:'NextWS'!$N$13,2)</f>
        <v>#N/A</v>
      </c>
      <c r="L95" s="1057"/>
      <c r="M95" s="1055"/>
      <c r="N95" s="219"/>
      <c r="O95" s="219"/>
      <c r="P95" s="219"/>
      <c r="Q95" s="219"/>
      <c r="R95" s="219"/>
      <c r="S95" s="219"/>
      <c r="T95" s="219"/>
      <c r="AB95" s="1051"/>
      <c r="AC95" s="1051"/>
      <c r="AD95" s="577"/>
      <c r="AE95" s="1032">
        <f t="shared" si="0"/>
        <v>0</v>
      </c>
    </row>
    <row r="96" spans="1:31">
      <c r="A96" s="1051"/>
      <c r="B96" s="1051"/>
      <c r="C96" s="577"/>
      <c r="D96" s="1058"/>
      <c r="E96" s="1054"/>
      <c r="F96" s="219"/>
      <c r="G96" s="219"/>
      <c r="H96" s="219"/>
      <c r="I96" s="219"/>
      <c r="J96" s="219"/>
      <c r="K96" s="103" t="e">
        <f>VLOOKUP(A96,NextWS!$M$1:'NextWS'!$N$13,2)</f>
        <v>#N/A</v>
      </c>
      <c r="L96" s="1057"/>
      <c r="M96" s="1055"/>
      <c r="N96" s="219"/>
      <c r="O96" s="219"/>
      <c r="P96" s="219"/>
      <c r="Q96" s="219"/>
      <c r="R96" s="219"/>
      <c r="S96" s="219"/>
      <c r="T96" s="219"/>
      <c r="AB96" s="1051"/>
      <c r="AC96" s="1051"/>
      <c r="AD96" s="577"/>
      <c r="AE96" s="1032">
        <f t="shared" si="0"/>
        <v>0</v>
      </c>
    </row>
    <row r="97" spans="1:31">
      <c r="A97" s="1051"/>
      <c r="B97" s="1051"/>
      <c r="C97" s="577"/>
      <c r="D97" s="1058"/>
      <c r="E97" s="1054"/>
      <c r="F97" s="219"/>
      <c r="G97" s="219"/>
      <c r="H97" s="219"/>
      <c r="I97" s="219"/>
      <c r="J97" s="219"/>
      <c r="K97" s="103" t="e">
        <f>VLOOKUP(A97,NextWS!$M$1:'NextWS'!$N$13,2)</f>
        <v>#N/A</v>
      </c>
      <c r="L97" s="1057"/>
      <c r="M97" s="1055"/>
      <c r="N97" s="219"/>
      <c r="O97" s="219"/>
      <c r="P97" s="219"/>
      <c r="Q97" s="219"/>
      <c r="R97" s="219"/>
      <c r="S97" s="219"/>
      <c r="T97" s="219"/>
      <c r="AB97" s="1051"/>
      <c r="AC97" s="1051"/>
      <c r="AD97" s="577"/>
      <c r="AE97" s="1032">
        <f t="shared" si="0"/>
        <v>0</v>
      </c>
    </row>
    <row r="98" spans="1:31">
      <c r="A98" s="1051"/>
      <c r="B98" s="1051"/>
      <c r="C98" s="577"/>
      <c r="D98" s="1058"/>
      <c r="E98" s="1054"/>
      <c r="F98" s="219"/>
      <c r="G98" s="219"/>
      <c r="H98" s="219"/>
      <c r="I98" s="219"/>
      <c r="J98" s="219"/>
      <c r="K98" s="103" t="e">
        <f>VLOOKUP(A98,NextWS!$M$1:'NextWS'!$N$13,2)</f>
        <v>#N/A</v>
      </c>
      <c r="L98" s="1057"/>
      <c r="M98" s="1055"/>
      <c r="N98" s="219"/>
      <c r="O98" s="219"/>
      <c r="P98" s="219"/>
      <c r="Q98" s="219"/>
      <c r="R98" s="219"/>
      <c r="S98" s="219"/>
      <c r="T98" s="219"/>
      <c r="AB98" s="1051"/>
      <c r="AC98" s="1051"/>
      <c r="AD98" s="577"/>
      <c r="AE98" s="1032">
        <f t="shared" si="0"/>
        <v>0</v>
      </c>
    </row>
    <row r="99" spans="1:31">
      <c r="A99" s="1051"/>
      <c r="B99" s="1051"/>
      <c r="C99" s="577"/>
      <c r="D99" s="1058"/>
      <c r="E99" s="1054"/>
      <c r="F99" s="219"/>
      <c r="G99" s="219"/>
      <c r="H99" s="219"/>
      <c r="I99" s="219"/>
      <c r="J99" s="219"/>
      <c r="K99" s="103" t="e">
        <f>VLOOKUP(A99,NextWS!$M$1:'NextWS'!$N$13,2)</f>
        <v>#N/A</v>
      </c>
      <c r="L99" s="1057"/>
      <c r="M99" s="1055"/>
      <c r="N99" s="219"/>
      <c r="O99" s="219"/>
      <c r="P99" s="219"/>
      <c r="Q99" s="219"/>
      <c r="R99" s="219"/>
      <c r="S99" s="219"/>
      <c r="T99" s="219"/>
      <c r="AB99" s="1051"/>
      <c r="AC99" s="1051"/>
      <c r="AD99" s="577"/>
      <c r="AE99" s="1032">
        <f t="shared" si="0"/>
        <v>0</v>
      </c>
    </row>
    <row r="100" spans="1:31" ht="18">
      <c r="A100" s="1051"/>
      <c r="B100" s="1051"/>
      <c r="C100" s="577"/>
      <c r="D100" s="1058"/>
      <c r="E100" s="1054"/>
      <c r="F100" s="219"/>
      <c r="G100" s="219"/>
      <c r="H100" s="219"/>
      <c r="I100" s="219"/>
      <c r="J100" s="219"/>
      <c r="K100" s="103" t="e">
        <f>VLOOKUP(A100,NextWS!$M$1:'NextWS'!$N$13,2)</f>
        <v>#N/A</v>
      </c>
      <c r="L100" s="1057"/>
      <c r="M100" s="1055"/>
      <c r="N100" s="219"/>
      <c r="O100" s="219"/>
      <c r="P100" s="219"/>
      <c r="Q100" s="219"/>
      <c r="R100" s="219"/>
      <c r="S100" s="219"/>
      <c r="T100" s="219"/>
      <c r="AB100" s="1052"/>
      <c r="AD100" s="577"/>
      <c r="AE100" s="1032">
        <f t="shared" si="0"/>
        <v>0</v>
      </c>
    </row>
    <row r="101" spans="1:31" ht="18">
      <c r="A101" s="1051"/>
      <c r="B101" s="1051"/>
      <c r="C101" s="577"/>
      <c r="D101" s="1050"/>
      <c r="E101" s="1054"/>
      <c r="K101" s="103" t="e">
        <f>VLOOKUP(A101,NextWS!$C$301:'NextWS'!$D$314,2)</f>
        <v>#N/A</v>
      </c>
      <c r="M101" s="1055"/>
      <c r="AB101" s="1052"/>
      <c r="AC101" s="1051"/>
      <c r="AD101" s="1056"/>
    </row>
    <row r="102" spans="1:31">
      <c r="A102" s="1051"/>
      <c r="B102" s="1051"/>
      <c r="C102" s="577"/>
      <c r="D102" s="1050"/>
      <c r="E102" s="1054"/>
      <c r="K102" s="103" t="e">
        <f>VLOOKUP(A102,NextWS!$C$301:'NextWS'!$D$314,2)</f>
        <v>#N/A</v>
      </c>
      <c r="M102" s="1055"/>
      <c r="AB102" s="1051"/>
      <c r="AC102" s="1051"/>
      <c r="AD102" s="1056"/>
    </row>
    <row r="103" spans="1:31">
      <c r="A103" s="1051"/>
      <c r="B103" s="1051"/>
      <c r="C103" s="577"/>
      <c r="D103" s="1050"/>
      <c r="E103" s="1054"/>
      <c r="K103" s="103" t="e">
        <f>VLOOKUP(A103,NextWS!$C$301:'NextWS'!$D$314,2)</f>
        <v>#N/A</v>
      </c>
      <c r="M103" s="1055"/>
      <c r="AB103" s="1051"/>
      <c r="AC103" s="1051"/>
      <c r="AD103" s="1056"/>
    </row>
    <row r="104" spans="1:31">
      <c r="A104" s="1051"/>
      <c r="B104" s="1051"/>
      <c r="C104" s="577"/>
      <c r="D104" s="1050"/>
      <c r="E104" s="1054"/>
      <c r="K104" s="103" t="e">
        <f>VLOOKUP(A104,NextWS!$C$301:'NextWS'!$D$314,2)</f>
        <v>#N/A</v>
      </c>
      <c r="M104" s="1055"/>
      <c r="AB104" s="1051"/>
      <c r="AC104" s="1051"/>
      <c r="AD104" s="1056"/>
    </row>
    <row r="105" spans="1:31">
      <c r="A105" s="1051"/>
      <c r="B105" s="1051"/>
      <c r="C105" s="577"/>
      <c r="D105" s="1050"/>
      <c r="E105" s="1054"/>
      <c r="K105" s="103" t="e">
        <f>VLOOKUP(A105,NextWS!$C$301:'NextWS'!$D$314,2)</f>
        <v>#N/A</v>
      </c>
      <c r="M105" s="1055"/>
      <c r="AB105" s="1051"/>
      <c r="AC105" s="1051"/>
      <c r="AD105" s="1056"/>
    </row>
    <row r="106" spans="1:31">
      <c r="A106" s="1051"/>
      <c r="B106" s="1051"/>
      <c r="C106" s="577"/>
      <c r="D106" s="1050"/>
      <c r="E106" s="1054"/>
      <c r="K106" s="103" t="e">
        <f>VLOOKUP(A106,NextWS!$C$301:'NextWS'!$D$314,2)</f>
        <v>#N/A</v>
      </c>
      <c r="M106" s="1055"/>
      <c r="AB106" s="1051"/>
      <c r="AC106" s="1051"/>
      <c r="AD106" s="1056"/>
    </row>
    <row r="107" spans="1:31">
      <c r="A107" s="1051"/>
      <c r="B107" s="1051"/>
      <c r="C107" s="577"/>
      <c r="D107" s="1050"/>
      <c r="E107" s="1054"/>
      <c r="K107" s="103" t="e">
        <f>VLOOKUP(A107,NextWS!$C$301:'NextWS'!$D$314,2)</f>
        <v>#N/A</v>
      </c>
      <c r="M107" s="1055"/>
      <c r="AB107" s="1051"/>
      <c r="AC107" s="1051"/>
      <c r="AD107" s="1056"/>
    </row>
    <row r="108" spans="1:31">
      <c r="A108" s="1051"/>
      <c r="B108" s="1051"/>
      <c r="C108" s="577"/>
      <c r="D108" s="1050"/>
      <c r="E108" s="1054"/>
      <c r="K108" s="103" t="e">
        <f>VLOOKUP(A108,NextWS!$C$301:'NextWS'!$D$314,2)</f>
        <v>#N/A</v>
      </c>
      <c r="M108" s="1055"/>
      <c r="AB108" s="1051"/>
      <c r="AC108" s="1051"/>
      <c r="AD108" s="1056"/>
    </row>
    <row r="109" spans="1:31">
      <c r="A109" s="1051"/>
      <c r="B109" s="1051"/>
      <c r="C109" s="577"/>
      <c r="D109" s="1050"/>
      <c r="E109" s="1054"/>
      <c r="K109" s="103" t="e">
        <f>VLOOKUP(A109,NextWS!$C$301:'NextWS'!$D$314,2)</f>
        <v>#N/A</v>
      </c>
      <c r="M109" s="1055"/>
      <c r="AB109" s="1051"/>
      <c r="AC109" s="1051"/>
      <c r="AD109" s="1056"/>
    </row>
    <row r="110" spans="1:31">
      <c r="A110" s="1051"/>
      <c r="B110" s="1051"/>
      <c r="C110" s="577"/>
      <c r="D110" s="1050"/>
      <c r="E110" s="1054"/>
      <c r="K110" s="103" t="e">
        <f>VLOOKUP(A110,NextWS!$C$301:'NextWS'!$D$314,2)</f>
        <v>#N/A</v>
      </c>
      <c r="M110" s="1055"/>
      <c r="AB110" s="1051"/>
      <c r="AC110" s="1051"/>
      <c r="AD110" s="1056"/>
    </row>
    <row r="111" spans="1:31">
      <c r="A111" s="1051"/>
      <c r="B111" s="1051"/>
      <c r="C111" s="577"/>
      <c r="D111" s="1050"/>
      <c r="E111" s="1054"/>
      <c r="K111" s="103" t="e">
        <f>VLOOKUP(A111,NextWS!$C$301:'NextWS'!$D$314,2)</f>
        <v>#N/A</v>
      </c>
      <c r="M111" s="1055"/>
      <c r="AB111" s="1051"/>
      <c r="AC111" s="1051"/>
      <c r="AD111" s="1056"/>
    </row>
    <row r="112" spans="1:31">
      <c r="A112" s="1051"/>
      <c r="B112" s="1051"/>
      <c r="C112" s="577"/>
      <c r="D112" s="1050"/>
      <c r="E112" s="1054"/>
      <c r="K112" s="103" t="e">
        <f>VLOOKUP(A112,NextWS!$C$301:'NextWS'!$D$314,2)</f>
        <v>#N/A</v>
      </c>
      <c r="M112" s="1055"/>
      <c r="AB112" s="1051"/>
      <c r="AC112" s="1051"/>
      <c r="AD112" s="1056"/>
    </row>
    <row r="113" spans="1:30">
      <c r="A113" s="1051"/>
      <c r="B113" s="1051"/>
      <c r="C113" s="577"/>
      <c r="D113" s="1050"/>
      <c r="E113" s="1054"/>
      <c r="K113" s="103" t="e">
        <f>VLOOKUP(A113,NextWS!$C$301:'NextWS'!$D$314,2)</f>
        <v>#N/A</v>
      </c>
      <c r="M113" s="1055"/>
      <c r="AB113" s="1051"/>
      <c r="AC113" s="1051"/>
      <c r="AD113" s="1056"/>
    </row>
    <row r="114" spans="1:30">
      <c r="A114" s="1051"/>
      <c r="B114" s="1051"/>
      <c r="C114" s="577"/>
      <c r="D114" s="1050"/>
      <c r="E114" s="1054"/>
      <c r="K114" s="103" t="e">
        <f>VLOOKUP(A114,NextWS!$C$301:'NextWS'!$D$314,2)</f>
        <v>#N/A</v>
      </c>
      <c r="M114" s="1055"/>
      <c r="AB114" s="1051"/>
      <c r="AC114" s="1051"/>
      <c r="AD114" s="1056"/>
    </row>
    <row r="115" spans="1:30">
      <c r="A115" s="1051"/>
      <c r="B115" s="1051"/>
      <c r="C115" s="577"/>
      <c r="D115" s="1050"/>
      <c r="E115" s="1054"/>
      <c r="K115" s="103" t="e">
        <f>VLOOKUP(A115,NextWS!$C$301:'NextWS'!$D$314,2)</f>
        <v>#N/A</v>
      </c>
      <c r="M115" s="1055"/>
      <c r="AB115" s="1051"/>
      <c r="AC115" s="1051"/>
      <c r="AD115" s="1056"/>
    </row>
    <row r="116" spans="1:30">
      <c r="A116" s="1051"/>
      <c r="B116" s="1051"/>
      <c r="C116" s="577"/>
      <c r="D116" s="1050"/>
      <c r="E116" s="1054"/>
      <c r="K116" s="103" t="e">
        <f>VLOOKUP(A116,NextWS!$C$301:'NextWS'!$D$314,2)</f>
        <v>#N/A</v>
      </c>
      <c r="M116" s="1055"/>
    </row>
    <row r="117" spans="1:30">
      <c r="A117" s="1051"/>
      <c r="B117" s="1051"/>
      <c r="C117" s="577"/>
      <c r="D117" s="1050"/>
      <c r="E117" s="1054"/>
      <c r="K117" s="103" t="e">
        <f>VLOOKUP(A117,NextWS!$C$301:'NextWS'!$D$314,2)</f>
        <v>#N/A</v>
      </c>
      <c r="M117" s="1055"/>
    </row>
    <row r="118" spans="1:30">
      <c r="A118" s="1051"/>
      <c r="B118" s="1051"/>
      <c r="C118" s="577"/>
      <c r="D118" s="1050"/>
      <c r="E118" s="1054"/>
      <c r="K118" s="103" t="e">
        <f>VLOOKUP(A118,NextWS!$C$301:'NextWS'!$D$314,2)</f>
        <v>#N/A</v>
      </c>
      <c r="M118" s="1055"/>
    </row>
    <row r="119" spans="1:30">
      <c r="A119" s="1051"/>
      <c r="B119" s="1051"/>
      <c r="C119" s="577"/>
      <c r="D119" s="1050"/>
      <c r="E119" s="1054"/>
      <c r="K119" s="103" t="e">
        <f>VLOOKUP(A119,NextWS!$C$301:'NextWS'!$D$314,2)</f>
        <v>#N/A</v>
      </c>
      <c r="M119" s="1055"/>
    </row>
    <row r="120" spans="1:30">
      <c r="A120" s="1051"/>
      <c r="B120" s="1051"/>
      <c r="C120" s="577"/>
      <c r="D120" s="1050"/>
      <c r="E120" s="1054"/>
      <c r="K120" s="103" t="e">
        <f>VLOOKUP(A120,NextWS!$C$301:'NextWS'!$D$314,2)</f>
        <v>#N/A</v>
      </c>
      <c r="M120" s="1055"/>
    </row>
    <row r="121" spans="1:30">
      <c r="A121" s="1051"/>
      <c r="B121" s="1051"/>
      <c r="C121" s="577"/>
      <c r="D121" s="1050"/>
      <c r="E121" s="1054"/>
      <c r="K121" s="103" t="e">
        <f>VLOOKUP(A121,NextWS!$C$301:'NextWS'!$D$314,2)</f>
        <v>#N/A</v>
      </c>
      <c r="M121" s="1055"/>
    </row>
    <row r="122" spans="1:30">
      <c r="A122" s="1051"/>
      <c r="B122" s="1051"/>
      <c r="C122" s="577"/>
      <c r="D122" s="1050"/>
      <c r="E122" s="1054"/>
      <c r="K122" s="103" t="e">
        <f>VLOOKUP(A122,NextWS!$C$301:'NextWS'!$D$314,2)</f>
        <v>#N/A</v>
      </c>
      <c r="M122" s="1055"/>
    </row>
    <row r="123" spans="1:30">
      <c r="A123" s="1051"/>
      <c r="B123" s="1051"/>
      <c r="C123" s="577"/>
      <c r="D123" s="1050"/>
      <c r="E123" s="1054"/>
      <c r="K123" s="103" t="e">
        <f>VLOOKUP(A123,NextWS!$C$301:'NextWS'!$D$314,2)</f>
        <v>#N/A</v>
      </c>
      <c r="M123" s="1055"/>
    </row>
    <row r="124" spans="1:30">
      <c r="A124" s="1051"/>
      <c r="B124" s="1051"/>
      <c r="C124" s="577"/>
      <c r="D124" s="1050"/>
      <c r="E124" s="1054"/>
      <c r="K124" s="103" t="e">
        <f>VLOOKUP(A124,NextWS!$C$301:'NextWS'!$D$314,2)</f>
        <v>#N/A</v>
      </c>
      <c r="M124" s="1055"/>
    </row>
    <row r="125" spans="1:30">
      <c r="A125" s="1051"/>
      <c r="B125" s="1051"/>
      <c r="C125" s="577"/>
      <c r="D125" s="1050"/>
      <c r="E125" s="1054"/>
      <c r="K125" s="103" t="e">
        <f>VLOOKUP(A125,NextWS!$C$301:'NextWS'!$D$314,2)</f>
        <v>#N/A</v>
      </c>
      <c r="M125" s="1055"/>
    </row>
    <row r="126" spans="1:30">
      <c r="A126" s="1051"/>
      <c r="B126" s="1051"/>
      <c r="C126" s="577"/>
      <c r="D126" s="1050"/>
      <c r="E126" s="1054"/>
      <c r="K126" s="103" t="e">
        <f>VLOOKUP(A126,NextWS!$C$301:'NextWS'!$D$314,2)</f>
        <v>#N/A</v>
      </c>
      <c r="M126" s="1055"/>
    </row>
    <row r="127" spans="1:30">
      <c r="A127" s="1051"/>
      <c r="B127" s="1051"/>
      <c r="C127" s="577"/>
      <c r="D127" s="1050"/>
      <c r="E127" s="1054"/>
      <c r="K127" s="103" t="e">
        <f>VLOOKUP(A127,NextWS!$C$301:'NextWS'!$D$314,2)</f>
        <v>#N/A</v>
      </c>
      <c r="M127" s="1055"/>
    </row>
    <row r="128" spans="1:30">
      <c r="A128" s="1051"/>
      <c r="B128" s="1051"/>
      <c r="C128" s="577"/>
      <c r="D128" s="1050"/>
      <c r="E128" s="1054"/>
      <c r="K128" s="103" t="e">
        <f>VLOOKUP(A128,NextWS!$C$301:'NextWS'!$D$314,2)</f>
        <v>#N/A</v>
      </c>
      <c r="M128" s="1055"/>
    </row>
    <row r="129" spans="1:13">
      <c r="A129" s="1051"/>
      <c r="B129" s="1051"/>
      <c r="C129" s="577"/>
      <c r="D129" s="1050"/>
      <c r="E129" s="1054"/>
      <c r="K129" s="103" t="e">
        <f>VLOOKUP(A129,NextWS!$C$301:'NextWS'!$D$314,2)</f>
        <v>#N/A</v>
      </c>
      <c r="M129" s="1055"/>
    </row>
    <row r="130" spans="1:13">
      <c r="A130" s="1051"/>
      <c r="B130" s="1051"/>
      <c r="C130" s="577"/>
      <c r="D130" s="1050"/>
      <c r="E130" s="1054"/>
      <c r="K130" s="103" t="e">
        <f>VLOOKUP(A130,NextWS!$C$301:'NextWS'!$D$314,2)</f>
        <v>#N/A</v>
      </c>
      <c r="M130" s="1055"/>
    </row>
    <row r="131" spans="1:13">
      <c r="A131" s="1051"/>
      <c r="B131" s="1051"/>
      <c r="C131" s="577"/>
      <c r="D131" s="1050"/>
      <c r="E131" s="1054"/>
      <c r="K131" s="103" t="e">
        <f>VLOOKUP(A131,NextWS!$C$301:'NextWS'!$D$314,2)</f>
        <v>#N/A</v>
      </c>
      <c r="M131" s="1055"/>
    </row>
    <row r="132" spans="1:13">
      <c r="A132" s="1051"/>
      <c r="B132" s="1051"/>
      <c r="C132" s="577"/>
      <c r="D132" s="1050"/>
      <c r="E132" s="1054"/>
      <c r="K132" s="103" t="e">
        <f>VLOOKUP(A132,NextWS!$C$301:'NextWS'!$D$314,2)</f>
        <v>#N/A</v>
      </c>
      <c r="M132" s="1055"/>
    </row>
    <row r="133" spans="1:13">
      <c r="A133" s="1051"/>
      <c r="B133" s="1051"/>
      <c r="C133" s="577"/>
      <c r="D133" s="1050"/>
      <c r="E133" s="1054"/>
      <c r="K133" s="103" t="e">
        <f>VLOOKUP(A133,NextWS!$C$301:'NextWS'!$D$314,2)</f>
        <v>#N/A</v>
      </c>
      <c r="M133" s="1055"/>
    </row>
    <row r="134" spans="1:13">
      <c r="A134" s="1051"/>
      <c r="B134" s="1051"/>
      <c r="C134" s="577"/>
      <c r="D134" s="1050"/>
      <c r="E134" s="1054"/>
      <c r="K134" s="103" t="e">
        <f>VLOOKUP(A134,NextWS!$C$301:'NextWS'!$D$314,2)</f>
        <v>#N/A</v>
      </c>
      <c r="M134" s="1055"/>
    </row>
    <row r="135" spans="1:13">
      <c r="A135" s="1051"/>
      <c r="B135" s="1051"/>
      <c r="C135" s="577"/>
      <c r="D135" s="1050"/>
      <c r="E135" s="1054"/>
      <c r="K135" s="103" t="e">
        <f>VLOOKUP(A135,NextWS!$C$301:'NextWS'!$D$314,2)</f>
        <v>#N/A</v>
      </c>
      <c r="M135" s="1055"/>
    </row>
    <row r="136" spans="1:13">
      <c r="A136" s="1051"/>
      <c r="B136" s="1051"/>
      <c r="C136" s="577"/>
      <c r="D136" s="1050"/>
      <c r="E136" s="1054"/>
      <c r="K136" s="103" t="e">
        <f>VLOOKUP(A136,NextWS!$C$301:'NextWS'!$D$314,2)</f>
        <v>#N/A</v>
      </c>
      <c r="M136" s="1055"/>
    </row>
    <row r="137" spans="1:13">
      <c r="A137" s="1051"/>
      <c r="B137" s="1051"/>
      <c r="C137" s="577"/>
      <c r="D137" s="1050"/>
      <c r="E137" s="1054"/>
      <c r="K137" s="103" t="e">
        <f>VLOOKUP(A137,NextWS!$C$301:'NextWS'!$D$314,2)</f>
        <v>#N/A</v>
      </c>
      <c r="M137" s="1055"/>
    </row>
    <row r="138" spans="1:13">
      <c r="A138" s="1051"/>
      <c r="B138" s="1051"/>
      <c r="C138" s="577"/>
      <c r="D138" s="1050"/>
      <c r="E138" s="1054"/>
      <c r="K138" s="103" t="e">
        <f>VLOOKUP(A138,NextWS!$C$301:'NextWS'!$D$314,2)</f>
        <v>#N/A</v>
      </c>
      <c r="M138" s="1055"/>
    </row>
    <row r="139" spans="1:13">
      <c r="A139" s="1051"/>
      <c r="B139" s="1051"/>
      <c r="C139" s="577"/>
      <c r="D139" s="1050"/>
      <c r="E139" s="1054"/>
      <c r="K139" s="103" t="e">
        <f>VLOOKUP(A139,NextWS!$C$301:'NextWS'!$D$314,2)</f>
        <v>#N/A</v>
      </c>
      <c r="M139" s="1055"/>
    </row>
    <row r="140" spans="1:13">
      <c r="A140" s="1051"/>
      <c r="B140" s="1051"/>
      <c r="C140" s="577"/>
      <c r="D140" s="1050"/>
      <c r="E140" s="1054"/>
      <c r="K140" s="103" t="e">
        <f>VLOOKUP(A140,NextWS!$C$301:'NextWS'!$D$314,2)</f>
        <v>#N/A</v>
      </c>
      <c r="M140" s="1055"/>
    </row>
    <row r="141" spans="1:13">
      <c r="A141" s="1051"/>
      <c r="B141" s="1051"/>
      <c r="C141" s="577"/>
      <c r="D141" s="1050"/>
      <c r="E141" s="1054"/>
      <c r="K141" s="103" t="e">
        <f>VLOOKUP(A141,NextWS!$C$301:'NextWS'!$D$314,2)</f>
        <v>#N/A</v>
      </c>
      <c r="M141" s="1055"/>
    </row>
    <row r="142" spans="1:13">
      <c r="A142" s="1051"/>
      <c r="B142" s="1051"/>
      <c r="C142" s="577"/>
      <c r="D142" s="1050"/>
      <c r="E142" s="1054"/>
      <c r="K142" s="103" t="e">
        <f>VLOOKUP(A142,NextWS!$C$301:'NextWS'!$D$314,2)</f>
        <v>#N/A</v>
      </c>
      <c r="M142" s="1055"/>
    </row>
    <row r="143" spans="1:13">
      <c r="A143" s="1051"/>
      <c r="B143" s="1051"/>
      <c r="C143" s="577"/>
      <c r="D143" s="1050"/>
      <c r="E143" s="1054"/>
      <c r="K143" s="103" t="e">
        <f>VLOOKUP(A143,NextWS!$C$301:'NextWS'!$D$314,2)</f>
        <v>#N/A</v>
      </c>
      <c r="M143" s="1055"/>
    </row>
    <row r="144" spans="1:13">
      <c r="A144" s="1051"/>
      <c r="B144" s="1051"/>
      <c r="C144" s="577"/>
      <c r="D144" s="1050"/>
      <c r="E144" s="1054"/>
      <c r="K144" s="103" t="e">
        <f>VLOOKUP(A144,NextWS!$C$301:'NextWS'!$D$314,2)</f>
        <v>#N/A</v>
      </c>
      <c r="M144" s="1055"/>
    </row>
    <row r="145" spans="1:13">
      <c r="A145" s="1051"/>
      <c r="B145" s="1051"/>
      <c r="C145" s="577"/>
      <c r="D145" s="1050"/>
      <c r="E145" s="1054"/>
      <c r="K145" s="103" t="e">
        <f>VLOOKUP(A145,NextWS!$C$301:'NextWS'!$D$314,2)</f>
        <v>#N/A</v>
      </c>
      <c r="M145" s="1055"/>
    </row>
    <row r="146" spans="1:13">
      <c r="A146" s="1051"/>
      <c r="B146" s="1051"/>
      <c r="C146" s="577"/>
      <c r="D146" s="1050"/>
      <c r="E146" s="1054"/>
      <c r="K146" s="103" t="e">
        <f>VLOOKUP(A146,NextWS!$C$301:'NextWS'!$D$314,2)</f>
        <v>#N/A</v>
      </c>
      <c r="M146" s="1055"/>
    </row>
    <row r="147" spans="1:13">
      <c r="A147" s="1051"/>
      <c r="B147" s="1051"/>
      <c r="C147" s="577"/>
      <c r="D147" s="1050"/>
      <c r="E147" s="1054"/>
      <c r="K147" s="103" t="e">
        <f>VLOOKUP(A147,NextWS!$C$301:'NextWS'!$D$314,2)</f>
        <v>#N/A</v>
      </c>
      <c r="M147" s="1055"/>
    </row>
    <row r="148" spans="1:13">
      <c r="A148" s="1051"/>
      <c r="B148" s="1051"/>
      <c r="C148" s="577"/>
      <c r="D148" s="1050"/>
      <c r="E148" s="1054"/>
      <c r="K148" s="103" t="e">
        <f>VLOOKUP(A148,NextWS!$C$301:'NextWS'!$D$314,2)</f>
        <v>#N/A</v>
      </c>
      <c r="M148" s="1055"/>
    </row>
    <row r="149" spans="1:13">
      <c r="A149" s="1051"/>
      <c r="B149" s="1051"/>
      <c r="C149" s="577"/>
      <c r="D149" s="1050"/>
      <c r="E149" s="1054"/>
      <c r="K149" s="103" t="e">
        <f>VLOOKUP(A149,NextWS!$C$301:'NextWS'!$D$314,2)</f>
        <v>#N/A</v>
      </c>
      <c r="M149" s="1055"/>
    </row>
    <row r="150" spans="1:13">
      <c r="A150" s="1051"/>
      <c r="B150" s="1051"/>
      <c r="C150" s="577"/>
      <c r="D150" s="1050"/>
      <c r="E150" s="1054"/>
      <c r="K150" s="103" t="e">
        <f>VLOOKUP(A150,NextWS!$C$301:'NextWS'!$D$314,2)</f>
        <v>#N/A</v>
      </c>
      <c r="M150" s="1055"/>
    </row>
    <row r="151" spans="1:13">
      <c r="A151" s="1051"/>
      <c r="B151" s="1051"/>
      <c r="C151" s="577"/>
      <c r="D151" s="1050"/>
      <c r="E151" s="1054"/>
      <c r="K151" s="103" t="e">
        <f>VLOOKUP(A151,NextWS!$C$301:'NextWS'!$D$314,2)</f>
        <v>#N/A</v>
      </c>
      <c r="M151" s="1055"/>
    </row>
    <row r="152" spans="1:13">
      <c r="A152" s="1051"/>
      <c r="B152" s="1051"/>
      <c r="C152" s="577"/>
      <c r="D152" s="1050"/>
      <c r="E152" s="1054"/>
      <c r="K152" s="103" t="e">
        <f>VLOOKUP(A152,NextWS!$C$301:'NextWS'!$D$314,2)</f>
        <v>#N/A</v>
      </c>
      <c r="M152" s="1055"/>
    </row>
    <row r="153" spans="1:13">
      <c r="A153" s="1051"/>
      <c r="B153" s="1051"/>
      <c r="C153" s="577"/>
      <c r="D153" s="1050"/>
      <c r="E153" s="1054"/>
      <c r="K153" s="103" t="e">
        <f>VLOOKUP(A153,NextWS!$C$301:'NextWS'!$D$314,2)</f>
        <v>#N/A</v>
      </c>
      <c r="M153" s="1055"/>
    </row>
    <row r="154" spans="1:13">
      <c r="A154" s="1051"/>
      <c r="B154" s="1051"/>
      <c r="C154" s="577"/>
      <c r="D154" s="1050"/>
      <c r="E154" s="1054"/>
      <c r="K154" s="103" t="e">
        <f>VLOOKUP(A154,NextWS!$C$301:'NextWS'!$D$314,2)</f>
        <v>#N/A</v>
      </c>
      <c r="M154" s="1055"/>
    </row>
    <row r="155" spans="1:13">
      <c r="A155" s="1051"/>
      <c r="B155" s="1051"/>
      <c r="C155" s="577"/>
      <c r="D155" s="1050"/>
      <c r="E155" s="1054"/>
      <c r="K155" s="103" t="e">
        <f>VLOOKUP(A155,NextWS!$C$301:'NextWS'!$D$314,2)</f>
        <v>#N/A</v>
      </c>
      <c r="M155" s="1055"/>
    </row>
    <row r="156" spans="1:13">
      <c r="A156" s="1051"/>
      <c r="B156" s="1051"/>
      <c r="C156" s="577"/>
      <c r="D156" s="1050"/>
      <c r="E156" s="1054"/>
      <c r="K156" s="103" t="e">
        <f>VLOOKUP(A156,NextWS!$C$301:'NextWS'!$D$314,2)</f>
        <v>#N/A</v>
      </c>
      <c r="M156" s="1055"/>
    </row>
    <row r="157" spans="1:13">
      <c r="A157" s="1051"/>
      <c r="B157" s="1051"/>
      <c r="C157" s="577"/>
      <c r="D157" s="1050"/>
      <c r="E157" s="1054"/>
      <c r="K157" s="103" t="e">
        <f>VLOOKUP(A157,NextWS!$C$301:'NextWS'!$D$314,2)</f>
        <v>#N/A</v>
      </c>
      <c r="M157" s="1055"/>
    </row>
    <row r="158" spans="1:13">
      <c r="A158" s="1051"/>
      <c r="B158" s="1051"/>
      <c r="C158" s="577"/>
      <c r="D158" s="1050"/>
      <c r="E158" s="1054"/>
      <c r="K158" s="103" t="e">
        <f>VLOOKUP(A158,NextWS!$C$301:'NextWS'!$D$314,2)</f>
        <v>#N/A</v>
      </c>
      <c r="M158" s="1055"/>
    </row>
    <row r="159" spans="1:13">
      <c r="A159" s="1051"/>
      <c r="B159" s="1051"/>
      <c r="C159" s="577"/>
      <c r="D159" s="1050"/>
      <c r="E159" s="1054"/>
      <c r="K159" s="103" t="e">
        <f>VLOOKUP(A159,NextWS!$C$301:'NextWS'!$D$314,2)</f>
        <v>#N/A</v>
      </c>
      <c r="M159" s="1055"/>
    </row>
    <row r="160" spans="1:13">
      <c r="A160" s="1051"/>
      <c r="B160" s="1051"/>
      <c r="C160" s="577"/>
      <c r="D160" s="1050"/>
      <c r="E160" s="1054"/>
      <c r="K160" s="103" t="e">
        <f>VLOOKUP(A160,NextWS!$C$301:'NextWS'!$D$314,2)</f>
        <v>#N/A</v>
      </c>
      <c r="M160" s="1055"/>
    </row>
    <row r="161" spans="1:13">
      <c r="A161" s="1051"/>
      <c r="B161" s="1051"/>
      <c r="C161" s="577"/>
      <c r="D161" s="1050"/>
      <c r="E161" s="1054"/>
      <c r="K161" s="103" t="e">
        <f>VLOOKUP(A161,NextWS!$C$301:'NextWS'!$D$314,2)</f>
        <v>#N/A</v>
      </c>
      <c r="M161" s="1055"/>
    </row>
    <row r="162" spans="1:13">
      <c r="A162" s="1051"/>
      <c r="B162" s="1051"/>
      <c r="C162" s="577"/>
      <c r="D162" s="1050"/>
      <c r="E162" s="1054"/>
      <c r="K162" s="103" t="e">
        <f>VLOOKUP(A162,NextWS!$C$301:'NextWS'!$D$314,2)</f>
        <v>#N/A</v>
      </c>
      <c r="M162" s="1055"/>
    </row>
    <row r="163" spans="1:13">
      <c r="A163" s="1051"/>
      <c r="B163" s="1051"/>
      <c r="C163" s="577"/>
      <c r="D163" s="1050"/>
      <c r="E163" s="1054"/>
      <c r="K163" s="103" t="e">
        <f>VLOOKUP(A163,NextWS!$C$301:'NextWS'!$D$314,2)</f>
        <v>#N/A</v>
      </c>
      <c r="M163" s="1055"/>
    </row>
    <row r="164" spans="1:13">
      <c r="A164" s="1051"/>
      <c r="B164" s="1051"/>
      <c r="C164" s="577"/>
      <c r="D164" s="1050"/>
      <c r="E164" s="1054"/>
      <c r="K164" s="103" t="e">
        <f>VLOOKUP(A164,NextWS!$C$301:'NextWS'!$D$314,2)</f>
        <v>#N/A</v>
      </c>
      <c r="M164" s="1055"/>
    </row>
    <row r="165" spans="1:13">
      <c r="A165" s="1051"/>
      <c r="B165" s="1051"/>
      <c r="C165" s="577"/>
      <c r="D165" s="1050"/>
      <c r="E165" s="1054"/>
      <c r="K165" s="103" t="e">
        <f>VLOOKUP(A165,NextWS!$C$301:'NextWS'!$D$314,2)</f>
        <v>#N/A</v>
      </c>
      <c r="M165" s="1055"/>
    </row>
    <row r="166" spans="1:13">
      <c r="A166" s="1051"/>
      <c r="B166" s="1051"/>
      <c r="C166" s="577"/>
      <c r="D166" s="1050"/>
      <c r="E166" s="1054"/>
      <c r="K166" s="103" t="e">
        <f>VLOOKUP(A166,NextWS!$C$301:'NextWS'!$D$314,2)</f>
        <v>#N/A</v>
      </c>
      <c r="M166" s="1055"/>
    </row>
    <row r="167" spans="1:13">
      <c r="A167" s="1051"/>
      <c r="B167" s="1051"/>
      <c r="C167" s="577"/>
      <c r="D167" s="1050"/>
      <c r="E167" s="1054"/>
      <c r="K167" s="103" t="e">
        <f>VLOOKUP(A167,NextWS!$C$301:'NextWS'!$D$314,2)</f>
        <v>#N/A</v>
      </c>
      <c r="M167" s="1055"/>
    </row>
    <row r="168" spans="1:13">
      <c r="A168" s="1051"/>
      <c r="B168" s="1051"/>
      <c r="C168" s="577"/>
      <c r="D168" s="1050"/>
      <c r="E168" s="1054"/>
      <c r="K168" s="103" t="e">
        <f>VLOOKUP(A168,NextWS!$C$301:'NextWS'!$D$314,2)</f>
        <v>#N/A</v>
      </c>
      <c r="M168" s="1055"/>
    </row>
    <row r="169" spans="1:13">
      <c r="A169" s="1051"/>
      <c r="B169" s="1051"/>
      <c r="C169" s="577"/>
      <c r="D169" s="1050"/>
      <c r="E169" s="1054"/>
      <c r="K169" s="103" t="e">
        <f>VLOOKUP(A169,NextWS!$C$301:'NextWS'!$D$314,2)</f>
        <v>#N/A</v>
      </c>
      <c r="M169" s="1055"/>
    </row>
    <row r="170" spans="1:13">
      <c r="A170" s="1051"/>
      <c r="B170" s="1051"/>
      <c r="C170" s="577"/>
      <c r="D170" s="1050"/>
      <c r="E170" s="1054"/>
      <c r="K170" s="103" t="e">
        <f>VLOOKUP(A170,NextWS!$C$301:'NextWS'!$D$314,2)</f>
        <v>#N/A</v>
      </c>
      <c r="M170" s="1055"/>
    </row>
    <row r="171" spans="1:13">
      <c r="A171" s="1051"/>
      <c r="B171" s="1051"/>
      <c r="C171" s="577"/>
      <c r="D171" s="1050"/>
      <c r="E171" s="1054"/>
      <c r="K171" s="103" t="e">
        <f>VLOOKUP(A171,NextWS!$C$301:'NextWS'!$D$314,2)</f>
        <v>#N/A</v>
      </c>
      <c r="M171" s="1055"/>
    </row>
    <row r="172" spans="1:13">
      <c r="A172" s="1051"/>
      <c r="B172" s="1051"/>
      <c r="C172" s="577"/>
      <c r="D172" s="1050"/>
      <c r="E172" s="1054"/>
      <c r="K172" s="103" t="e">
        <f>VLOOKUP(A172,NextWS!$C$301:'NextWS'!$D$314,2)</f>
        <v>#N/A</v>
      </c>
      <c r="M172" s="1055"/>
    </row>
    <row r="173" spans="1:13">
      <c r="A173" s="1051"/>
      <c r="B173" s="1051"/>
      <c r="C173" s="577"/>
      <c r="D173" s="1050"/>
      <c r="E173" s="1054"/>
      <c r="K173" s="103" t="e">
        <f>VLOOKUP(A173,NextWS!$C$301:'NextWS'!$D$314,2)</f>
        <v>#N/A</v>
      </c>
      <c r="M173" s="1055"/>
    </row>
    <row r="174" spans="1:13">
      <c r="A174" s="1051"/>
      <c r="B174" s="1051"/>
      <c r="C174" s="577"/>
      <c r="D174" s="1050"/>
      <c r="E174" s="1054"/>
      <c r="K174" s="103" t="e">
        <f>VLOOKUP(A174,NextWS!$C$301:'NextWS'!$D$314,2)</f>
        <v>#N/A</v>
      </c>
      <c r="M174" s="1055"/>
    </row>
    <row r="175" spans="1:13">
      <c r="A175" s="1051"/>
      <c r="B175" s="1051"/>
      <c r="C175" s="577"/>
      <c r="D175" s="1050"/>
      <c r="E175" s="1054"/>
      <c r="K175" s="103" t="e">
        <f>VLOOKUP(A175,NextWS!$C$301:'NextWS'!$D$314,2)</f>
        <v>#N/A</v>
      </c>
      <c r="M175" s="1055"/>
    </row>
    <row r="176" spans="1:13">
      <c r="A176" s="1051"/>
      <c r="B176" s="1051"/>
      <c r="C176" s="577"/>
      <c r="D176" s="1050"/>
      <c r="E176" s="1054"/>
      <c r="K176" s="103" t="e">
        <f>VLOOKUP(A176,NextWS!$C$301:'NextWS'!$D$314,2)</f>
        <v>#N/A</v>
      </c>
      <c r="M176" s="1055"/>
    </row>
    <row r="177" spans="1:13">
      <c r="A177" s="1051"/>
      <c r="B177" s="1051"/>
      <c r="C177" s="577"/>
      <c r="D177" s="1050"/>
      <c r="E177" s="1054"/>
      <c r="K177" s="103" t="e">
        <f>VLOOKUP(A177,NextWS!$C$301:'NextWS'!$D$314,2)</f>
        <v>#N/A</v>
      </c>
      <c r="M177" s="1055"/>
    </row>
    <row r="178" spans="1:13">
      <c r="A178" s="1051"/>
      <c r="B178" s="1051"/>
      <c r="C178" s="577"/>
      <c r="D178" s="1050"/>
      <c r="E178" s="1054"/>
      <c r="K178" s="103" t="e">
        <f>VLOOKUP(A178,NextWS!$C$301:'NextWS'!$D$314,2)</f>
        <v>#N/A</v>
      </c>
      <c r="M178" s="1055"/>
    </row>
    <row r="179" spans="1:13">
      <c r="A179" s="1051"/>
      <c r="B179" s="1051"/>
      <c r="C179" s="577"/>
      <c r="D179" s="1050"/>
      <c r="E179" s="1054"/>
      <c r="K179" s="103" t="e">
        <f>VLOOKUP(A179,NextWS!$C$301:'NextWS'!$D$314,2)</f>
        <v>#N/A</v>
      </c>
      <c r="M179" s="1055"/>
    </row>
    <row r="180" spans="1:13">
      <c r="A180" s="1051"/>
      <c r="B180" s="1051"/>
      <c r="C180" s="577"/>
      <c r="D180" s="1050"/>
      <c r="E180" s="1054"/>
      <c r="K180" s="103" t="e">
        <f>VLOOKUP(A180,NextWS!$C$301:'NextWS'!$D$314,2)</f>
        <v>#N/A</v>
      </c>
      <c r="M180" s="1055"/>
    </row>
    <row r="181" spans="1:13">
      <c r="A181" s="1051"/>
      <c r="B181" s="1051"/>
      <c r="C181" s="577"/>
      <c r="D181" s="1050"/>
      <c r="E181" s="1054"/>
      <c r="K181" s="103" t="e">
        <f>VLOOKUP(A181,NextWS!$C$301:'NextWS'!$D$314,2)</f>
        <v>#N/A</v>
      </c>
      <c r="M181" s="1055"/>
    </row>
    <row r="182" spans="1:13">
      <c r="A182" s="1051"/>
      <c r="B182" s="1051"/>
      <c r="C182" s="577"/>
      <c r="D182" s="1050"/>
      <c r="E182" s="1054"/>
      <c r="K182" s="103" t="e">
        <f>VLOOKUP(A182,NextWS!$C$301:'NextWS'!$D$314,2)</f>
        <v>#N/A</v>
      </c>
      <c r="M182" s="1055"/>
    </row>
    <row r="183" spans="1:13">
      <c r="A183" s="1051"/>
      <c r="B183" s="1051"/>
      <c r="C183" s="577"/>
      <c r="D183" s="1050"/>
      <c r="E183" s="1054"/>
      <c r="K183" s="103" t="e">
        <f>VLOOKUP(A183,NextWS!$C$301:'NextWS'!$D$314,2)</f>
        <v>#N/A</v>
      </c>
      <c r="M183" s="1055"/>
    </row>
    <row r="184" spans="1:13">
      <c r="A184" s="1051"/>
      <c r="B184" s="1051"/>
      <c r="C184" s="577"/>
      <c r="D184" s="1050"/>
      <c r="E184" s="1054"/>
      <c r="K184" s="103" t="e">
        <f>VLOOKUP(A184,NextWS!$C$301:'NextWS'!$D$314,2)</f>
        <v>#N/A</v>
      </c>
      <c r="M184" s="1055"/>
    </row>
    <row r="185" spans="1:13">
      <c r="A185" s="1051"/>
      <c r="B185" s="1051"/>
      <c r="C185" s="577"/>
      <c r="D185" s="1050"/>
      <c r="E185" s="1054"/>
      <c r="K185" s="103" t="e">
        <f>VLOOKUP(A185,NextWS!$C$301:'NextWS'!$D$314,2)</f>
        <v>#N/A</v>
      </c>
      <c r="M185" s="1055"/>
    </row>
    <row r="186" spans="1:13">
      <c r="A186" s="1051"/>
      <c r="B186" s="1051"/>
      <c r="C186" s="577"/>
      <c r="D186" s="1050"/>
      <c r="E186" s="1054"/>
      <c r="K186" s="103" t="e">
        <f>VLOOKUP(A186,NextWS!$C$301:'NextWS'!$D$314,2)</f>
        <v>#N/A</v>
      </c>
      <c r="M186" s="1055"/>
    </row>
    <row r="187" spans="1:13">
      <c r="A187" s="1051"/>
      <c r="B187" s="1051"/>
      <c r="C187" s="577"/>
      <c r="D187" s="1050"/>
      <c r="E187" s="1054"/>
      <c r="K187" s="103" t="e">
        <f>VLOOKUP(A187,NextWS!$C$301:'NextWS'!$D$314,2)</f>
        <v>#N/A</v>
      </c>
      <c r="M187" s="1055"/>
    </row>
    <row r="188" spans="1:13">
      <c r="A188" s="1051"/>
      <c r="B188" s="1051"/>
      <c r="C188" s="577"/>
      <c r="D188" s="1050"/>
      <c r="E188" s="1054"/>
      <c r="K188" s="103" t="e">
        <f>VLOOKUP(A188,NextWS!$C$301:'NextWS'!$D$314,2)</f>
        <v>#N/A</v>
      </c>
      <c r="M188" s="1055"/>
    </row>
    <row r="189" spans="1:13">
      <c r="A189" s="1051"/>
      <c r="B189" s="1051"/>
      <c r="C189" s="577"/>
      <c r="D189" s="1050"/>
      <c r="E189" s="1054"/>
      <c r="K189" s="103" t="e">
        <f>VLOOKUP(A189,NextWS!$C$301:'NextWS'!$D$314,2)</f>
        <v>#N/A</v>
      </c>
      <c r="M189" s="1055"/>
    </row>
    <row r="190" spans="1:13">
      <c r="A190" s="1051"/>
      <c r="B190" s="1051"/>
      <c r="C190" s="577"/>
      <c r="D190" s="1050"/>
      <c r="E190" s="1054"/>
      <c r="K190" s="103" t="e">
        <f>VLOOKUP(A190,NextWS!$C$301:'NextWS'!$D$314,2)</f>
        <v>#N/A</v>
      </c>
      <c r="M190" s="1055"/>
    </row>
    <row r="191" spans="1:13">
      <c r="A191" s="1051"/>
      <c r="B191" s="1051"/>
      <c r="C191" s="577"/>
      <c r="D191" s="1050"/>
      <c r="E191" s="1054"/>
      <c r="K191" s="103" t="e">
        <f>VLOOKUP(A191,NextWS!$C$301:'NextWS'!$D$314,2)</f>
        <v>#N/A</v>
      </c>
      <c r="M191" s="1055"/>
    </row>
    <row r="192" spans="1:13">
      <c r="A192" s="1051"/>
      <c r="B192" s="1051"/>
      <c r="C192" s="577"/>
      <c r="D192" s="1050"/>
      <c r="E192" s="1054"/>
      <c r="K192" s="103" t="e">
        <f>VLOOKUP(A192,NextWS!$C$301:'NextWS'!$D$314,2)</f>
        <v>#N/A</v>
      </c>
      <c r="M192" s="1055"/>
    </row>
    <row r="193" spans="1:13">
      <c r="A193" s="1051"/>
      <c r="B193" s="1051"/>
      <c r="C193" s="577"/>
      <c r="D193" s="1050"/>
      <c r="E193" s="1054"/>
      <c r="K193" s="103" t="e">
        <f>VLOOKUP(A193,NextWS!$C$301:'NextWS'!$D$314,2)</f>
        <v>#N/A</v>
      </c>
      <c r="M193" s="1055"/>
    </row>
    <row r="194" spans="1:13">
      <c r="A194" s="1051"/>
      <c r="B194" s="1051"/>
      <c r="C194" s="577"/>
      <c r="D194" s="1050"/>
      <c r="E194" s="1054"/>
      <c r="K194" s="103" t="e">
        <f>VLOOKUP(A194,NextWS!$C$301:'NextWS'!$D$314,2)</f>
        <v>#N/A</v>
      </c>
      <c r="M194" s="1055"/>
    </row>
    <row r="195" spans="1:13">
      <c r="A195" s="1051"/>
      <c r="B195" s="1051"/>
      <c r="C195" s="577"/>
      <c r="D195" s="1050"/>
      <c r="E195" s="1054"/>
      <c r="K195" s="103" t="e">
        <f>VLOOKUP(A195,NextWS!$C$301:'NextWS'!$D$314,2)</f>
        <v>#N/A</v>
      </c>
      <c r="M195" s="1055"/>
    </row>
    <row r="196" spans="1:13">
      <c r="A196" s="1051"/>
      <c r="B196" s="1051"/>
      <c r="C196" s="577"/>
      <c r="D196" s="1050"/>
      <c r="E196" s="1054"/>
      <c r="K196" s="103" t="e">
        <f>VLOOKUP(A196,NextWS!$C$301:'NextWS'!$D$314,2)</f>
        <v>#N/A</v>
      </c>
      <c r="M196" s="1055"/>
    </row>
    <row r="197" spans="1:13">
      <c r="A197" s="1051"/>
      <c r="B197" s="1051"/>
      <c r="C197" s="577"/>
      <c r="D197" s="1050"/>
      <c r="E197" s="1054"/>
      <c r="K197" s="103" t="e">
        <f>VLOOKUP(A197,NextWS!$C$301:'NextWS'!$D$314,2)</f>
        <v>#N/A</v>
      </c>
      <c r="M197" s="1055"/>
    </row>
    <row r="198" spans="1:13">
      <c r="A198" s="1051"/>
      <c r="B198" s="1051"/>
      <c r="C198" s="577"/>
      <c r="D198" s="1050"/>
      <c r="E198" s="1054"/>
      <c r="K198" s="103" t="e">
        <f>VLOOKUP(A198,NextWS!$C$301:'NextWS'!$D$314,2)</f>
        <v>#N/A</v>
      </c>
      <c r="M198" s="1055"/>
    </row>
    <row r="199" spans="1:13">
      <c r="A199" s="1051"/>
      <c r="B199" s="1051"/>
      <c r="C199" s="577"/>
      <c r="D199" s="1050"/>
      <c r="E199" s="1054"/>
      <c r="K199" s="103" t="e">
        <f>VLOOKUP(A199,NextWS!$C$301:'NextWS'!$D$314,2)</f>
        <v>#N/A</v>
      </c>
      <c r="M199" s="1055"/>
    </row>
    <row r="200" spans="1:13">
      <c r="A200" s="1051"/>
      <c r="B200" s="1051"/>
      <c r="C200" s="577"/>
      <c r="D200" s="1050"/>
      <c r="E200" s="1054"/>
      <c r="K200" s="103" t="e">
        <f>VLOOKUP(A200,NextWS!$C$301:'NextWS'!$D$314,2)</f>
        <v>#N/A</v>
      </c>
      <c r="M200" s="1055"/>
    </row>
    <row r="201" spans="1:13">
      <c r="A201" s="1051"/>
      <c r="B201" s="1051"/>
      <c r="C201" s="577"/>
      <c r="D201" s="1050"/>
      <c r="E201" s="1054"/>
      <c r="K201" s="103" t="e">
        <f>VLOOKUP(A201,NextWS!$C$301:'NextWS'!$D$314,2)</f>
        <v>#N/A</v>
      </c>
      <c r="M201" s="1055"/>
    </row>
    <row r="202" spans="1:13">
      <c r="A202" s="1051"/>
      <c r="B202" s="1051"/>
      <c r="C202" s="577"/>
      <c r="D202" s="1050"/>
      <c r="E202" s="1054"/>
      <c r="K202" s="103" t="e">
        <f>VLOOKUP(A202,NextWS!$C$301:'NextWS'!$D$314,2)</f>
        <v>#N/A</v>
      </c>
      <c r="M202" s="1055"/>
    </row>
    <row r="203" spans="1:13">
      <c r="A203" s="1051"/>
      <c r="B203" s="1051"/>
      <c r="C203" s="577"/>
      <c r="D203" s="1050"/>
      <c r="E203" s="1054"/>
      <c r="K203" s="103" t="e">
        <f>VLOOKUP(A203,NextWS!$C$301:'NextWS'!$D$314,2)</f>
        <v>#N/A</v>
      </c>
      <c r="M203" s="1055"/>
    </row>
    <row r="204" spans="1:13" ht="18">
      <c r="A204" s="1052"/>
      <c r="B204" s="1051"/>
      <c r="C204" s="577"/>
      <c r="D204" s="1050"/>
      <c r="E204" s="1054"/>
      <c r="K204" s="103" t="e">
        <f>VLOOKUP(A204,NextWS!$C$301:'NextWS'!$D$314,2)</f>
        <v>#N/A</v>
      </c>
      <c r="M204" s="1055"/>
    </row>
    <row r="205" spans="1:13">
      <c r="A205" s="1051"/>
      <c r="B205" s="1051"/>
      <c r="C205" s="577"/>
      <c r="D205" s="1050"/>
      <c r="E205" s="1054"/>
      <c r="K205" s="103" t="e">
        <f>VLOOKUP(A205,NextWS!$C$301:'NextWS'!$D$314,2)</f>
        <v>#N/A</v>
      </c>
      <c r="M205" s="1055"/>
    </row>
    <row r="206" spans="1:13">
      <c r="A206" s="1051"/>
      <c r="B206" s="1051"/>
      <c r="C206" s="577"/>
      <c r="D206" s="1050"/>
      <c r="E206" s="1054"/>
      <c r="K206" s="103" t="e">
        <f>VLOOKUP(A206,NextWS!$C$301:'NextWS'!$D$314,2)</f>
        <v>#N/A</v>
      </c>
      <c r="M206" s="1055"/>
    </row>
    <row r="207" spans="1:13" ht="18">
      <c r="A207" s="1052"/>
      <c r="B207" s="1051"/>
      <c r="C207" s="577"/>
      <c r="D207" s="1050"/>
      <c r="E207" s="1054"/>
      <c r="K207" s="103" t="e">
        <f>VLOOKUP(A207,NextWS!$C$301:'NextWS'!$D$314,2)</f>
        <v>#N/A</v>
      </c>
      <c r="M207" s="1055"/>
    </row>
    <row r="208" spans="1:13">
      <c r="A208" s="1051"/>
      <c r="B208" s="1051"/>
      <c r="C208" s="577"/>
      <c r="D208" s="1050"/>
      <c r="E208" s="1054"/>
      <c r="K208" s="103" t="e">
        <f>VLOOKUP(A208,NextWS!$C$301:'NextWS'!$D$314,2)</f>
        <v>#N/A</v>
      </c>
      <c r="M208" s="1055"/>
    </row>
    <row r="209" spans="1:13">
      <c r="A209" s="1051"/>
      <c r="B209" s="1051"/>
      <c r="C209" s="577"/>
      <c r="D209" s="1050"/>
      <c r="E209" s="1054"/>
      <c r="K209" s="103" t="e">
        <f>VLOOKUP(A209,NextWS!$C$301:'NextWS'!$D$314,2)</f>
        <v>#N/A</v>
      </c>
      <c r="M209" s="1055"/>
    </row>
    <row r="210" spans="1:13">
      <c r="A210" s="1051"/>
      <c r="B210" s="1051"/>
      <c r="C210" s="577"/>
      <c r="D210" s="1050"/>
      <c r="E210" s="1054"/>
      <c r="K210" s="103" t="e">
        <f>VLOOKUP(A210,NextWS!$C$301:'NextWS'!$D$314,2)</f>
        <v>#N/A</v>
      </c>
      <c r="M210" s="1055"/>
    </row>
    <row r="211" spans="1:13">
      <c r="A211" s="1051"/>
      <c r="B211" s="1051"/>
      <c r="C211" s="577"/>
      <c r="D211" s="1050"/>
      <c r="E211" s="1054"/>
      <c r="K211" s="103" t="e">
        <f>VLOOKUP(A211,NextWS!$C$301:'NextWS'!$D$314,2)</f>
        <v>#N/A</v>
      </c>
      <c r="M211" s="1055"/>
    </row>
    <row r="212" spans="1:13">
      <c r="A212" s="1051"/>
      <c r="B212" s="1051"/>
      <c r="C212" s="577"/>
      <c r="D212" s="1050"/>
      <c r="E212" s="1054"/>
      <c r="K212" s="103" t="e">
        <f>VLOOKUP(A212,NextWS!$C$301:'NextWS'!$D$314,2)</f>
        <v>#N/A</v>
      </c>
      <c r="M212" s="1055"/>
    </row>
    <row r="213" spans="1:13">
      <c r="A213" s="1051"/>
      <c r="B213" s="1051"/>
      <c r="C213" s="577"/>
      <c r="D213" s="1050"/>
      <c r="E213" s="1054"/>
      <c r="K213" s="103" t="e">
        <f>VLOOKUP(A213,NextWS!$C$301:'NextWS'!$D$314,2)</f>
        <v>#N/A</v>
      </c>
      <c r="M213" s="1055"/>
    </row>
    <row r="214" spans="1:13">
      <c r="A214" s="1051"/>
      <c r="B214" s="1051"/>
      <c r="C214" s="577"/>
      <c r="D214" s="1050"/>
      <c r="E214" s="1054"/>
      <c r="K214" s="103" t="e">
        <f>VLOOKUP(A214,NextWS!$C$301:'NextWS'!$D$314,2)</f>
        <v>#N/A</v>
      </c>
      <c r="M214" s="1055"/>
    </row>
    <row r="215" spans="1:13">
      <c r="A215" s="1051"/>
      <c r="B215" s="1051"/>
      <c r="C215" s="577"/>
      <c r="D215" s="1050"/>
      <c r="E215" s="1054"/>
      <c r="K215" s="103" t="e">
        <f>VLOOKUP(A215,NextWS!$C$301:'NextWS'!$D$314,2)</f>
        <v>#N/A</v>
      </c>
      <c r="M215" s="1055"/>
    </row>
    <row r="216" spans="1:13">
      <c r="A216" s="1051"/>
      <c r="B216" s="1051"/>
      <c r="C216" s="577"/>
      <c r="D216" s="1050"/>
      <c r="E216" s="1054"/>
      <c r="K216" s="103" t="e">
        <f>VLOOKUP(A216,NextWS!$C$301:'NextWS'!$D$314,2)</f>
        <v>#N/A</v>
      </c>
      <c r="M216" s="1055"/>
    </row>
    <row r="217" spans="1:13">
      <c r="A217" s="1051"/>
      <c r="B217" s="1051"/>
      <c r="C217" s="577"/>
      <c r="D217" s="1050"/>
      <c r="E217" s="1054"/>
      <c r="K217" s="103" t="e">
        <f>VLOOKUP(A217,NextWS!$C$301:'NextWS'!$D$314,2)</f>
        <v>#N/A</v>
      </c>
      <c r="M217" s="1055"/>
    </row>
    <row r="218" spans="1:13">
      <c r="A218" s="1051"/>
      <c r="B218" s="1051"/>
      <c r="C218" s="577"/>
      <c r="D218" s="1050"/>
      <c r="E218" s="1054"/>
      <c r="K218" s="103" t="e">
        <f>VLOOKUP(A218,NextWS!$C$301:'NextWS'!$D$314,2)</f>
        <v>#N/A</v>
      </c>
      <c r="M218" s="1055"/>
    </row>
    <row r="219" spans="1:13">
      <c r="A219" s="1051"/>
      <c r="B219" s="1051"/>
      <c r="C219" s="577"/>
      <c r="D219" s="1050"/>
      <c r="E219" s="1054"/>
      <c r="K219" s="103" t="e">
        <f>VLOOKUP(A219,NextWS!$C$301:'NextWS'!$D$314,2)</f>
        <v>#N/A</v>
      </c>
      <c r="M219" s="1055"/>
    </row>
    <row r="220" spans="1:13">
      <c r="A220" s="1051"/>
      <c r="B220" s="1051"/>
      <c r="C220" s="577"/>
      <c r="D220" s="1050"/>
      <c r="E220" s="1054"/>
      <c r="K220" s="103" t="e">
        <f>VLOOKUP(A220,NextWS!$C$301:'NextWS'!$D$314,2)</f>
        <v>#N/A</v>
      </c>
      <c r="M220" s="1055"/>
    </row>
    <row r="221" spans="1:13">
      <c r="A221" s="1051"/>
      <c r="B221" s="1051"/>
      <c r="C221" s="577"/>
      <c r="D221" s="1050"/>
      <c r="E221" s="1054"/>
      <c r="K221" s="103" t="e">
        <f>VLOOKUP(A221,NextWS!$C$301:'NextWS'!$D$314,2)</f>
        <v>#N/A</v>
      </c>
      <c r="M221" s="1055"/>
    </row>
    <row r="222" spans="1:13">
      <c r="A222" s="1051"/>
      <c r="B222" s="1051"/>
      <c r="C222" s="577"/>
      <c r="D222" s="1050"/>
      <c r="E222" s="1054"/>
      <c r="K222" s="103" t="e">
        <f>VLOOKUP(A222,NextWS!$C$301:'NextWS'!$D$314,2)</f>
        <v>#N/A</v>
      </c>
      <c r="M222" s="1055"/>
    </row>
    <row r="223" spans="1:13">
      <c r="A223" s="1051"/>
      <c r="B223" s="1051"/>
      <c r="C223" s="577"/>
      <c r="D223" s="1050"/>
      <c r="E223" s="1054"/>
      <c r="K223" s="103" t="e">
        <f>VLOOKUP(A223,NextWS!$C$301:'NextWS'!$D$314,2)</f>
        <v>#N/A</v>
      </c>
      <c r="M223" s="1055"/>
    </row>
    <row r="224" spans="1:13">
      <c r="A224" s="1051"/>
      <c r="B224" s="1051"/>
      <c r="C224" s="577"/>
      <c r="D224" s="1050"/>
      <c r="E224" s="1054"/>
      <c r="K224" s="103" t="e">
        <f>VLOOKUP(A224,NextWS!$C$301:'NextWS'!$D$314,2)</f>
        <v>#N/A</v>
      </c>
      <c r="M224" s="1055"/>
    </row>
    <row r="225" spans="1:13">
      <c r="A225" s="1051"/>
      <c r="B225" s="1051"/>
      <c r="C225" s="577"/>
      <c r="D225" s="1050"/>
      <c r="E225" s="1054"/>
      <c r="K225" s="103" t="e">
        <f>VLOOKUP(A225,NextWS!$C$301:'NextWS'!$D$314,2)</f>
        <v>#N/A</v>
      </c>
      <c r="M225" s="1055"/>
    </row>
    <row r="226" spans="1:13">
      <c r="A226" s="1051"/>
      <c r="B226" s="1051"/>
      <c r="C226" s="577"/>
      <c r="D226" s="1050"/>
      <c r="E226" s="1054"/>
      <c r="K226" s="103" t="e">
        <f>VLOOKUP(A226,NextWS!$C$301:'NextWS'!$D$314,2)</f>
        <v>#N/A</v>
      </c>
      <c r="M226" s="1055"/>
    </row>
    <row r="227" spans="1:13">
      <c r="A227" s="1051"/>
      <c r="B227" s="1051"/>
      <c r="C227" s="577"/>
      <c r="D227" s="1050"/>
      <c r="E227" s="1054"/>
      <c r="K227" s="103" t="e">
        <f>VLOOKUP(A227,NextWS!$C$301:'NextWS'!$D$314,2)</f>
        <v>#N/A</v>
      </c>
      <c r="M227" s="1055"/>
    </row>
    <row r="228" spans="1:13">
      <c r="A228" s="1051"/>
      <c r="B228" s="1051"/>
      <c r="C228" s="577"/>
      <c r="D228" s="1050"/>
      <c r="E228" s="1054"/>
      <c r="K228" s="103" t="e">
        <f>VLOOKUP(A228,NextWS!$C$301:'NextWS'!$D$314,2)</f>
        <v>#N/A</v>
      </c>
      <c r="M228" s="1055"/>
    </row>
    <row r="229" spans="1:13">
      <c r="A229" s="1051"/>
      <c r="B229" s="1051"/>
      <c r="C229" s="577"/>
      <c r="D229" s="1050"/>
      <c r="E229" s="1054"/>
      <c r="K229" s="103" t="e">
        <f>VLOOKUP(A229,NextWS!$C$301:'NextWS'!$D$314,2)</f>
        <v>#N/A</v>
      </c>
      <c r="M229" s="1055"/>
    </row>
    <row r="230" spans="1:13">
      <c r="A230" s="1051"/>
      <c r="B230" s="1051"/>
      <c r="C230" s="577"/>
      <c r="D230" s="1050"/>
      <c r="E230" s="1054"/>
      <c r="K230" s="103" t="e">
        <f>VLOOKUP(A230,NextWS!$C$301:'NextWS'!$D$314,2)</f>
        <v>#N/A</v>
      </c>
      <c r="M230" s="1055"/>
    </row>
    <row r="231" spans="1:13" ht="18">
      <c r="A231" s="1052"/>
      <c r="B231" s="1051"/>
      <c r="C231" s="577"/>
      <c r="D231" s="1050"/>
      <c r="E231" s="1054"/>
      <c r="K231" s="103" t="e">
        <f>VLOOKUP(A231,NextWS!$C$301:'NextWS'!$D$314,2)</f>
        <v>#N/A</v>
      </c>
      <c r="M231" s="1055"/>
    </row>
    <row r="232" spans="1:13">
      <c r="A232" s="1051"/>
      <c r="B232" s="1051"/>
      <c r="C232" s="577"/>
      <c r="D232" s="1050"/>
      <c r="E232" s="1054"/>
      <c r="K232" s="103" t="e">
        <f>VLOOKUP(A232,NextWS!$C$301:'NextWS'!$D$314,2)</f>
        <v>#N/A</v>
      </c>
      <c r="M232" s="1055"/>
    </row>
    <row r="233" spans="1:13">
      <c r="A233" s="1051"/>
      <c r="B233" s="1051"/>
      <c r="C233" s="577"/>
      <c r="D233" s="1050"/>
      <c r="E233" s="1054"/>
      <c r="K233" s="103" t="e">
        <f>VLOOKUP(A233,NextWS!$C$301:'NextWS'!$D$314,2)</f>
        <v>#N/A</v>
      </c>
      <c r="M233" s="1055"/>
    </row>
    <row r="234" spans="1:13" ht="18">
      <c r="A234" s="1052"/>
      <c r="B234" s="1051"/>
      <c r="C234" s="577"/>
      <c r="D234" s="1050"/>
      <c r="E234" s="1054"/>
      <c r="K234" s="103" t="e">
        <f>VLOOKUP(A234,NextWS!$C$301:'NextWS'!$D$314,2)</f>
        <v>#N/A</v>
      </c>
      <c r="M234" s="1055"/>
    </row>
    <row r="235" spans="1:13">
      <c r="A235" s="1051"/>
      <c r="B235" s="1051"/>
      <c r="C235" s="577"/>
      <c r="D235" s="1050"/>
      <c r="E235" s="1054"/>
      <c r="K235" s="103" t="e">
        <f>VLOOKUP(A235,NextWS!$C$301:'NextWS'!$D$314,2)</f>
        <v>#N/A</v>
      </c>
      <c r="M235" s="1055"/>
    </row>
    <row r="236" spans="1:13">
      <c r="A236" s="1051"/>
      <c r="B236" s="1051"/>
      <c r="C236" s="577"/>
      <c r="D236" s="1050"/>
      <c r="E236" s="1054"/>
      <c r="K236" s="103" t="e">
        <f>VLOOKUP(A236,NextWS!$C$301:'NextWS'!$D$314,2)</f>
        <v>#N/A</v>
      </c>
      <c r="M236" s="1055"/>
    </row>
    <row r="237" spans="1:13" ht="18">
      <c r="A237" s="1052"/>
      <c r="B237" s="1051"/>
      <c r="C237" s="577"/>
      <c r="D237" s="1050"/>
      <c r="E237" s="1054"/>
      <c r="K237" s="103" t="e">
        <f>VLOOKUP(A237,NextWS!$C$301:'NextWS'!$D$314,2)</f>
        <v>#N/A</v>
      </c>
      <c r="M237" s="1055"/>
    </row>
    <row r="238" spans="1:13">
      <c r="A238" s="1051"/>
      <c r="B238" s="1051"/>
      <c r="C238" s="577"/>
      <c r="D238" s="1050"/>
      <c r="E238" s="1054"/>
      <c r="K238" s="103" t="e">
        <f>VLOOKUP(A238,NextWS!$C$301:'NextWS'!$D$314,2)</f>
        <v>#N/A</v>
      </c>
      <c r="M238" s="1055"/>
    </row>
    <row r="239" spans="1:13" ht="18">
      <c r="A239" s="1052"/>
      <c r="B239" s="1051"/>
      <c r="C239" s="577"/>
      <c r="D239" s="1050"/>
      <c r="E239" s="1054"/>
      <c r="K239" s="103" t="e">
        <f>VLOOKUP(A239,NextWS!$C$301:'NextWS'!$D$314,2)</f>
        <v>#N/A</v>
      </c>
      <c r="M239" s="1055"/>
    </row>
    <row r="240" spans="1:13" ht="18">
      <c r="A240" s="1052"/>
      <c r="B240" s="1051"/>
      <c r="C240" s="577"/>
      <c r="D240" s="1050"/>
      <c r="E240" s="1054"/>
      <c r="K240" s="103" t="e">
        <f>VLOOKUP(A240,NextWS!$C$301:'NextWS'!$D$314,2)</f>
        <v>#N/A</v>
      </c>
      <c r="M240" s="1055"/>
    </row>
    <row r="241" spans="1:13">
      <c r="A241" s="1051"/>
      <c r="B241" s="1051"/>
      <c r="C241" s="577"/>
      <c r="D241" s="1050"/>
      <c r="E241" s="1054"/>
      <c r="K241" s="103" t="e">
        <f>VLOOKUP(A241,NextWS!$C$301:'NextWS'!$D$314,2)</f>
        <v>#N/A</v>
      </c>
      <c r="M241" s="1055"/>
    </row>
    <row r="242" spans="1:13">
      <c r="A242" s="1051"/>
      <c r="B242" s="1051"/>
      <c r="C242" s="577"/>
      <c r="D242" s="1050"/>
      <c r="E242" s="1054"/>
      <c r="K242" s="103" t="e">
        <f>VLOOKUP(A242,NextWS!$C$301:'NextWS'!$D$314,2)</f>
        <v>#N/A</v>
      </c>
      <c r="M242" s="1055"/>
    </row>
    <row r="243" spans="1:13">
      <c r="A243" s="1051"/>
      <c r="B243" s="1051"/>
      <c r="C243" s="577"/>
      <c r="D243" s="1050"/>
      <c r="E243" s="1054"/>
      <c r="K243" s="103" t="e">
        <f>VLOOKUP(A243,NextWS!$C$301:'NextWS'!$D$314,2)</f>
        <v>#N/A</v>
      </c>
      <c r="M243" s="1055"/>
    </row>
    <row r="244" spans="1:13" ht="18">
      <c r="A244" s="1052"/>
      <c r="B244" s="1051"/>
      <c r="C244" s="577"/>
      <c r="D244" s="1050"/>
      <c r="E244" s="1054"/>
      <c r="K244" s="103" t="e">
        <f>VLOOKUP(A244,NextWS!$C$301:'NextWS'!$D$314,2)</f>
        <v>#N/A</v>
      </c>
      <c r="M244" s="1055"/>
    </row>
    <row r="245" spans="1:13">
      <c r="A245" s="1051"/>
      <c r="B245" s="1051"/>
      <c r="C245" s="577"/>
      <c r="D245" s="1050"/>
      <c r="E245" s="1054"/>
      <c r="K245" s="103" t="e">
        <f>VLOOKUP(A245,NextWS!$C$301:'NextWS'!$D$314,2)</f>
        <v>#N/A</v>
      </c>
      <c r="M245" s="1055"/>
    </row>
    <row r="246" spans="1:13">
      <c r="A246" s="1051"/>
      <c r="B246" s="1051"/>
      <c r="C246" s="577"/>
      <c r="D246" s="1050"/>
      <c r="E246" s="1054"/>
      <c r="K246" s="103" t="e">
        <f>VLOOKUP(A246,NextWS!$C$301:'NextWS'!$D$314,2)</f>
        <v>#N/A</v>
      </c>
      <c r="M246" s="1055"/>
    </row>
    <row r="247" spans="1:13" ht="18">
      <c r="A247" s="1052"/>
      <c r="B247" s="1051"/>
      <c r="C247" s="577"/>
      <c r="D247" s="1050"/>
      <c r="E247" s="1054"/>
      <c r="K247" s="103" t="e">
        <f>VLOOKUP(A247,NextWS!$C$301:'NextWS'!$D$314,2)</f>
        <v>#N/A</v>
      </c>
      <c r="M247" s="1055"/>
    </row>
    <row r="248" spans="1:13">
      <c r="A248" s="1051"/>
      <c r="B248" s="1051"/>
      <c r="C248" s="577"/>
      <c r="D248" s="1050"/>
      <c r="E248" s="1054"/>
      <c r="K248" s="103" t="e">
        <f>VLOOKUP(A248,NextWS!$C$301:'NextWS'!$D$314,2)</f>
        <v>#N/A</v>
      </c>
      <c r="M248" s="1055"/>
    </row>
    <row r="249" spans="1:13">
      <c r="A249" s="1051"/>
      <c r="B249" s="1051"/>
      <c r="C249" s="577"/>
      <c r="D249" s="1050"/>
      <c r="E249" s="1054"/>
      <c r="K249" s="103" t="e">
        <f>VLOOKUP(A249,NextWS!$C$301:'NextWS'!$D$314,2)</f>
        <v>#N/A</v>
      </c>
      <c r="M249" s="1055"/>
    </row>
    <row r="250" spans="1:13" ht="18">
      <c r="A250" s="1052"/>
      <c r="B250" s="1051"/>
      <c r="C250" s="577"/>
      <c r="D250" s="1050"/>
      <c r="E250" s="1054"/>
      <c r="K250" s="103" t="e">
        <f>VLOOKUP(A250,NextWS!$C$301:'NextWS'!$D$314,2)</f>
        <v>#N/A</v>
      </c>
      <c r="M250" s="1055"/>
    </row>
    <row r="251" spans="1:13">
      <c r="A251" s="1051"/>
      <c r="B251" s="1051"/>
      <c r="C251" s="577"/>
      <c r="D251" s="1050"/>
      <c r="E251" s="1054"/>
      <c r="K251" s="103" t="e">
        <f>VLOOKUP(A251,NextWS!$C$301:'NextWS'!$D$314,2)</f>
        <v>#N/A</v>
      </c>
      <c r="M251" s="1055"/>
    </row>
    <row r="252" spans="1:13">
      <c r="A252" s="1051"/>
      <c r="B252" s="1051"/>
      <c r="C252" s="577"/>
      <c r="D252" s="1050"/>
      <c r="E252" s="1054"/>
      <c r="K252" s="103" t="e">
        <f>VLOOKUP(A252,NextWS!$C$301:'NextWS'!$D$314,2)</f>
        <v>#N/A</v>
      </c>
      <c r="M252" s="1055"/>
    </row>
    <row r="253" spans="1:13" ht="18">
      <c r="A253" s="1052"/>
      <c r="B253" s="1051"/>
      <c r="C253" s="577"/>
      <c r="D253" s="1050"/>
      <c r="E253" s="1054"/>
      <c r="K253" s="103" t="e">
        <f>VLOOKUP(A253,NextWS!$C$301:'NextWS'!$D$314,2)</f>
        <v>#N/A</v>
      </c>
      <c r="M253" s="1055"/>
    </row>
    <row r="254" spans="1:13">
      <c r="A254" s="1051"/>
      <c r="B254" s="1051"/>
      <c r="C254" s="577"/>
      <c r="D254" s="1050"/>
      <c r="E254" s="1054"/>
      <c r="K254" s="103" t="e">
        <f>VLOOKUP(A254,NextWS!$C$301:'NextWS'!$D$314,2)</f>
        <v>#N/A</v>
      </c>
      <c r="M254" s="1055"/>
    </row>
    <row r="255" spans="1:13">
      <c r="A255" s="1051"/>
      <c r="B255" s="1051"/>
      <c r="C255" s="577"/>
      <c r="D255" s="1050"/>
      <c r="E255" s="1054"/>
      <c r="K255" s="103" t="e">
        <f>VLOOKUP(A255,NextWS!$C$301:'NextWS'!$D$314,2)</f>
        <v>#N/A</v>
      </c>
      <c r="M255" s="1055"/>
    </row>
    <row r="256" spans="1:13" ht="18">
      <c r="A256" s="1052"/>
      <c r="B256" s="1051"/>
      <c r="C256" s="577"/>
      <c r="D256" s="1050"/>
      <c r="E256" s="1054"/>
      <c r="K256" s="103" t="e">
        <f>VLOOKUP(A256,NextWS!$C$301:'NextWS'!$D$314,2)</f>
        <v>#N/A</v>
      </c>
      <c r="M256" s="1055"/>
    </row>
    <row r="257" spans="1:13">
      <c r="A257" s="1051"/>
      <c r="B257" s="1051"/>
      <c r="C257" s="577"/>
      <c r="D257" s="1050"/>
      <c r="E257" s="1054"/>
      <c r="K257" s="103" t="e">
        <f>VLOOKUP(A257,NextWS!$C$301:'NextWS'!$D$314,2)</f>
        <v>#N/A</v>
      </c>
      <c r="M257" s="1055"/>
    </row>
    <row r="258" spans="1:13">
      <c r="A258" s="1051"/>
      <c r="B258" s="1051"/>
      <c r="C258" s="577"/>
      <c r="D258" s="1050"/>
      <c r="E258" s="1054"/>
      <c r="K258" s="103" t="e">
        <f>VLOOKUP(A258,NextWS!$C$301:'NextWS'!$D$314,2)</f>
        <v>#N/A</v>
      </c>
      <c r="M258" s="1055"/>
    </row>
    <row r="259" spans="1:13">
      <c r="A259" s="1051"/>
      <c r="B259" s="1051"/>
      <c r="C259" s="577"/>
      <c r="D259" s="1050"/>
      <c r="E259" s="1054"/>
      <c r="K259" s="103" t="e">
        <f>VLOOKUP(A259,NextWS!$C$301:'NextWS'!$D$314,2)</f>
        <v>#N/A</v>
      </c>
      <c r="M259" s="1055"/>
    </row>
    <row r="260" spans="1:13">
      <c r="A260" s="1051"/>
      <c r="B260" s="1051"/>
      <c r="C260" s="577"/>
      <c r="D260" s="1050"/>
      <c r="E260" s="1054"/>
      <c r="K260" s="103" t="e">
        <f>VLOOKUP(A260,NextWS!$C$301:'NextWS'!$D$314,2)</f>
        <v>#N/A</v>
      </c>
      <c r="M260" s="1055"/>
    </row>
    <row r="261" spans="1:13">
      <c r="A261" s="1051"/>
      <c r="B261" s="1051"/>
      <c r="C261" s="577"/>
      <c r="D261" s="1050"/>
      <c r="E261" s="1054"/>
      <c r="K261" s="103" t="e">
        <f>VLOOKUP(A261,NextWS!$C$301:'NextWS'!$D$314,2)</f>
        <v>#N/A</v>
      </c>
      <c r="M261" s="1055"/>
    </row>
    <row r="262" spans="1:13" ht="18">
      <c r="A262" s="1052"/>
      <c r="B262" s="1051"/>
      <c r="C262" s="577"/>
      <c r="D262" s="1050"/>
      <c r="E262" s="1054"/>
      <c r="K262" s="103" t="e">
        <f>VLOOKUP(A262,NextWS!$C$301:'NextWS'!$D$314,2)</f>
        <v>#N/A</v>
      </c>
      <c r="M262" s="1055"/>
    </row>
    <row r="263" spans="1:13">
      <c r="A263" s="1051"/>
      <c r="B263" s="1051"/>
      <c r="C263" s="577"/>
      <c r="D263" s="1050"/>
      <c r="E263" s="1054"/>
      <c r="K263" s="103" t="e">
        <f>VLOOKUP(A263,NextWS!$C$301:'NextWS'!$D$314,2)</f>
        <v>#N/A</v>
      </c>
      <c r="M263" s="1055"/>
    </row>
    <row r="264" spans="1:13">
      <c r="A264" s="1051"/>
      <c r="B264" s="1051"/>
      <c r="C264" s="577"/>
      <c r="D264" s="1050"/>
      <c r="E264" s="1054"/>
      <c r="K264" s="103" t="e">
        <f>VLOOKUP(A264,NextWS!$C$301:'NextWS'!$D$314,2)</f>
        <v>#N/A</v>
      </c>
      <c r="M264" s="1055"/>
    </row>
    <row r="265" spans="1:13" ht="18">
      <c r="A265" s="1052"/>
      <c r="B265" s="1051"/>
      <c r="C265" s="577"/>
      <c r="D265" s="1050"/>
      <c r="E265" s="1054"/>
      <c r="K265" s="103" t="e">
        <f>VLOOKUP(A265,NextWS!$C$301:'NextWS'!$D$314,2)</f>
        <v>#N/A</v>
      </c>
      <c r="M265" s="1055"/>
    </row>
    <row r="266" spans="1:13">
      <c r="A266" s="1051"/>
      <c r="B266" s="1051"/>
      <c r="C266" s="577"/>
      <c r="D266" s="1050"/>
      <c r="E266" s="1054"/>
      <c r="K266" s="103" t="e">
        <f>VLOOKUP(A266,NextWS!$C$301:'NextWS'!$D$314,2)</f>
        <v>#N/A</v>
      </c>
      <c r="M266" s="1055"/>
    </row>
    <row r="267" spans="1:13">
      <c r="A267" s="1051"/>
      <c r="B267" s="1051"/>
      <c r="C267" s="577"/>
      <c r="D267" s="1050"/>
      <c r="E267" s="1054"/>
      <c r="K267" s="103" t="e">
        <f>VLOOKUP(A267,NextWS!$C$301:'NextWS'!$D$314,2)</f>
        <v>#N/A</v>
      </c>
      <c r="M267" s="1055"/>
    </row>
    <row r="268" spans="1:13" ht="18">
      <c r="A268" s="1052"/>
      <c r="B268" s="1051"/>
      <c r="C268" s="577"/>
      <c r="D268" s="1050"/>
      <c r="E268" s="1054"/>
      <c r="K268" s="103" t="e">
        <f>VLOOKUP(A268,NextWS!$C$301:'NextWS'!$D$314,2)</f>
        <v>#N/A</v>
      </c>
      <c r="M268" s="1055"/>
    </row>
    <row r="269" spans="1:13">
      <c r="A269" s="1051"/>
      <c r="B269" s="1051"/>
      <c r="C269" s="577"/>
      <c r="D269" s="1050"/>
      <c r="E269" s="1054"/>
      <c r="K269" s="103" t="e">
        <f>VLOOKUP(A269,NextWS!$C$301:'NextWS'!$D$314,2)</f>
        <v>#N/A</v>
      </c>
      <c r="M269" s="1055"/>
    </row>
    <row r="270" spans="1:13">
      <c r="A270" s="1051"/>
      <c r="B270" s="1051"/>
      <c r="C270" s="577"/>
      <c r="D270" s="1050"/>
      <c r="E270" s="1054"/>
      <c r="K270" s="103" t="e">
        <f>VLOOKUP(A270,NextWS!$C$301:'NextWS'!$D$314,2)</f>
        <v>#N/A</v>
      </c>
      <c r="M270" s="1055"/>
    </row>
    <row r="271" spans="1:13">
      <c r="A271" s="1051"/>
      <c r="B271" s="1051"/>
      <c r="C271" s="577"/>
      <c r="D271" s="1050"/>
      <c r="E271" s="1054"/>
      <c r="K271" s="103" t="e">
        <f>VLOOKUP(A271,NextWS!$C$301:'NextWS'!$D$314,2)</f>
        <v>#N/A</v>
      </c>
      <c r="M271" s="1055"/>
    </row>
    <row r="272" spans="1:13">
      <c r="A272" s="1051"/>
      <c r="B272" s="1051"/>
      <c r="C272" s="577"/>
      <c r="D272" s="1050"/>
      <c r="E272" s="1054"/>
      <c r="K272" s="103" t="e">
        <f>VLOOKUP(A272,NextWS!$C$301:'NextWS'!$D$314,2)</f>
        <v>#N/A</v>
      </c>
      <c r="M272" s="1055"/>
    </row>
    <row r="273" spans="1:13">
      <c r="A273" s="1051"/>
      <c r="B273" s="1051"/>
      <c r="C273" s="577"/>
      <c r="D273" s="1050"/>
      <c r="E273" s="1054"/>
      <c r="K273" s="103" t="e">
        <f>VLOOKUP(A273,NextWS!$C$301:'NextWS'!$D$314,2)</f>
        <v>#N/A</v>
      </c>
      <c r="M273" s="1055"/>
    </row>
    <row r="274" spans="1:13" ht="18">
      <c r="A274" s="1052"/>
      <c r="B274" s="1051"/>
      <c r="C274" s="577"/>
      <c r="D274" s="1050"/>
      <c r="E274" s="1054"/>
      <c r="K274" s="103" t="e">
        <f>VLOOKUP(A274,NextWS!$C$301:'NextWS'!$D$314,2)</f>
        <v>#N/A</v>
      </c>
      <c r="M274" s="1055"/>
    </row>
    <row r="275" spans="1:13">
      <c r="A275" s="1051"/>
      <c r="B275" s="1051"/>
      <c r="C275" s="577"/>
      <c r="D275" s="1050"/>
      <c r="E275" s="1054"/>
      <c r="K275" s="103" t="e">
        <f>VLOOKUP(A275,NextWS!$C$301:'NextWS'!$D$314,2)</f>
        <v>#N/A</v>
      </c>
      <c r="M275" s="1055"/>
    </row>
    <row r="276" spans="1:13">
      <c r="A276" s="1051"/>
      <c r="B276" s="1051"/>
      <c r="C276" s="577"/>
      <c r="D276" s="1050"/>
      <c r="E276" s="1054"/>
      <c r="K276" s="103" t="e">
        <f>VLOOKUP(A276,NextWS!$C$301:'NextWS'!$D$314,2)</f>
        <v>#N/A</v>
      </c>
      <c r="M276" s="1055"/>
    </row>
    <row r="277" spans="1:13" ht="18">
      <c r="A277" s="1052"/>
      <c r="B277" s="1051"/>
      <c r="C277" s="577"/>
      <c r="D277" s="1050"/>
      <c r="E277" s="1054"/>
      <c r="K277" s="103" t="e">
        <f>VLOOKUP(A277,NextWS!$C$301:'NextWS'!$D$314,2)</f>
        <v>#N/A</v>
      </c>
      <c r="M277" s="1055"/>
    </row>
    <row r="278" spans="1:13">
      <c r="A278" s="1051"/>
      <c r="B278" s="1051"/>
      <c r="C278" s="577"/>
      <c r="D278" s="1050"/>
      <c r="E278" s="1054"/>
      <c r="K278" s="103" t="e">
        <f>VLOOKUP(A278,NextWS!$C$301:'NextWS'!$D$314,2)</f>
        <v>#N/A</v>
      </c>
      <c r="M278" s="1055"/>
    </row>
    <row r="279" spans="1:13">
      <c r="A279" s="1051"/>
      <c r="B279" s="1051"/>
      <c r="C279" s="577"/>
      <c r="D279" s="1050"/>
      <c r="E279" s="1054"/>
      <c r="K279" s="103" t="e">
        <f>VLOOKUP(A279,NextWS!$C$301:'NextWS'!$D$314,2)</f>
        <v>#N/A</v>
      </c>
      <c r="M279" s="1055"/>
    </row>
    <row r="280" spans="1:13" ht="18">
      <c r="A280" s="1052"/>
      <c r="B280" s="1051"/>
      <c r="C280" s="577"/>
      <c r="D280" s="1050"/>
      <c r="E280" s="1054"/>
      <c r="K280" s="103" t="e">
        <f>VLOOKUP(A280,NextWS!$C$301:'NextWS'!$D$314,2)</f>
        <v>#N/A</v>
      </c>
      <c r="M280" s="1055"/>
    </row>
    <row r="281" spans="1:13">
      <c r="A281" s="1051"/>
      <c r="B281" s="1051"/>
      <c r="C281" s="577"/>
      <c r="D281" s="1050"/>
      <c r="E281" s="1054"/>
      <c r="K281" s="103" t="e">
        <f>VLOOKUP(A281,NextWS!$C$301:'NextWS'!$D$314,2)</f>
        <v>#N/A</v>
      </c>
      <c r="M281" s="1055"/>
    </row>
    <row r="282" spans="1:13">
      <c r="A282" s="1051"/>
      <c r="B282" s="1051"/>
      <c r="C282" s="577"/>
      <c r="D282" s="1050"/>
      <c r="E282" s="1054"/>
      <c r="K282" s="103" t="e">
        <f>VLOOKUP(A282,NextWS!$C$301:'NextWS'!$D$314,2)</f>
        <v>#N/A</v>
      </c>
      <c r="M282" s="1055"/>
    </row>
    <row r="283" spans="1:13" ht="18">
      <c r="A283" s="1052"/>
      <c r="B283" s="1051"/>
      <c r="C283" s="577"/>
      <c r="D283" s="1050"/>
      <c r="E283" s="1054"/>
      <c r="K283" s="103" t="e">
        <f>VLOOKUP(A283,NextWS!$C$301:'NextWS'!$D$314,2)</f>
        <v>#N/A</v>
      </c>
      <c r="M283" s="1055"/>
    </row>
    <row r="284" spans="1:13">
      <c r="A284" s="1051"/>
      <c r="B284" s="1051"/>
      <c r="C284" s="577"/>
      <c r="D284" s="1050"/>
      <c r="E284" s="1054"/>
      <c r="K284" s="103" t="e">
        <f>VLOOKUP(A284,NextWS!$C$301:'NextWS'!$D$314,2)</f>
        <v>#N/A</v>
      </c>
      <c r="M284" s="1055"/>
    </row>
    <row r="285" spans="1:13">
      <c r="A285" s="1051"/>
      <c r="B285" s="1051"/>
      <c r="C285" s="577"/>
      <c r="D285" s="1050"/>
      <c r="E285" s="1054"/>
      <c r="K285" s="103" t="e">
        <f>VLOOKUP(A285,NextWS!$C$301:'NextWS'!$D$314,2)</f>
        <v>#N/A</v>
      </c>
      <c r="M285" s="1055"/>
    </row>
    <row r="286" spans="1:13" ht="18">
      <c r="A286" s="1052"/>
      <c r="B286" s="1051"/>
      <c r="C286" s="577"/>
      <c r="D286" s="1050"/>
      <c r="E286" s="1054"/>
      <c r="K286" s="103" t="e">
        <f>VLOOKUP(A286,NextWS!$C$301:'NextWS'!$D$314,2)</f>
        <v>#N/A</v>
      </c>
      <c r="M286" s="1055"/>
    </row>
    <row r="287" spans="1:13">
      <c r="A287" s="1051"/>
      <c r="B287" s="1051"/>
      <c r="C287" s="577"/>
      <c r="D287" s="1050"/>
      <c r="E287" s="1054"/>
      <c r="K287" s="103" t="e">
        <f>VLOOKUP(A287,NextWS!$C$301:'NextWS'!$D$314,2)</f>
        <v>#N/A</v>
      </c>
      <c r="M287" s="1055"/>
    </row>
    <row r="288" spans="1:13">
      <c r="A288" s="1051"/>
      <c r="B288" s="1051"/>
      <c r="C288" s="577"/>
      <c r="D288" s="1050"/>
      <c r="E288" s="1054"/>
      <c r="K288" s="103" t="e">
        <f>VLOOKUP(A288,NextWS!$C$301:'NextWS'!$D$314,2)</f>
        <v>#N/A</v>
      </c>
      <c r="M288" s="1055"/>
    </row>
    <row r="289" spans="1:13" ht="18">
      <c r="A289" s="1052"/>
      <c r="B289" s="1051"/>
      <c r="C289" s="577"/>
      <c r="D289" s="1050"/>
      <c r="E289" s="1054"/>
      <c r="K289" s="103" t="e">
        <f>VLOOKUP(A289,NextWS!$C$301:'NextWS'!$D$314,2)</f>
        <v>#N/A</v>
      </c>
      <c r="M289" s="1055"/>
    </row>
    <row r="290" spans="1:13">
      <c r="A290" s="1051"/>
      <c r="B290" s="1051"/>
      <c r="C290" s="577"/>
      <c r="D290" s="1050"/>
      <c r="E290" s="1054"/>
      <c r="K290" s="103" t="e">
        <f>VLOOKUP(A290,NextWS!$C$301:'NextWS'!$D$314,2)</f>
        <v>#N/A</v>
      </c>
      <c r="M290" s="1055"/>
    </row>
    <row r="291" spans="1:13">
      <c r="A291" s="1051"/>
      <c r="B291" s="1051"/>
      <c r="C291" s="577"/>
      <c r="D291" s="1050"/>
      <c r="E291" s="1054"/>
      <c r="K291" s="103" t="e">
        <f>VLOOKUP(A291,NextWS!$C$301:'NextWS'!$D$314,2)</f>
        <v>#N/A</v>
      </c>
      <c r="M291" s="1055"/>
    </row>
    <row r="292" spans="1:13" ht="18">
      <c r="A292" s="1052"/>
      <c r="B292" s="1051"/>
      <c r="C292" s="577"/>
      <c r="D292" s="1050"/>
      <c r="E292" s="1054"/>
      <c r="K292" s="103" t="e">
        <f>VLOOKUP(A292,NextWS!$C$301:'NextWS'!$D$314,2)</f>
        <v>#N/A</v>
      </c>
      <c r="M292" s="1055"/>
    </row>
    <row r="293" spans="1:13">
      <c r="A293" s="1051"/>
      <c r="B293" s="1051"/>
      <c r="C293" s="577"/>
      <c r="D293" s="1050"/>
      <c r="E293" s="1054"/>
      <c r="K293" s="103" t="e">
        <f>VLOOKUP(A293,NextWS!$C$301:'NextWS'!$D$314,2)</f>
        <v>#N/A</v>
      </c>
      <c r="M293" s="1055"/>
    </row>
    <row r="294" spans="1:13">
      <c r="A294" s="1051"/>
      <c r="B294" s="1051"/>
      <c r="C294" s="577"/>
      <c r="D294" s="1050"/>
      <c r="E294" s="1054"/>
      <c r="K294" s="103" t="e">
        <f>VLOOKUP(A294,NextWS!$C$301:'NextWS'!$D$314,2)</f>
        <v>#N/A</v>
      </c>
      <c r="M294" s="1055"/>
    </row>
    <row r="295" spans="1:13" ht="18">
      <c r="A295" s="1052"/>
      <c r="B295" s="1051"/>
      <c r="C295" s="577"/>
      <c r="D295" s="1050"/>
      <c r="E295" s="1054"/>
      <c r="K295" s="103" t="e">
        <f>VLOOKUP(A295,NextWS!$C$301:'NextWS'!$D$314,2)</f>
        <v>#N/A</v>
      </c>
      <c r="M295" s="1055"/>
    </row>
    <row r="296" spans="1:13">
      <c r="A296" s="1051"/>
      <c r="B296" s="1051"/>
      <c r="C296" s="577"/>
      <c r="D296" s="1050"/>
      <c r="E296" s="1054"/>
      <c r="K296" s="103" t="e">
        <f>VLOOKUP(A296,NextWS!$C$301:'NextWS'!$D$314,2)</f>
        <v>#N/A</v>
      </c>
      <c r="M296" s="1055"/>
    </row>
    <row r="297" spans="1:13">
      <c r="A297" s="1051"/>
      <c r="B297" s="1051"/>
      <c r="C297" s="577"/>
      <c r="D297" s="1050"/>
      <c r="E297" s="1054"/>
      <c r="K297" s="103" t="e">
        <f>VLOOKUP(A297,NextWS!$C$301:'NextWS'!$D$314,2)</f>
        <v>#N/A</v>
      </c>
      <c r="M297" s="1055"/>
    </row>
    <row r="298" spans="1:13">
      <c r="A298" s="1051"/>
      <c r="B298" s="1051"/>
      <c r="C298" s="577"/>
      <c r="D298" s="1050"/>
      <c r="E298" s="1054"/>
      <c r="K298" s="103" t="e">
        <f>VLOOKUP(A298,NextWS!$C$301:'NextWS'!$D$314,2)</f>
        <v>#N/A</v>
      </c>
      <c r="M298" s="1055"/>
    </row>
    <row r="299" spans="1:13">
      <c r="A299" s="1051"/>
      <c r="B299" s="1051"/>
      <c r="C299" s="577"/>
      <c r="D299" s="1050"/>
      <c r="E299" s="1054"/>
      <c r="K299" s="103" t="e">
        <f>VLOOKUP(A299,NextWS!$C$301:'NextWS'!$D$314,2)</f>
        <v>#N/A</v>
      </c>
      <c r="M299" s="1055"/>
    </row>
    <row r="300" spans="1:13">
      <c r="A300" s="1051"/>
      <c r="B300" s="1051"/>
      <c r="C300" s="577"/>
      <c r="D300" s="1050"/>
      <c r="E300" s="1054"/>
      <c r="K300" s="103" t="e">
        <f>VLOOKUP(A300,NextWS!$C$301:'NextWS'!$D$314,2)</f>
        <v>#N/A</v>
      </c>
      <c r="M300" s="1055"/>
    </row>
    <row r="301" spans="1:13">
      <c r="A301" s="1051"/>
      <c r="B301" s="1051"/>
      <c r="C301" s="577"/>
      <c r="D301" s="1050"/>
      <c r="E301" s="1053"/>
    </row>
    <row r="302" spans="1:13" ht="18">
      <c r="A302" s="1052"/>
      <c r="B302" s="1051"/>
      <c r="C302" s="577"/>
      <c r="D302" s="1050"/>
      <c r="E302" s="1053"/>
    </row>
    <row r="303" spans="1:13">
      <c r="A303" s="1051"/>
      <c r="B303" s="1051"/>
      <c r="C303" s="577"/>
      <c r="D303" s="1050"/>
      <c r="E303" s="1053"/>
    </row>
    <row r="304" spans="1:13">
      <c r="A304" s="1051"/>
      <c r="B304" s="1051"/>
      <c r="C304" s="577"/>
      <c r="D304" s="1050"/>
      <c r="E304" s="1053"/>
    </row>
    <row r="305" spans="1:5" ht="18">
      <c r="A305" s="1052"/>
      <c r="C305" s="577"/>
      <c r="D305" s="1049"/>
      <c r="E305" s="1054"/>
    </row>
    <row r="306" spans="1:5">
      <c r="A306" s="1051"/>
      <c r="B306" s="1051"/>
      <c r="C306" s="577"/>
      <c r="D306" s="1050"/>
      <c r="E306" s="1053"/>
    </row>
    <row r="307" spans="1:5">
      <c r="A307" s="1051"/>
      <c r="B307" s="1051"/>
      <c r="C307" s="577"/>
      <c r="D307" s="1050"/>
      <c r="E307" s="1053"/>
    </row>
    <row r="308" spans="1:5" ht="18">
      <c r="A308" s="1052"/>
      <c r="C308" s="577"/>
      <c r="D308" s="1049"/>
      <c r="E308" s="1054"/>
    </row>
    <row r="309" spans="1:5">
      <c r="A309" s="1051"/>
      <c r="B309" s="1051"/>
      <c r="C309" s="577"/>
      <c r="D309" s="1050"/>
      <c r="E309" s="1053"/>
    </row>
    <row r="310" spans="1:5">
      <c r="A310" s="1051"/>
      <c r="B310" s="1051"/>
      <c r="C310" s="577"/>
      <c r="D310" s="1050"/>
      <c r="E310" s="1053"/>
    </row>
    <row r="311" spans="1:5" ht="18">
      <c r="A311" s="1052"/>
      <c r="C311" s="577"/>
      <c r="D311" s="1049"/>
      <c r="E311" s="1054"/>
    </row>
    <row r="312" spans="1:5">
      <c r="A312" s="1051"/>
      <c r="B312" s="1051"/>
      <c r="C312" s="577"/>
      <c r="D312" s="1050"/>
      <c r="E312" s="1053"/>
    </row>
    <row r="313" spans="1:5">
      <c r="A313" s="1051"/>
      <c r="B313" s="1051"/>
      <c r="C313" s="577"/>
      <c r="D313" s="1050"/>
      <c r="E313" s="1053"/>
    </row>
    <row r="314" spans="1:5" ht="18">
      <c r="A314" s="1052"/>
      <c r="C314" s="577"/>
      <c r="D314" s="1049"/>
      <c r="E314" s="1054"/>
    </row>
    <row r="315" spans="1:5">
      <c r="A315" s="1051"/>
      <c r="B315" s="1051"/>
      <c r="C315" s="577"/>
      <c r="D315" s="1050"/>
      <c r="E315" s="1053"/>
    </row>
    <row r="316" spans="1:5">
      <c r="A316" s="1051"/>
      <c r="B316" s="1051"/>
      <c r="C316" s="577"/>
      <c r="D316" s="1050"/>
      <c r="E316" s="1053"/>
    </row>
    <row r="317" spans="1:5" ht="18">
      <c r="A317" s="1052"/>
      <c r="C317" s="577"/>
      <c r="D317" s="1049"/>
      <c r="E317" s="1054"/>
    </row>
    <row r="318" spans="1:5">
      <c r="A318" s="1051"/>
      <c r="B318" s="1051"/>
      <c r="C318" s="577"/>
      <c r="D318" s="1050"/>
      <c r="E318" s="1053"/>
    </row>
    <row r="319" spans="1:5">
      <c r="A319" s="1051"/>
      <c r="B319" s="1051"/>
      <c r="C319" s="577"/>
      <c r="D319" s="1050"/>
      <c r="E319" s="1053"/>
    </row>
    <row r="320" spans="1:5" ht="18">
      <c r="A320" s="1052"/>
      <c r="C320" s="577"/>
      <c r="D320" s="1049"/>
      <c r="E320" s="1054"/>
    </row>
    <row r="321" spans="1:5">
      <c r="A321" s="1051"/>
      <c r="B321" s="1051"/>
      <c r="C321" s="577"/>
      <c r="D321" s="1050"/>
      <c r="E321" s="1053"/>
    </row>
    <row r="322" spans="1:5">
      <c r="A322" s="1051"/>
      <c r="B322" s="1051"/>
      <c r="C322" s="577"/>
      <c r="D322" s="1050"/>
      <c r="E322" s="1053"/>
    </row>
    <row r="323" spans="1:5" ht="18">
      <c r="A323" s="1052"/>
      <c r="C323" s="577"/>
      <c r="D323" s="1049"/>
      <c r="E323" s="1054"/>
    </row>
    <row r="324" spans="1:5">
      <c r="A324" s="1051"/>
      <c r="B324" s="1051"/>
      <c r="C324" s="577"/>
      <c r="D324" s="1050"/>
      <c r="E324" s="1053"/>
    </row>
    <row r="325" spans="1:5">
      <c r="A325" s="1051"/>
      <c r="B325" s="1051"/>
      <c r="C325" s="577"/>
      <c r="D325" s="1050"/>
      <c r="E325" s="1053"/>
    </row>
    <row r="326" spans="1:5" ht="18">
      <c r="A326" s="1052"/>
      <c r="C326" s="577"/>
      <c r="D326" s="1049"/>
      <c r="E326" s="1054"/>
    </row>
    <row r="327" spans="1:5">
      <c r="A327" s="1051"/>
      <c r="B327" s="1051"/>
      <c r="C327" s="577"/>
      <c r="D327" s="1050"/>
      <c r="E327" s="1053"/>
    </row>
    <row r="328" spans="1:5">
      <c r="A328" s="1051"/>
      <c r="B328" s="1051"/>
      <c r="C328" s="577"/>
      <c r="D328" s="1050"/>
      <c r="E328" s="1053"/>
    </row>
    <row r="329" spans="1:5" ht="18">
      <c r="A329" s="1052"/>
      <c r="C329" s="577"/>
      <c r="D329" s="1049"/>
      <c r="E329" s="1054"/>
    </row>
    <row r="330" spans="1:5">
      <c r="A330" s="1051"/>
      <c r="B330" s="1051"/>
      <c r="C330" s="577"/>
      <c r="D330" s="1050"/>
      <c r="E330" s="1053"/>
    </row>
    <row r="331" spans="1:5">
      <c r="A331" s="1051"/>
      <c r="B331" s="1051"/>
      <c r="C331" s="577"/>
      <c r="D331" s="1050"/>
      <c r="E331" s="1053"/>
    </row>
    <row r="332" spans="1:5" ht="18">
      <c r="A332" s="1052"/>
      <c r="C332" s="577"/>
      <c r="D332" s="1049"/>
      <c r="E332" s="1054"/>
    </row>
    <row r="333" spans="1:5">
      <c r="A333" s="1051"/>
      <c r="B333" s="1051"/>
      <c r="C333" s="577"/>
      <c r="D333" s="1050"/>
      <c r="E333" s="1053"/>
    </row>
    <row r="334" spans="1:5">
      <c r="A334" s="1051"/>
      <c r="B334" s="1051"/>
      <c r="C334" s="577"/>
      <c r="D334" s="1050"/>
      <c r="E334" s="1053"/>
    </row>
    <row r="335" spans="1:5" ht="18">
      <c r="A335" s="1052"/>
      <c r="C335" s="577"/>
      <c r="D335" s="1049"/>
      <c r="E335" s="1054"/>
    </row>
    <row r="336" spans="1:5">
      <c r="A336" s="1051"/>
      <c r="B336" s="1051"/>
      <c r="C336" s="577"/>
      <c r="D336" s="1050"/>
      <c r="E336" s="1053"/>
    </row>
    <row r="337" spans="1:5">
      <c r="A337" s="1051"/>
      <c r="B337" s="1051"/>
      <c r="C337" s="577"/>
      <c r="D337" s="1050"/>
      <c r="E337" s="1053"/>
    </row>
    <row r="338" spans="1:5" ht="18">
      <c r="A338" s="1052"/>
      <c r="C338" s="577"/>
      <c r="D338" s="1049"/>
      <c r="E338" s="1054"/>
    </row>
    <row r="339" spans="1:5">
      <c r="A339" s="1051"/>
      <c r="B339" s="1051"/>
      <c r="C339" s="577"/>
      <c r="D339" s="1050"/>
      <c r="E339" s="1053"/>
    </row>
    <row r="340" spans="1:5">
      <c r="A340" s="1051"/>
      <c r="B340" s="1051"/>
      <c r="C340" s="577"/>
      <c r="D340" s="1050"/>
      <c r="E340" s="1053"/>
    </row>
    <row r="341" spans="1:5" ht="18">
      <c r="A341" s="1052"/>
      <c r="C341" s="577"/>
      <c r="D341" s="1049"/>
      <c r="E341" s="1054"/>
    </row>
    <row r="342" spans="1:5">
      <c r="A342" s="1051"/>
      <c r="B342" s="1051"/>
      <c r="C342" s="577"/>
      <c r="D342" s="1050"/>
      <c r="E342" s="1053"/>
    </row>
    <row r="343" spans="1:5">
      <c r="A343" s="1051"/>
      <c r="B343" s="1051"/>
      <c r="C343" s="577"/>
      <c r="D343" s="1050"/>
      <c r="E343" s="862"/>
    </row>
    <row r="344" spans="1:5" ht="18">
      <c r="A344" s="1052"/>
      <c r="C344" s="577"/>
      <c r="D344" s="1049"/>
    </row>
    <row r="345" spans="1:5">
      <c r="A345" s="1051"/>
      <c r="B345" s="1051"/>
      <c r="C345" s="577"/>
      <c r="D345" s="1050"/>
      <c r="E345" s="862"/>
    </row>
    <row r="346" spans="1:5">
      <c r="A346" s="1051"/>
      <c r="B346" s="1051"/>
      <c r="C346" s="577"/>
      <c r="D346" s="1050"/>
      <c r="E346" s="862"/>
    </row>
    <row r="347" spans="1:5" ht="18">
      <c r="A347" s="1052"/>
      <c r="B347" s="1051"/>
      <c r="C347" s="577"/>
      <c r="D347" s="1050"/>
      <c r="E347" s="862"/>
    </row>
    <row r="348" spans="1:5">
      <c r="A348" s="1051"/>
      <c r="B348" s="1051"/>
      <c r="C348" s="577"/>
      <c r="D348" s="1050"/>
      <c r="E348" s="862"/>
    </row>
    <row r="349" spans="1:5" ht="18">
      <c r="A349" s="1052"/>
      <c r="C349" s="577"/>
      <c r="D349" s="1049"/>
    </row>
    <row r="350" spans="1:5" ht="18">
      <c r="A350" s="1052"/>
      <c r="B350" s="1051"/>
      <c r="C350" s="577"/>
      <c r="D350" s="1050"/>
      <c r="E350" s="862"/>
    </row>
    <row r="351" spans="1:5">
      <c r="A351" s="1051"/>
      <c r="B351" s="1051"/>
      <c r="C351" s="577"/>
      <c r="D351" s="1050"/>
      <c r="E351" s="862"/>
    </row>
    <row r="352" spans="1:5">
      <c r="A352" s="1051"/>
      <c r="B352" s="1051"/>
      <c r="C352" s="577"/>
      <c r="D352" s="1050"/>
      <c r="E352" s="862"/>
    </row>
    <row r="353" spans="1:5">
      <c r="A353" s="1051"/>
      <c r="B353" s="1051"/>
      <c r="C353" s="577"/>
      <c r="D353" s="1050"/>
      <c r="E353" s="862"/>
    </row>
    <row r="354" spans="1:5" ht="18">
      <c r="A354" s="1052"/>
      <c r="B354" s="1051"/>
      <c r="C354" s="577"/>
      <c r="D354" s="1050"/>
      <c r="E354" s="862"/>
    </row>
    <row r="355" spans="1:5">
      <c r="A355" s="1051"/>
      <c r="B355" s="1051"/>
      <c r="C355" s="577"/>
      <c r="D355" s="1050"/>
      <c r="E355" s="862"/>
    </row>
    <row r="356" spans="1:5">
      <c r="A356" s="1051"/>
      <c r="B356" s="1051"/>
      <c r="C356" s="577"/>
      <c r="D356" s="1050"/>
      <c r="E356" s="862"/>
    </row>
    <row r="357" spans="1:5" ht="18">
      <c r="A357" s="1052"/>
      <c r="C357" s="577"/>
      <c r="D357" s="1049"/>
    </row>
    <row r="358" spans="1:5">
      <c r="A358" s="1051"/>
      <c r="B358" s="1051"/>
      <c r="C358" s="577"/>
      <c r="D358" s="1050"/>
      <c r="E358" s="862"/>
    </row>
    <row r="359" spans="1:5">
      <c r="A359" s="1051"/>
      <c r="B359" s="1051"/>
      <c r="C359" s="577"/>
      <c r="D359" s="1050"/>
      <c r="E359" s="862"/>
    </row>
    <row r="360" spans="1:5" ht="18">
      <c r="A360" s="1052"/>
      <c r="C360" s="577"/>
      <c r="D360" s="1049"/>
    </row>
    <row r="361" spans="1:5">
      <c r="A361" s="1051"/>
      <c r="B361" s="1051"/>
      <c r="C361" s="577"/>
      <c r="D361" s="1050"/>
      <c r="E361" s="862"/>
    </row>
    <row r="362" spans="1:5">
      <c r="A362" s="1051"/>
      <c r="B362" s="1051"/>
      <c r="C362" s="577"/>
      <c r="D362" s="1050"/>
      <c r="E362" s="862"/>
    </row>
    <row r="363" spans="1:5" ht="18">
      <c r="A363" s="1052"/>
      <c r="B363" s="1051"/>
      <c r="C363" s="577"/>
      <c r="D363" s="1050"/>
      <c r="E363" s="862"/>
    </row>
    <row r="364" spans="1:5">
      <c r="A364" s="1051"/>
      <c r="B364" s="1051"/>
      <c r="C364" s="577"/>
      <c r="D364" s="1050"/>
      <c r="E364" s="862"/>
    </row>
    <row r="365" spans="1:5">
      <c r="A365" s="1051"/>
      <c r="B365" s="1051"/>
      <c r="C365" s="577"/>
      <c r="D365" s="1050"/>
      <c r="E365" s="862"/>
    </row>
    <row r="366" spans="1:5">
      <c r="A366" s="1051"/>
      <c r="B366" s="1051"/>
      <c r="C366" s="577"/>
      <c r="D366" s="1050"/>
      <c r="E366" s="862"/>
    </row>
    <row r="367" spans="1:5" ht="18">
      <c r="A367" s="1052"/>
      <c r="C367" s="577"/>
      <c r="D367" s="1049"/>
    </row>
    <row r="368" spans="1:5">
      <c r="A368" s="1051"/>
      <c r="B368" s="1051"/>
      <c r="C368" s="577"/>
      <c r="D368" s="1050"/>
      <c r="E368" s="862"/>
    </row>
    <row r="369" spans="1:5">
      <c r="A369" s="1051"/>
      <c r="B369" s="1051"/>
      <c r="C369" s="577"/>
      <c r="D369" s="1050"/>
      <c r="E369" s="862"/>
    </row>
    <row r="370" spans="1:5" ht="18">
      <c r="A370" s="1052"/>
      <c r="C370" s="577"/>
      <c r="D370" s="1049"/>
    </row>
    <row r="371" spans="1:5">
      <c r="A371" s="1051"/>
      <c r="B371" s="1051"/>
      <c r="C371" s="577"/>
      <c r="D371" s="1050"/>
      <c r="E371" s="862"/>
    </row>
    <row r="372" spans="1:5">
      <c r="A372" s="1051"/>
      <c r="B372" s="1051"/>
      <c r="C372" s="577"/>
      <c r="D372" s="1050"/>
      <c r="E372" s="862"/>
    </row>
    <row r="373" spans="1:5">
      <c r="A373" s="1051"/>
      <c r="B373" s="1051"/>
      <c r="C373" s="577"/>
      <c r="D373" s="1050"/>
      <c r="E373" s="862"/>
    </row>
    <row r="374" spans="1:5" ht="18">
      <c r="A374" s="1052"/>
      <c r="C374" s="577"/>
      <c r="D374" s="1049"/>
    </row>
    <row r="375" spans="1:5">
      <c r="A375" s="1051"/>
      <c r="B375" s="1051"/>
      <c r="C375" s="577"/>
      <c r="D375" s="1050"/>
      <c r="E375" s="862"/>
    </row>
    <row r="376" spans="1:5">
      <c r="A376" s="1051"/>
      <c r="B376" s="1051"/>
      <c r="C376" s="577"/>
      <c r="D376" s="1050"/>
      <c r="E376" s="862"/>
    </row>
    <row r="377" spans="1:5" ht="18">
      <c r="A377" s="1052"/>
      <c r="C377" s="577"/>
      <c r="D377" s="1049"/>
    </row>
    <row r="378" spans="1:5">
      <c r="A378" s="1051"/>
      <c r="B378" s="1051"/>
      <c r="C378" s="577"/>
      <c r="D378" s="1050"/>
      <c r="E378" s="862"/>
    </row>
    <row r="379" spans="1:5">
      <c r="A379" s="1051"/>
      <c r="B379" s="1051"/>
      <c r="C379" s="577"/>
      <c r="D379" s="1050"/>
      <c r="E379" s="862"/>
    </row>
    <row r="380" spans="1:5">
      <c r="A380" s="1051"/>
      <c r="B380" s="1051"/>
      <c r="C380" s="577"/>
      <c r="D380" s="1050"/>
      <c r="E380" s="862"/>
    </row>
    <row r="381" spans="1:5">
      <c r="C381" s="577"/>
      <c r="D381" s="1049"/>
    </row>
    <row r="382" spans="1:5" ht="18">
      <c r="A382" s="1052"/>
      <c r="C382" s="577"/>
      <c r="D382" s="1049"/>
    </row>
    <row r="383" spans="1:5">
      <c r="A383" s="1051"/>
      <c r="B383" s="1051"/>
      <c r="C383" s="577"/>
      <c r="D383" s="1050"/>
      <c r="E383" s="862"/>
    </row>
    <row r="384" spans="1:5">
      <c r="A384" s="1051"/>
      <c r="B384" s="1051"/>
      <c r="C384" s="577"/>
      <c r="D384" s="1050"/>
      <c r="E384" s="862"/>
    </row>
    <row r="385" spans="1:5">
      <c r="A385" s="1051"/>
      <c r="B385" s="1051"/>
      <c r="C385" s="577"/>
      <c r="D385" s="1050"/>
      <c r="E385" s="862"/>
    </row>
    <row r="386" spans="1:5">
      <c r="A386" s="1051"/>
      <c r="B386" s="1051"/>
      <c r="C386" s="577"/>
      <c r="D386" s="1050"/>
      <c r="E386" s="862"/>
    </row>
    <row r="387" spans="1:5">
      <c r="A387" s="1051"/>
      <c r="B387" s="1051"/>
      <c r="C387" s="577"/>
      <c r="D387" s="1050"/>
      <c r="E387" s="862"/>
    </row>
    <row r="388" spans="1:5">
      <c r="A388" s="1051"/>
      <c r="B388" s="1051"/>
      <c r="C388" s="577"/>
      <c r="D388" s="1050"/>
      <c r="E388" s="862"/>
    </row>
    <row r="389" spans="1:5">
      <c r="A389" s="1051"/>
      <c r="B389" s="1051"/>
      <c r="C389" s="577"/>
      <c r="D389" s="1050"/>
      <c r="E389" s="862"/>
    </row>
    <row r="390" spans="1:5">
      <c r="A390" s="1051"/>
      <c r="B390" s="1051"/>
      <c r="C390" s="577"/>
      <c r="D390" s="1050"/>
      <c r="E390" s="862"/>
    </row>
    <row r="391" spans="1:5">
      <c r="A391" s="1051"/>
      <c r="B391" s="1051"/>
      <c r="C391" s="577"/>
      <c r="D391" s="1050"/>
      <c r="E391" s="862"/>
    </row>
    <row r="392" spans="1:5">
      <c r="A392" s="1051"/>
      <c r="B392" s="1051"/>
      <c r="C392" s="577"/>
      <c r="D392" s="1050"/>
      <c r="E392" s="862"/>
    </row>
    <row r="393" spans="1:5">
      <c r="A393" s="1051"/>
      <c r="B393" s="1051"/>
      <c r="C393" s="577"/>
      <c r="D393" s="1050"/>
      <c r="E393" s="862"/>
    </row>
    <row r="394" spans="1:5">
      <c r="A394" s="1051"/>
      <c r="B394" s="1051"/>
      <c r="C394" s="577"/>
      <c r="D394" s="1050"/>
      <c r="E394" s="862"/>
    </row>
    <row r="395" spans="1:5" ht="18">
      <c r="A395" s="1052"/>
      <c r="B395" s="1051"/>
      <c r="C395" s="577"/>
      <c r="D395" s="1050"/>
      <c r="E395" s="862"/>
    </row>
    <row r="396" spans="1:5">
      <c r="A396" s="1051"/>
      <c r="B396" s="1051"/>
      <c r="C396" s="577"/>
      <c r="D396" s="1050"/>
      <c r="E396" s="862"/>
    </row>
    <row r="397" spans="1:5">
      <c r="A397" s="1051"/>
      <c r="B397" s="1051"/>
      <c r="C397" s="577"/>
      <c r="D397" s="1050"/>
      <c r="E397" s="862"/>
    </row>
    <row r="398" spans="1:5" ht="18">
      <c r="A398" s="1052"/>
      <c r="B398" s="1051"/>
      <c r="C398" s="577"/>
      <c r="D398" s="1050"/>
      <c r="E398" s="862"/>
    </row>
    <row r="399" spans="1:5">
      <c r="A399" s="1051"/>
      <c r="B399" s="1051"/>
      <c r="C399" s="577"/>
      <c r="D399" s="1050"/>
      <c r="E399" s="862"/>
    </row>
    <row r="400" spans="1:5">
      <c r="A400" s="1051"/>
      <c r="B400" s="1051"/>
      <c r="C400" s="577"/>
      <c r="D400" s="1050"/>
      <c r="E400" s="862"/>
    </row>
    <row r="401" spans="1:5" ht="18">
      <c r="A401" s="1052"/>
      <c r="B401" s="1051"/>
      <c r="C401" s="577"/>
      <c r="D401" s="1050"/>
      <c r="E401" s="862"/>
    </row>
    <row r="402" spans="1:5">
      <c r="A402" s="1051"/>
      <c r="B402" s="1051"/>
      <c r="C402" s="577"/>
      <c r="D402" s="1050"/>
      <c r="E402" s="862"/>
    </row>
    <row r="403" spans="1:5" ht="18">
      <c r="A403" s="1052"/>
      <c r="C403" s="577"/>
      <c r="D403" s="1049"/>
    </row>
    <row r="404" spans="1:5" ht="18">
      <c r="A404" s="1052"/>
      <c r="B404" s="1051"/>
      <c r="C404" s="577"/>
      <c r="D404" s="1050"/>
      <c r="E404" s="862"/>
    </row>
    <row r="405" spans="1:5">
      <c r="A405" s="1051"/>
      <c r="B405" s="1051"/>
      <c r="C405" s="577"/>
      <c r="D405" s="1050"/>
      <c r="E405" s="862"/>
    </row>
    <row r="406" spans="1:5" ht="18">
      <c r="A406" s="1052"/>
      <c r="C406" s="577"/>
      <c r="D406" s="1049"/>
    </row>
    <row r="407" spans="1:5" ht="18">
      <c r="A407" s="1052"/>
      <c r="B407" s="1051"/>
      <c r="C407" s="577"/>
      <c r="D407" s="1050"/>
      <c r="E407" s="862"/>
    </row>
    <row r="408" spans="1:5">
      <c r="A408" s="1051"/>
      <c r="B408" s="1051"/>
      <c r="C408" s="577"/>
      <c r="D408" s="1050"/>
      <c r="E408" s="862"/>
    </row>
    <row r="409" spans="1:5" ht="18">
      <c r="A409" s="1052"/>
      <c r="C409" s="577"/>
      <c r="D409" s="1049"/>
    </row>
    <row r="410" spans="1:5" ht="18">
      <c r="A410" s="1052"/>
      <c r="B410" s="1051"/>
      <c r="C410" s="577"/>
      <c r="D410" s="1050"/>
      <c r="E410" s="862"/>
    </row>
    <row r="411" spans="1:5">
      <c r="A411" s="1051"/>
      <c r="B411" s="1051"/>
      <c r="C411" s="577"/>
      <c r="D411" s="1050"/>
      <c r="E411" s="862"/>
    </row>
    <row r="412" spans="1:5">
      <c r="A412" s="1051"/>
      <c r="B412" s="1051"/>
      <c r="C412" s="577"/>
      <c r="D412" s="1050"/>
      <c r="E412" s="862"/>
    </row>
    <row r="413" spans="1:5">
      <c r="A413" s="1051"/>
      <c r="B413" s="1051"/>
      <c r="C413" s="577"/>
      <c r="D413" s="1050"/>
      <c r="E413" s="862"/>
    </row>
    <row r="414" spans="1:5" ht="18">
      <c r="A414" s="1052"/>
      <c r="C414" s="577"/>
      <c r="D414" s="1049"/>
    </row>
    <row r="415" spans="1:5">
      <c r="A415" s="1051"/>
      <c r="B415" s="1051"/>
      <c r="C415" s="577"/>
      <c r="D415" s="1050"/>
      <c r="E415" s="862"/>
    </row>
    <row r="416" spans="1:5">
      <c r="A416" s="1051"/>
      <c r="B416" s="1051"/>
      <c r="C416" s="577"/>
      <c r="D416" s="1050"/>
      <c r="E416" s="862"/>
    </row>
    <row r="417" spans="1:5">
      <c r="A417" s="1051"/>
      <c r="B417" s="1051"/>
      <c r="C417" s="577"/>
      <c r="D417" s="1050"/>
      <c r="E417" s="862"/>
    </row>
    <row r="418" spans="1:5">
      <c r="A418" s="1051"/>
      <c r="B418" s="1051"/>
      <c r="C418" s="577"/>
      <c r="D418" s="1050"/>
      <c r="E418" s="862"/>
    </row>
    <row r="419" spans="1:5">
      <c r="A419" s="1051"/>
      <c r="B419" s="1051"/>
      <c r="C419" s="577"/>
      <c r="D419" s="1050"/>
      <c r="E419" s="862"/>
    </row>
    <row r="420" spans="1:5">
      <c r="A420" s="1051"/>
      <c r="B420" s="1051"/>
      <c r="C420" s="577"/>
      <c r="D420" s="1050"/>
      <c r="E420" s="862"/>
    </row>
    <row r="421" spans="1:5">
      <c r="C421" s="577"/>
      <c r="D421" s="1049"/>
    </row>
    <row r="422" spans="1:5" ht="18">
      <c r="A422" s="1052"/>
      <c r="C422" s="577"/>
      <c r="D422" s="1049"/>
    </row>
    <row r="423" spans="1:5">
      <c r="A423" s="1051"/>
      <c r="B423" s="1051"/>
      <c r="C423" s="577"/>
      <c r="D423" s="1050"/>
      <c r="E423" s="862"/>
    </row>
    <row r="424" spans="1:5">
      <c r="A424" s="1051"/>
      <c r="B424" s="1051"/>
      <c r="C424" s="577"/>
      <c r="D424" s="1050"/>
      <c r="E424" s="862"/>
    </row>
    <row r="425" spans="1:5" ht="18">
      <c r="A425" s="1052"/>
      <c r="B425" s="1051"/>
      <c r="C425" s="577"/>
      <c r="D425" s="1050"/>
      <c r="E425" s="862"/>
    </row>
    <row r="426" spans="1:5">
      <c r="A426" s="1051"/>
      <c r="B426" s="1051"/>
      <c r="C426" s="577"/>
      <c r="D426" s="1050"/>
      <c r="E426" s="862"/>
    </row>
    <row r="427" spans="1:5">
      <c r="A427" s="1051"/>
      <c r="B427" s="1051"/>
      <c r="C427" s="577"/>
      <c r="D427" s="1050"/>
      <c r="E427" s="862"/>
    </row>
    <row r="428" spans="1:5">
      <c r="A428" s="1051"/>
      <c r="B428" s="1051"/>
      <c r="C428" s="577"/>
      <c r="D428" s="1050"/>
      <c r="E428" s="862"/>
    </row>
    <row r="429" spans="1:5" ht="18">
      <c r="A429" s="1052"/>
      <c r="C429" s="577"/>
      <c r="D429" s="1049"/>
    </row>
    <row r="430" spans="1:5">
      <c r="A430" s="1051"/>
      <c r="B430" s="1051"/>
      <c r="C430" s="577"/>
      <c r="D430" s="1050"/>
      <c r="E430" s="862"/>
    </row>
    <row r="431" spans="1:5">
      <c r="A431" s="1051"/>
      <c r="B431" s="1051"/>
      <c r="C431" s="577"/>
      <c r="D431" s="1050"/>
      <c r="E431" s="862"/>
    </row>
    <row r="432" spans="1:5">
      <c r="A432" s="1051"/>
      <c r="B432" s="1051"/>
      <c r="C432" s="577"/>
      <c r="D432" s="1050"/>
      <c r="E432" s="862"/>
    </row>
    <row r="433" spans="1:5">
      <c r="A433" s="1051"/>
      <c r="B433" s="1051"/>
      <c r="C433" s="577"/>
      <c r="D433" s="1050"/>
      <c r="E433" s="862"/>
    </row>
    <row r="434" spans="1:5">
      <c r="A434" s="1051"/>
      <c r="B434" s="1051"/>
      <c r="C434" s="577"/>
      <c r="D434" s="1050"/>
      <c r="E434" s="862"/>
    </row>
    <row r="435" spans="1:5">
      <c r="A435" s="1051"/>
      <c r="B435" s="1051"/>
      <c r="C435" s="577"/>
      <c r="D435" s="1050"/>
      <c r="E435" s="862"/>
    </row>
    <row r="436" spans="1:5">
      <c r="A436" s="1051"/>
      <c r="B436" s="1051"/>
      <c r="C436" s="577"/>
      <c r="D436" s="1050"/>
      <c r="E436" s="862"/>
    </row>
    <row r="437" spans="1:5">
      <c r="A437" s="1051"/>
      <c r="B437" s="1051"/>
      <c r="C437" s="577"/>
      <c r="D437" s="1050"/>
      <c r="E437" s="862"/>
    </row>
    <row r="438" spans="1:5">
      <c r="A438" s="1051"/>
      <c r="B438" s="1051"/>
      <c r="C438" s="577"/>
      <c r="D438" s="1050"/>
      <c r="E438" s="862"/>
    </row>
    <row r="439" spans="1:5">
      <c r="A439" s="1051"/>
      <c r="B439" s="1051"/>
      <c r="C439" s="577"/>
      <c r="D439" s="1050"/>
      <c r="E439" s="862"/>
    </row>
    <row r="440" spans="1:5">
      <c r="A440" s="1051"/>
      <c r="B440" s="1051"/>
      <c r="C440" s="577"/>
      <c r="D440" s="1050"/>
      <c r="E440" s="862"/>
    </row>
    <row r="441" spans="1:5">
      <c r="A441" s="1051"/>
      <c r="B441" s="1051"/>
      <c r="C441" s="577"/>
      <c r="D441" s="1050"/>
      <c r="E441" s="862"/>
    </row>
    <row r="442" spans="1:5">
      <c r="A442" s="1051"/>
      <c r="B442" s="1051"/>
      <c r="C442" s="577"/>
      <c r="D442" s="1050"/>
      <c r="E442" s="862"/>
    </row>
    <row r="443" spans="1:5">
      <c r="A443" s="1051"/>
      <c r="B443" s="1051"/>
      <c r="C443" s="577"/>
      <c r="D443" s="1050"/>
      <c r="E443" s="862"/>
    </row>
    <row r="444" spans="1:5">
      <c r="A444" s="1051"/>
      <c r="B444" s="1051"/>
      <c r="C444" s="577"/>
      <c r="D444" s="1050"/>
      <c r="E444" s="862"/>
    </row>
    <row r="445" spans="1:5">
      <c r="A445" s="1051"/>
      <c r="B445" s="1051"/>
      <c r="C445" s="577"/>
      <c r="D445" s="1050"/>
      <c r="E445" s="862"/>
    </row>
    <row r="446" spans="1:5" ht="18">
      <c r="A446" s="1052"/>
      <c r="B446" s="1051"/>
      <c r="C446" s="577"/>
      <c r="D446" s="1050"/>
      <c r="E446" s="862"/>
    </row>
    <row r="447" spans="1:5">
      <c r="A447" s="1051"/>
      <c r="B447" s="1051"/>
      <c r="C447" s="577"/>
      <c r="D447" s="1050"/>
      <c r="E447" s="862"/>
    </row>
    <row r="448" spans="1:5">
      <c r="A448" s="1051"/>
      <c r="B448" s="1051"/>
      <c r="C448" s="577"/>
      <c r="D448" s="1050"/>
      <c r="E448" s="862"/>
    </row>
    <row r="449" spans="1:5">
      <c r="A449" s="1051"/>
      <c r="B449" s="1051"/>
      <c r="C449" s="577"/>
      <c r="D449" s="1050"/>
      <c r="E449" s="862"/>
    </row>
    <row r="450" spans="1:5" ht="18">
      <c r="A450" s="1052"/>
      <c r="B450" s="1051"/>
      <c r="C450" s="577"/>
      <c r="D450" s="1050"/>
      <c r="E450" s="862"/>
    </row>
    <row r="451" spans="1:5">
      <c r="A451" s="1051"/>
      <c r="B451" s="1051"/>
      <c r="C451" s="577"/>
      <c r="D451" s="1050"/>
      <c r="E451" s="862"/>
    </row>
    <row r="452" spans="1:5">
      <c r="A452" s="1051"/>
      <c r="B452" s="1051"/>
      <c r="C452" s="577"/>
      <c r="D452" s="1050"/>
      <c r="E452" s="862"/>
    </row>
    <row r="453" spans="1:5" ht="18">
      <c r="A453" s="1052"/>
      <c r="C453" s="577"/>
      <c r="D453" s="1049"/>
    </row>
    <row r="454" spans="1:5">
      <c r="A454" s="1051"/>
      <c r="B454" s="1051"/>
      <c r="C454" s="577"/>
      <c r="D454" s="1050"/>
      <c r="E454" s="862"/>
    </row>
    <row r="455" spans="1:5">
      <c r="A455" s="1051"/>
      <c r="B455" s="1051"/>
      <c r="C455" s="577"/>
      <c r="D455" s="1050"/>
      <c r="E455" s="862"/>
    </row>
    <row r="456" spans="1:5">
      <c r="A456" s="1051"/>
      <c r="B456" s="1051"/>
      <c r="C456" s="577"/>
      <c r="D456" s="1050"/>
      <c r="E456" s="862"/>
    </row>
    <row r="457" spans="1:5">
      <c r="C457" s="577"/>
      <c r="D457" s="1049"/>
    </row>
    <row r="458" spans="1:5" ht="18">
      <c r="A458" s="1052"/>
      <c r="C458" s="577"/>
      <c r="D458" s="1049"/>
    </row>
    <row r="459" spans="1:5">
      <c r="A459" s="1051"/>
      <c r="B459" s="1051"/>
      <c r="C459" s="577"/>
      <c r="D459" s="1050"/>
      <c r="E459" s="862"/>
    </row>
    <row r="460" spans="1:5">
      <c r="A460" s="1051"/>
      <c r="B460" s="1051"/>
      <c r="C460" s="577"/>
      <c r="D460" s="1050"/>
      <c r="E460" s="862"/>
    </row>
    <row r="461" spans="1:5" ht="18">
      <c r="A461" s="1052"/>
      <c r="C461" s="577"/>
      <c r="D461" s="1049"/>
    </row>
    <row r="462" spans="1:5" ht="18">
      <c r="A462" s="1052"/>
      <c r="B462" s="1051"/>
      <c r="C462" s="577"/>
      <c r="D462" s="1050"/>
      <c r="E462" s="862"/>
    </row>
    <row r="463" spans="1:5">
      <c r="A463" s="1051"/>
      <c r="B463" s="1051"/>
      <c r="C463" s="577"/>
      <c r="D463" s="1050"/>
      <c r="E463" s="862"/>
    </row>
    <row r="464" spans="1:5">
      <c r="A464" s="1051"/>
      <c r="B464" s="1051"/>
      <c r="C464" s="577"/>
      <c r="D464" s="1050"/>
      <c r="E464" s="862"/>
    </row>
    <row r="465" spans="1:5" ht="18">
      <c r="A465" s="1052"/>
      <c r="C465" s="577"/>
      <c r="D465" s="1049"/>
    </row>
    <row r="466" spans="1:5">
      <c r="A466" s="1051"/>
      <c r="B466" s="1051"/>
      <c r="C466" s="577"/>
      <c r="D466" s="1050"/>
      <c r="E466" s="862"/>
    </row>
    <row r="467" spans="1:5">
      <c r="A467" s="1051"/>
      <c r="B467" s="1051"/>
      <c r="C467" s="577"/>
      <c r="D467" s="1050"/>
      <c r="E467" s="862"/>
    </row>
    <row r="468" spans="1:5">
      <c r="A468" s="1051"/>
      <c r="B468" s="1051"/>
      <c r="C468" s="577"/>
      <c r="D468" s="1050"/>
      <c r="E468" s="862"/>
    </row>
    <row r="469" spans="1:5">
      <c r="A469" s="1051"/>
      <c r="B469" s="1051"/>
      <c r="C469" s="577"/>
      <c r="D469" s="1050"/>
      <c r="E469" s="862"/>
    </row>
    <row r="470" spans="1:5">
      <c r="A470" s="1051"/>
      <c r="B470" s="1051"/>
      <c r="C470" s="577"/>
      <c r="D470" s="1050"/>
      <c r="E470" s="862"/>
    </row>
    <row r="471" spans="1:5">
      <c r="A471" s="1051"/>
      <c r="B471" s="1051"/>
      <c r="C471" s="577"/>
      <c r="D471" s="1050"/>
      <c r="E471" s="862"/>
    </row>
    <row r="472" spans="1:5">
      <c r="A472" s="1051"/>
      <c r="B472" s="1051"/>
      <c r="C472" s="577"/>
      <c r="D472" s="1050"/>
      <c r="E472" s="862"/>
    </row>
    <row r="473" spans="1:5">
      <c r="A473" s="1051"/>
      <c r="B473" s="1051"/>
      <c r="C473" s="577"/>
      <c r="D473" s="1050"/>
      <c r="E473" s="862"/>
    </row>
    <row r="474" spans="1:5">
      <c r="A474" s="1051"/>
      <c r="B474" s="1051"/>
      <c r="C474" s="577"/>
      <c r="D474" s="1050"/>
      <c r="E474" s="862"/>
    </row>
    <row r="475" spans="1:5">
      <c r="A475" s="1051"/>
      <c r="B475" s="1051"/>
      <c r="C475" s="577"/>
      <c r="D475" s="1050"/>
      <c r="E475" s="862"/>
    </row>
    <row r="476" spans="1:5">
      <c r="A476" s="1051"/>
      <c r="B476" s="1051"/>
      <c r="C476" s="577"/>
      <c r="D476" s="1050"/>
      <c r="E476" s="862"/>
    </row>
    <row r="477" spans="1:5">
      <c r="A477" s="1051"/>
      <c r="B477" s="1051"/>
      <c r="C477" s="577"/>
      <c r="D477" s="1050"/>
      <c r="E477" s="862"/>
    </row>
    <row r="478" spans="1:5">
      <c r="A478" s="1051"/>
      <c r="B478" s="1051"/>
      <c r="C478" s="577"/>
      <c r="D478" s="1050"/>
      <c r="E478" s="862"/>
    </row>
    <row r="479" spans="1:5">
      <c r="A479" s="1051"/>
      <c r="B479" s="1051"/>
      <c r="C479" s="577"/>
      <c r="D479" s="1050"/>
      <c r="E479" s="862"/>
    </row>
    <row r="480" spans="1:5" ht="18">
      <c r="A480" s="1052"/>
      <c r="B480" s="1051"/>
      <c r="C480" s="577"/>
      <c r="D480" s="1050"/>
      <c r="E480" s="862"/>
    </row>
    <row r="481" spans="1:5">
      <c r="A481" s="1051"/>
      <c r="B481" s="1051"/>
      <c r="C481" s="577"/>
      <c r="D481" s="1050"/>
      <c r="E481" s="862"/>
    </row>
    <row r="482" spans="1:5">
      <c r="A482" s="1051"/>
      <c r="B482" s="1051"/>
      <c r="C482" s="577"/>
      <c r="D482" s="1050"/>
      <c r="E482" s="862"/>
    </row>
    <row r="483" spans="1:5" ht="18">
      <c r="A483" s="1052"/>
      <c r="B483" s="1051"/>
      <c r="C483" s="577"/>
      <c r="D483" s="1050"/>
      <c r="E483" s="862"/>
    </row>
    <row r="484" spans="1:5">
      <c r="A484" s="1051"/>
      <c r="B484" s="1051"/>
      <c r="C484" s="577"/>
      <c r="D484" s="1050"/>
      <c r="E484" s="862"/>
    </row>
    <row r="485" spans="1:5">
      <c r="A485" s="1051"/>
      <c r="B485" s="1051"/>
      <c r="C485" s="577"/>
      <c r="D485" s="1050"/>
      <c r="E485" s="862"/>
    </row>
    <row r="486" spans="1:5">
      <c r="A486" s="1051"/>
      <c r="B486" s="1051"/>
      <c r="C486" s="577"/>
      <c r="D486" s="1050"/>
      <c r="E486" s="862"/>
    </row>
    <row r="487" spans="1:5">
      <c r="C487" s="577"/>
      <c r="D487" s="1049"/>
    </row>
    <row r="488" spans="1:5" ht="18">
      <c r="A488" s="1052"/>
      <c r="C488" s="577"/>
      <c r="D488" s="1049"/>
    </row>
    <row r="489" spans="1:5">
      <c r="A489" s="1051"/>
      <c r="B489" s="1051"/>
      <c r="C489" s="577"/>
      <c r="D489" s="1050"/>
      <c r="E489" s="862"/>
    </row>
    <row r="490" spans="1:5">
      <c r="C490" s="577"/>
      <c r="D490" s="1049"/>
    </row>
    <row r="491" spans="1:5" ht="18">
      <c r="A491" s="1052"/>
      <c r="C491" s="577"/>
      <c r="D491" s="1049"/>
    </row>
    <row r="492" spans="1:5">
      <c r="A492" s="1051"/>
      <c r="B492" s="1051"/>
      <c r="C492" s="577"/>
      <c r="D492" s="1050"/>
      <c r="E492" s="862"/>
    </row>
    <row r="493" spans="1:5">
      <c r="C493" s="577"/>
      <c r="D493" s="1049"/>
    </row>
    <row r="494" spans="1:5">
      <c r="C494" s="577"/>
      <c r="D494" s="1049"/>
    </row>
    <row r="495" spans="1:5">
      <c r="C495" s="577"/>
      <c r="D495" s="1049"/>
    </row>
    <row r="496" spans="1:5">
      <c r="C496" s="577"/>
      <c r="D496" s="1049"/>
    </row>
    <row r="497" spans="3:4">
      <c r="C497" s="577"/>
      <c r="D497" s="1049"/>
    </row>
    <row r="498" spans="3:4">
      <c r="C498" s="577"/>
      <c r="D498" s="1049"/>
    </row>
    <row r="499" spans="3:4">
      <c r="C499" s="577"/>
      <c r="D499" s="1049"/>
    </row>
    <row r="500" spans="3:4">
      <c r="C500" s="577"/>
      <c r="D500" s="1049"/>
    </row>
    <row r="501" spans="3:4">
      <c r="C501" s="577"/>
      <c r="D501" s="1049"/>
    </row>
    <row r="502" spans="3:4">
      <c r="C502" s="577"/>
      <c r="D502" s="1049"/>
    </row>
    <row r="503" spans="3:4">
      <c r="C503" s="577"/>
      <c r="D503" s="1049"/>
    </row>
    <row r="504" spans="3:4">
      <c r="C504" s="577"/>
      <c r="D504" s="1049"/>
    </row>
    <row r="505" spans="3:4">
      <c r="C505" s="577"/>
      <c r="D505" s="1049"/>
    </row>
    <row r="506" spans="3:4">
      <c r="C506" s="577"/>
      <c r="D506" s="1049"/>
    </row>
    <row r="507" spans="3:4">
      <c r="C507" s="577"/>
      <c r="D507" s="1049"/>
    </row>
    <row r="508" spans="3:4">
      <c r="C508" s="577"/>
      <c r="D508" s="1049"/>
    </row>
    <row r="509" spans="3:4">
      <c r="C509" s="577"/>
      <c r="D509" s="1049"/>
    </row>
    <row r="510" spans="3:4">
      <c r="C510" s="577"/>
      <c r="D510" s="1049"/>
    </row>
    <row r="511" spans="3:4">
      <c r="C511" s="577"/>
      <c r="D511" s="1049"/>
    </row>
    <row r="512" spans="3:4">
      <c r="C512" s="577"/>
      <c r="D512" s="1049"/>
    </row>
    <row r="513" spans="3:4">
      <c r="C513" s="577"/>
      <c r="D513" s="1049"/>
    </row>
    <row r="514" spans="3:4">
      <c r="C514" s="577"/>
      <c r="D514" s="1049"/>
    </row>
    <row r="515" spans="3:4">
      <c r="C515" s="577"/>
      <c r="D515" s="1049"/>
    </row>
    <row r="516" spans="3:4">
      <c r="C516" s="577"/>
      <c r="D516" s="1049"/>
    </row>
    <row r="517" spans="3:4">
      <c r="C517" s="577"/>
      <c r="D517" s="1049"/>
    </row>
    <row r="518" spans="3:4">
      <c r="C518" s="577"/>
      <c r="D518" s="1049"/>
    </row>
    <row r="519" spans="3:4">
      <c r="C519" s="577"/>
      <c r="D519" s="1049"/>
    </row>
    <row r="520" spans="3:4">
      <c r="C520" s="577"/>
      <c r="D520" s="1049"/>
    </row>
    <row r="521" spans="3:4">
      <c r="C521" s="577"/>
      <c r="D521" s="1049"/>
    </row>
    <row r="522" spans="3:4">
      <c r="C522" s="577"/>
      <c r="D522" s="1049"/>
    </row>
    <row r="523" spans="3:4">
      <c r="C523" s="577"/>
      <c r="D523" s="1049"/>
    </row>
    <row r="524" spans="3:4">
      <c r="C524" s="577"/>
      <c r="D524" s="1049"/>
    </row>
    <row r="525" spans="3:4">
      <c r="C525" s="577"/>
      <c r="D525" s="1049"/>
    </row>
    <row r="526" spans="3:4">
      <c r="C526" s="577"/>
      <c r="D526" s="1049"/>
    </row>
    <row r="527" spans="3:4">
      <c r="C527" s="577"/>
      <c r="D527" s="1049"/>
    </row>
    <row r="528" spans="3:4">
      <c r="C528" s="577"/>
      <c r="D528" s="1049"/>
    </row>
    <row r="529" spans="3:4">
      <c r="C529" s="577"/>
      <c r="D529" s="1049"/>
    </row>
    <row r="530" spans="3:4">
      <c r="C530" s="577"/>
      <c r="D530" s="1049"/>
    </row>
    <row r="531" spans="3:4">
      <c r="C531" s="577"/>
      <c r="D531" s="1049"/>
    </row>
    <row r="532" spans="3:4">
      <c r="C532" s="577"/>
      <c r="D532" s="1049"/>
    </row>
    <row r="533" spans="3:4">
      <c r="C533" s="577"/>
      <c r="D533" s="1049"/>
    </row>
    <row r="534" spans="3:4">
      <c r="C534" s="577"/>
      <c r="D534" s="1049"/>
    </row>
    <row r="535" spans="3:4">
      <c r="C535" s="577"/>
      <c r="D535" s="1049"/>
    </row>
    <row r="536" spans="3:4">
      <c r="C536" s="577"/>
      <c r="D536" s="1049"/>
    </row>
    <row r="537" spans="3:4">
      <c r="C537" s="577"/>
      <c r="D537" s="1049"/>
    </row>
    <row r="538" spans="3:4">
      <c r="C538" s="577"/>
      <c r="D538" s="1049"/>
    </row>
    <row r="539" spans="3:4">
      <c r="C539" s="577"/>
      <c r="D539" s="1049"/>
    </row>
    <row r="540" spans="3:4">
      <c r="C540" s="577"/>
      <c r="D540" s="1049"/>
    </row>
    <row r="541" spans="3:4">
      <c r="C541" s="577"/>
      <c r="D541" s="1049"/>
    </row>
    <row r="542" spans="3:4">
      <c r="C542" s="577"/>
      <c r="D542" s="1049"/>
    </row>
    <row r="543" spans="3:4">
      <c r="C543" s="577"/>
      <c r="D543" s="1049"/>
    </row>
    <row r="544" spans="3:4">
      <c r="C544" s="577"/>
      <c r="D544" s="1049"/>
    </row>
    <row r="545" spans="3:4">
      <c r="C545" s="577"/>
      <c r="D545" s="1049"/>
    </row>
    <row r="546" spans="3:4">
      <c r="C546" s="577"/>
      <c r="D546" s="1049"/>
    </row>
    <row r="547" spans="3:4">
      <c r="C547" s="577"/>
      <c r="D547" s="1049"/>
    </row>
    <row r="548" spans="3:4">
      <c r="C548" s="577"/>
      <c r="D548" s="1049"/>
    </row>
    <row r="549" spans="3:4">
      <c r="C549" s="577"/>
      <c r="D549" s="1049"/>
    </row>
    <row r="550" spans="3:4">
      <c r="C550" s="577"/>
      <c r="D550" s="1049"/>
    </row>
    <row r="551" spans="3:4">
      <c r="C551" s="577"/>
      <c r="D551" s="1049"/>
    </row>
    <row r="552" spans="3:4">
      <c r="C552" s="577"/>
      <c r="D552" s="1049"/>
    </row>
    <row r="553" spans="3:4">
      <c r="C553" s="577"/>
      <c r="D553" s="1049"/>
    </row>
    <row r="554" spans="3:4">
      <c r="C554" s="577"/>
      <c r="D554" s="1049"/>
    </row>
    <row r="555" spans="3:4">
      <c r="C555" s="577"/>
      <c r="D555" s="1049"/>
    </row>
    <row r="556" spans="3:4">
      <c r="C556" s="577"/>
      <c r="D556" s="1049"/>
    </row>
    <row r="557" spans="3:4">
      <c r="C557" s="577"/>
      <c r="D557" s="1049"/>
    </row>
    <row r="558" spans="3:4">
      <c r="C558" s="577"/>
      <c r="D558" s="1049"/>
    </row>
    <row r="559" spans="3:4">
      <c r="C559" s="577"/>
      <c r="D559" s="1049"/>
    </row>
    <row r="560" spans="3:4">
      <c r="C560" s="577"/>
      <c r="D560" s="1049"/>
    </row>
    <row r="561" spans="3:4">
      <c r="C561" s="577"/>
      <c r="D561" s="1049"/>
    </row>
    <row r="562" spans="3:4">
      <c r="C562" s="577"/>
      <c r="D562" s="1049"/>
    </row>
    <row r="563" spans="3:4">
      <c r="C563" s="577"/>
      <c r="D563" s="1049"/>
    </row>
    <row r="564" spans="3:4">
      <c r="C564" s="577"/>
      <c r="D564" s="1049"/>
    </row>
    <row r="565" spans="3:4">
      <c r="C565" s="577"/>
      <c r="D565" s="1049"/>
    </row>
    <row r="566" spans="3:4">
      <c r="C566" s="577"/>
      <c r="D566" s="1049"/>
    </row>
    <row r="567" spans="3:4">
      <c r="C567" s="577"/>
      <c r="D567" s="1049"/>
    </row>
    <row r="568" spans="3:4">
      <c r="C568" s="577"/>
      <c r="D568" s="1049"/>
    </row>
    <row r="569" spans="3:4">
      <c r="C569" s="577"/>
      <c r="D569" s="1049"/>
    </row>
    <row r="570" spans="3:4">
      <c r="C570" s="577"/>
      <c r="D570" s="1049"/>
    </row>
    <row r="571" spans="3:4">
      <c r="C571" s="577"/>
      <c r="D571" s="1049"/>
    </row>
    <row r="572" spans="3:4">
      <c r="C572" s="577"/>
      <c r="D572" s="1049"/>
    </row>
    <row r="573" spans="3:4">
      <c r="D573" s="1049"/>
    </row>
    <row r="574" spans="3:4">
      <c r="D574" s="1049"/>
    </row>
    <row r="575" spans="3:4">
      <c r="D575" s="1049"/>
    </row>
    <row r="576" spans="3:4">
      <c r="D576" s="1049"/>
    </row>
    <row r="577" spans="4:4">
      <c r="D577" s="1049"/>
    </row>
    <row r="578" spans="4:4">
      <c r="D578" s="1049"/>
    </row>
    <row r="579" spans="4:4">
      <c r="D579" s="1049"/>
    </row>
    <row r="580" spans="4:4">
      <c r="D580" s="1049"/>
    </row>
    <row r="581" spans="4:4">
      <c r="D581" s="1049"/>
    </row>
    <row r="582" spans="4:4">
      <c r="D582" s="1049"/>
    </row>
    <row r="583" spans="4:4">
      <c r="D583" s="1049"/>
    </row>
    <row r="584" spans="4:4">
      <c r="D584" s="1049"/>
    </row>
    <row r="585" spans="4:4">
      <c r="D585" s="1049"/>
    </row>
    <row r="586" spans="4:4">
      <c r="D586" s="1049"/>
    </row>
    <row r="587" spans="4:4">
      <c r="D587" s="1049"/>
    </row>
    <row r="588" spans="4:4">
      <c r="D588" s="1049"/>
    </row>
    <row r="589" spans="4:4">
      <c r="D589" s="1049"/>
    </row>
    <row r="590" spans="4:4">
      <c r="D590" s="1049"/>
    </row>
    <row r="591" spans="4:4">
      <c r="D591" s="1049"/>
    </row>
    <row r="592" spans="4:4">
      <c r="D592" s="1049"/>
    </row>
    <row r="593" spans="4:4">
      <c r="D593" s="1049"/>
    </row>
    <row r="594" spans="4:4">
      <c r="D594" s="1049"/>
    </row>
    <row r="595" spans="4:4">
      <c r="D595" s="1049"/>
    </row>
    <row r="596" spans="4:4">
      <c r="D596" s="1049"/>
    </row>
    <row r="597" spans="4:4">
      <c r="D597" s="1049"/>
    </row>
    <row r="598" spans="4:4">
      <c r="D598" s="1049"/>
    </row>
    <row r="599" spans="4:4">
      <c r="D599" s="1049"/>
    </row>
    <row r="600" spans="4:4">
      <c r="D600" s="1049"/>
    </row>
  </sheetData>
  <sheetProtection selectLockedCells="1"/>
  <conditionalFormatting sqref="D4">
    <cfRule type="cellIs" dxfId="17" priority="4" operator="equal">
      <formula>"Exclude"</formula>
    </cfRule>
    <cfRule type="cellIs" dxfId="16" priority="5" operator="equal">
      <formula>"Include"</formula>
    </cfRule>
  </conditionalFormatting>
  <conditionalFormatting sqref="D3:D60">
    <cfRule type="cellIs" dxfId="15" priority="1" operator="equal">
      <formula>"Postponed.  Date&gt;&gt;"</formula>
    </cfRule>
    <cfRule type="cellIs" dxfId="14" priority="2" operator="equal">
      <formula>"Exclude"</formula>
    </cfRule>
    <cfRule type="cellIs" dxfId="13" priority="3" operator="equal">
      <formula>"Include"</formula>
    </cfRule>
  </conditionalFormatting>
  <printOptions horizontalCentered="1" verticalCentered="1"/>
  <pageMargins left="0.7" right="0.7" top="0.75" bottom="0.75" header="0.3" footer="0.3"/>
  <pageSetup scale="53" orientation="landscape" r:id="rId1"/>
  <headerFooter>
    <oddHeader>&amp;LCreated &amp;D at &amp;t&amp;CCatholic Charities Atlanta&amp;RLegal Orientation Program</oddHeader>
  </headerFooter>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[2]FromOrient!#REF!</xm:f>
          </x14:formula1>
          <xm:sqref>M3:M300</xm:sqref>
        </x14:dataValidation>
        <x14:dataValidation type="list" allowBlank="1" showInputMessage="1" showErrorMessage="1">
          <x14:formula1>
            <xm:f>[2]FromOrient!#REF!</xm:f>
          </x14:formula1>
          <xm:sqref>C101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outlinePr showOutlineSymbols="0"/>
  </sheetPr>
  <dimension ref="A1:AD2702"/>
  <sheetViews>
    <sheetView showGridLines="0" showRowColHeaders="0" showZeros="0" showOutlineSymbols="0" workbookViewId="0">
      <selection activeCell="A2" sqref="A2"/>
    </sheetView>
  </sheetViews>
  <sheetFormatPr defaultRowHeight="15.75"/>
  <cols>
    <col min="1" max="1" width="30.625" customWidth="1"/>
    <col min="2" max="2" width="15.625" style="101" customWidth="1"/>
    <col min="3" max="3" width="10.625" style="561" customWidth="1"/>
    <col min="4" max="4" width="17.25" customWidth="1"/>
    <col min="5" max="5" width="42.5" style="509" customWidth="1"/>
    <col min="6" max="6" width="9" style="338"/>
    <col min="8" max="8" width="10.875" bestFit="1" customWidth="1"/>
    <col min="9" max="9" width="18.5" customWidth="1"/>
    <col min="10" max="10" width="42.75" customWidth="1"/>
    <col min="11" max="11" width="9.875" style="520" bestFit="1" customWidth="1"/>
    <col min="27" max="27" width="13.25" style="348" customWidth="1"/>
  </cols>
  <sheetData>
    <row r="1" spans="1:30" ht="16.5" thickTop="1">
      <c r="A1" s="338" t="s">
        <v>151</v>
      </c>
      <c r="B1" s="337" t="s">
        <v>24</v>
      </c>
      <c r="C1" s="561" t="s">
        <v>473</v>
      </c>
      <c r="D1" s="338" t="s">
        <v>477</v>
      </c>
      <c r="E1" s="509" t="s">
        <v>2573</v>
      </c>
      <c r="F1" s="356" t="s">
        <v>495</v>
      </c>
      <c r="G1" s="357"/>
      <c r="H1" s="303" t="s">
        <v>496</v>
      </c>
      <c r="I1" s="129" t="s">
        <v>622</v>
      </c>
      <c r="J1" s="129"/>
      <c r="K1" s="520">
        <f>FromOrient!B3</f>
        <v>41340</v>
      </c>
      <c r="M1" s="578" t="s">
        <v>498</v>
      </c>
      <c r="N1" s="592">
        <f>IF(COUNTIF($D$2:$D$300,M1)=0,0,COUNTIF($D$2:$D$300,M1))</f>
        <v>0</v>
      </c>
      <c r="AA1" s="348" t="s">
        <v>2572</v>
      </c>
      <c r="AB1" s="348">
        <v>0.41666666666666702</v>
      </c>
      <c r="AC1" t="s">
        <v>481</v>
      </c>
      <c r="AD1" t="s">
        <v>500</v>
      </c>
    </row>
    <row r="2" spans="1:30" ht="18">
      <c r="A2" s="497"/>
      <c r="B2" s="497"/>
      <c r="C2" s="561">
        <v>0</v>
      </c>
      <c r="D2" s="550"/>
      <c r="F2" s="358" t="s">
        <v>498</v>
      </c>
      <c r="G2" s="179"/>
      <c r="H2" s="360">
        <f t="shared" ref="H2:H65" si="0">C2+0</f>
        <v>0</v>
      </c>
      <c r="I2" s="348">
        <f>IF(ISERROR(VLOOKUP($H2,[3]Source!$A$2:$A$19979,1,FALSE)),$J$1,VLOOKUP($H2,[3]Source!$A$2:$AN$19979,18,FALSE))</f>
        <v>0</v>
      </c>
      <c r="J2" s="348" t="str">
        <f t="shared" ref="J2:J65" si="1">IF(I2=0,CONCATENATE("From ",TEXT($K$1,"mm/dd/yy")," General Orientation Session"),CONCATENATE("From ",TEXT(I2,"mm/dd/yy")," General Orientation Session"))</f>
        <v>From 03/07/13 General Orientation Session</v>
      </c>
      <c r="K2" s="520">
        <f>IF(ISERROR(VLOOKUP(H2,[3]Source!$A$2:$AN$20007,18,1)),0,VLOOKUP(H2,[3]Source!$A$2:$AN$20007,18,1))</f>
        <v>0</v>
      </c>
      <c r="M2" s="575" t="s">
        <v>499</v>
      </c>
      <c r="N2" s="593">
        <f t="shared" ref="N2:N13" si="2">IF(COUNTIF($D$2:$D$300,M2)=0,0,COUNTIF($D$2:$D$300,M2))</f>
        <v>0</v>
      </c>
      <c r="AA2" s="348">
        <v>40646</v>
      </c>
    </row>
    <row r="3" spans="1:30" ht="18">
      <c r="B3"/>
      <c r="C3">
        <v>0</v>
      </c>
      <c r="E3"/>
      <c r="F3" s="571" t="s">
        <v>499</v>
      </c>
      <c r="G3" s="566"/>
      <c r="H3" s="552">
        <f t="shared" si="0"/>
        <v>0</v>
      </c>
      <c r="I3" s="348">
        <f>IF(ISERROR(VLOOKUP($H3,[3]Source!$A$2:$A$19979,1,FALSE)),$J$1,VLOOKUP($H3,[3]Source!$A$2:$AN$19979,18,FALSE))</f>
        <v>0</v>
      </c>
      <c r="J3" s="348" t="str">
        <f t="shared" si="1"/>
        <v>From 03/07/13 General Orientation Session</v>
      </c>
      <c r="K3" s="520">
        <f>IF(ISERROR(VLOOKUP(H3,[3]Source!$A$2:$AN$20007,18,1)),0,VLOOKUP(H3,[3]Source!$A$2:$AN$20007,18,1))</f>
        <v>0</v>
      </c>
      <c r="L3" s="349">
        <f>IF(ISERROR(VLOOKUP(H3,[3]Source!$A$2:$AN$20007,21,1)),0,VLOOKUP(H3,[3]Source!$A$2:$AN$20007,21,1))</f>
        <v>0</v>
      </c>
      <c r="M3" s="575" t="s">
        <v>497</v>
      </c>
      <c r="N3" s="593">
        <f t="shared" si="2"/>
        <v>0</v>
      </c>
      <c r="AA3" s="348">
        <v>40897</v>
      </c>
    </row>
    <row r="4" spans="1:30" ht="18">
      <c r="B4"/>
      <c r="C4">
        <v>0</v>
      </c>
      <c r="E4"/>
      <c r="F4" s="571" t="s">
        <v>497</v>
      </c>
      <c r="G4" s="566"/>
      <c r="H4" s="552">
        <f t="shared" si="0"/>
        <v>0</v>
      </c>
      <c r="I4" s="348">
        <f>IF(ISERROR(VLOOKUP($H4,[3]Source!$A$2:$A$19979,1,FALSE)),$J$1,VLOOKUP($H4,[3]Source!$A$2:$AN$19979,18,FALSE))</f>
        <v>0</v>
      </c>
      <c r="J4" s="348" t="str">
        <f t="shared" si="1"/>
        <v>From 03/07/13 General Orientation Session</v>
      </c>
      <c r="K4" s="520">
        <f>IF(ISERROR(VLOOKUP(H4,[3]Source!$A$2:$AN$20007,18,1)),0,VLOOKUP(H4,[3]Source!$A$2:$AN$20007,18,1))</f>
        <v>0</v>
      </c>
      <c r="M4" s="575" t="s">
        <v>2574</v>
      </c>
      <c r="N4" s="593">
        <f t="shared" si="2"/>
        <v>0</v>
      </c>
      <c r="AD4">
        <v>40760</v>
      </c>
    </row>
    <row r="5" spans="1:30" ht="18">
      <c r="B5"/>
      <c r="C5">
        <v>0</v>
      </c>
      <c r="E5"/>
      <c r="F5" s="568" t="s">
        <v>2574</v>
      </c>
      <c r="G5" s="566"/>
      <c r="H5" s="561">
        <f t="shared" si="0"/>
        <v>0</v>
      </c>
      <c r="I5" s="348">
        <f>IF(ISERROR(VLOOKUP($H5,[3]Source!$A$2:$A$19979,1,FALSE)),$J$1,VLOOKUP($H5,[3]Source!$A$2:$AN$19979,18,FALSE))</f>
        <v>0</v>
      </c>
      <c r="J5" s="348" t="str">
        <f t="shared" si="1"/>
        <v>From 03/07/13 General Orientation Session</v>
      </c>
      <c r="K5" s="520">
        <f>IF(ISERROR(VLOOKUP(H5,[3]Source!$A$2:$AN$20007,18,1)),0,VLOOKUP(H5,[3]Source!$A$2:$AN$20007,18,1))</f>
        <v>0</v>
      </c>
      <c r="M5" s="575" t="s">
        <v>500</v>
      </c>
      <c r="N5" s="593">
        <f t="shared" si="2"/>
        <v>0</v>
      </c>
    </row>
    <row r="6" spans="1:30" ht="18">
      <c r="B6"/>
      <c r="C6">
        <v>0</v>
      </c>
      <c r="E6"/>
      <c r="F6" s="571" t="s">
        <v>500</v>
      </c>
      <c r="G6" s="566"/>
      <c r="H6" s="561">
        <f t="shared" si="0"/>
        <v>0</v>
      </c>
      <c r="I6" s="348">
        <f>IF(ISERROR(VLOOKUP($H6,[3]Source!$A$2:$A$19979,1,FALSE)),$J$1,VLOOKUP($H6,[3]Source!$A$2:$AN$19979,18,FALSE))</f>
        <v>0</v>
      </c>
      <c r="J6" s="348" t="str">
        <f t="shared" si="1"/>
        <v>From 03/07/13 General Orientation Session</v>
      </c>
      <c r="K6" s="520">
        <f>IF(ISERROR(VLOOKUP(H6,[3]Source!$A$2:$AN$20007,18,1)),0,VLOOKUP(H6,[3]Source!$A$2:$AN$20007,18,1))</f>
        <v>0</v>
      </c>
      <c r="M6" s="575" t="s">
        <v>2698</v>
      </c>
      <c r="N6" s="593">
        <f t="shared" si="2"/>
        <v>0</v>
      </c>
    </row>
    <row r="7" spans="1:30" ht="18">
      <c r="B7"/>
      <c r="C7">
        <v>0</v>
      </c>
      <c r="E7"/>
      <c r="F7" s="570" t="s">
        <v>7</v>
      </c>
      <c r="G7" s="566"/>
      <c r="H7" s="561">
        <f t="shared" si="0"/>
        <v>0</v>
      </c>
      <c r="I7" s="562">
        <f>IF(ISERROR(VLOOKUP($H7,[3]Source!$A$2:$A$19979,1,FALSE)),$J$1,VLOOKUP($H7,[3]Source!$A$2:$AN$19979,18,FALSE))</f>
        <v>0</v>
      </c>
      <c r="J7" s="562" t="str">
        <f t="shared" si="1"/>
        <v>From 03/07/13 General Orientation Session</v>
      </c>
      <c r="K7" s="520">
        <f>IF(ISERROR(VLOOKUP(H7,[3]Source!$A$2:$AN$20007,18,1)),0,VLOOKUP(H7,[3]Source!$A$2:$AN$20007,18,1))</f>
        <v>0</v>
      </c>
      <c r="M7" s="575" t="s">
        <v>605</v>
      </c>
      <c r="N7" s="593">
        <f t="shared" si="2"/>
        <v>0</v>
      </c>
    </row>
    <row r="8" spans="1:30" ht="18">
      <c r="B8"/>
      <c r="C8">
        <v>0</v>
      </c>
      <c r="E8"/>
      <c r="F8" s="570" t="s">
        <v>2698</v>
      </c>
      <c r="G8" s="566"/>
      <c r="H8" s="561">
        <f t="shared" si="0"/>
        <v>0</v>
      </c>
      <c r="I8" s="562">
        <f>IF(ISERROR(VLOOKUP($H8,[3]Source!$A$2:$A$19979,1,FALSE)),$J$1,VLOOKUP($H8,[3]Source!$A$2:$AN$19979,18,FALSE))</f>
        <v>0</v>
      </c>
      <c r="J8" s="562" t="str">
        <f t="shared" si="1"/>
        <v>From 03/07/13 General Orientation Session</v>
      </c>
      <c r="K8" s="520">
        <f>IF(ISERROR(VLOOKUP(H8,[3]Source!$A$2:$AN$20007,18,1)),0,VLOOKUP(H8,[3]Source!$A$2:$AN$20007,18,1))</f>
        <v>0</v>
      </c>
      <c r="M8" s="575" t="s">
        <v>608</v>
      </c>
      <c r="N8" s="593">
        <f t="shared" si="2"/>
        <v>0</v>
      </c>
    </row>
    <row r="9" spans="1:30" ht="18">
      <c r="B9"/>
      <c r="C9">
        <v>0</v>
      </c>
      <c r="E9"/>
      <c r="F9" s="570" t="s">
        <v>605</v>
      </c>
      <c r="G9" s="566"/>
      <c r="H9" s="561">
        <f t="shared" si="0"/>
        <v>0</v>
      </c>
      <c r="I9" s="562">
        <f>IF(ISERROR(VLOOKUP($H9,[3]Source!$A$2:$A$19979,1,FALSE)),$J$1,VLOOKUP($H9,[3]Source!$A$2:$AN$19979,18,FALSE))</f>
        <v>0</v>
      </c>
      <c r="J9" s="562" t="str">
        <f t="shared" si="1"/>
        <v>From 03/07/13 General Orientation Session</v>
      </c>
      <c r="K9" s="520">
        <f>IF(ISERROR(VLOOKUP(H9,[3]Source!$A$2:$AN$20007,18,1)),0,VLOOKUP(H9,[3]Source!$A$2:$AN$20007,18,1))</f>
        <v>0</v>
      </c>
      <c r="M9" s="575" t="s">
        <v>474</v>
      </c>
      <c r="N9" s="593">
        <f t="shared" si="2"/>
        <v>0</v>
      </c>
    </row>
    <row r="10" spans="1:30" ht="18">
      <c r="B10"/>
      <c r="C10">
        <v>0</v>
      </c>
      <c r="E10"/>
      <c r="F10" s="571" t="s">
        <v>608</v>
      </c>
      <c r="G10" s="566"/>
      <c r="H10" s="561">
        <f t="shared" si="0"/>
        <v>0</v>
      </c>
      <c r="I10" s="562">
        <f>IF(ISERROR(VLOOKUP($H10,[3]Source!$A$2:$A$19979,1,FALSE)),$J$1,VLOOKUP($H10,[3]Source!$A$2:$AN$19979,18,FALSE))</f>
        <v>0</v>
      </c>
      <c r="J10" s="562" t="str">
        <f t="shared" si="1"/>
        <v>From 03/07/13 General Orientation Session</v>
      </c>
      <c r="K10" s="520">
        <f>IF(ISERROR(VLOOKUP(H10,[3]Source!$A$2:$AN$20007,18,1)),0,VLOOKUP(H10,[3]Source!$A$2:$AN$20007,18,1))</f>
        <v>0</v>
      </c>
      <c r="M10" s="575" t="s">
        <v>444</v>
      </c>
      <c r="N10" s="593">
        <f t="shared" si="2"/>
        <v>0</v>
      </c>
    </row>
    <row r="11" spans="1:30" ht="18">
      <c r="B11"/>
      <c r="C11">
        <v>0</v>
      </c>
      <c r="E11"/>
      <c r="F11" s="568" t="s">
        <v>474</v>
      </c>
      <c r="G11" s="566"/>
      <c r="H11" s="561">
        <f t="shared" si="0"/>
        <v>0</v>
      </c>
      <c r="I11" s="562">
        <f>IF(ISERROR(VLOOKUP($H11,[3]Source!$A$2:$A$19979,1,FALSE)),$J$1,VLOOKUP($H11,[3]Source!$A$2:$AN$19979,18,FALSE))</f>
        <v>0</v>
      </c>
      <c r="J11" s="562" t="str">
        <f t="shared" si="1"/>
        <v>From 03/07/13 General Orientation Session</v>
      </c>
      <c r="K11" s="520">
        <f>IF(ISERROR(VLOOKUP(H11,[3]Source!$A$2:$AN$20007,18,1)),0,VLOOKUP(H11,[3]Source!$A$2:$AN$20007,18,1))</f>
        <v>0</v>
      </c>
      <c r="M11" s="575" t="s">
        <v>609</v>
      </c>
      <c r="N11" s="593">
        <f t="shared" si="2"/>
        <v>0</v>
      </c>
    </row>
    <row r="12" spans="1:30" ht="18">
      <c r="B12"/>
      <c r="C12">
        <v>0</v>
      </c>
      <c r="E12"/>
      <c r="F12" s="570" t="s">
        <v>444</v>
      </c>
      <c r="G12" s="566"/>
      <c r="H12" s="561">
        <f t="shared" si="0"/>
        <v>0</v>
      </c>
      <c r="I12" s="562">
        <f>IF(ISERROR(VLOOKUP($H12,[3]Source!$A$2:$A$19979,1,FALSE)),$J$1,VLOOKUP($H12,[3]Source!$A$2:$AN$19979,18,FALSE))</f>
        <v>0</v>
      </c>
      <c r="J12" s="562" t="str">
        <f t="shared" si="1"/>
        <v>From 03/07/13 General Orientation Session</v>
      </c>
      <c r="K12" s="520">
        <f>IF(ISERROR(VLOOKUP(H12,[3]Source!$A$2:$AN$20007,18,1)),0,VLOOKUP(H12,[3]Source!$A$2:$AN$20007,18,1))</f>
        <v>0</v>
      </c>
      <c r="M12" s="575" t="s">
        <v>443</v>
      </c>
      <c r="N12" s="593">
        <f t="shared" si="2"/>
        <v>0</v>
      </c>
    </row>
    <row r="13" spans="1:30" ht="18">
      <c r="B13"/>
      <c r="C13">
        <v>0</v>
      </c>
      <c r="E13"/>
      <c r="F13" s="570" t="s">
        <v>443</v>
      </c>
      <c r="G13" s="566"/>
      <c r="H13" s="561">
        <f t="shared" si="0"/>
        <v>0</v>
      </c>
      <c r="I13" s="562">
        <f>IF(ISERROR(VLOOKUP($H13,[3]Source!$A$2:$A$19979,1,FALSE)),$J$1,VLOOKUP($H13,[3]Source!$A$2:$AN$19979,18,FALSE))</f>
        <v>0</v>
      </c>
      <c r="J13" s="562" t="str">
        <f t="shared" si="1"/>
        <v>From 03/07/13 General Orientation Session</v>
      </c>
      <c r="K13" s="520">
        <f>IF(ISERROR(VLOOKUP(H13,[3]Source!$A$2:$AN$20007,18,1)),0,VLOOKUP(H13,[3]Source!$A$2:$AN$20007,18,1))</f>
        <v>0</v>
      </c>
      <c r="M13" s="575" t="s">
        <v>2634</v>
      </c>
      <c r="N13" s="593">
        <f t="shared" si="2"/>
        <v>0</v>
      </c>
    </row>
    <row r="14" spans="1:30" ht="18.75" thickBot="1">
      <c r="B14"/>
      <c r="C14">
        <v>0</v>
      </c>
      <c r="E14"/>
      <c r="F14" s="570" t="s">
        <v>2634</v>
      </c>
      <c r="G14" s="566"/>
      <c r="H14" s="561">
        <f t="shared" si="0"/>
        <v>0</v>
      </c>
      <c r="I14" s="562">
        <f>IF(ISERROR(VLOOKUP($H14,[3]Source!$A$2:$A$19979,1,FALSE)),$J$1,VLOOKUP($H14,[3]Source!$A$2:$AN$19979,18,FALSE))</f>
        <v>0</v>
      </c>
      <c r="J14" s="562" t="str">
        <f t="shared" si="1"/>
        <v>From 03/07/13 General Orientation Session</v>
      </c>
      <c r="K14" s="520">
        <f>IF(ISERROR(VLOOKUP(H14,[3]Source!$A$2:$AN$20007,18,1)),0,VLOOKUP(H14,[3]Source!$A$2:$AN$20007,18,1))</f>
        <v>0</v>
      </c>
      <c r="M14" s="574" t="s">
        <v>494</v>
      </c>
      <c r="N14" s="594">
        <f>IF(COUNTIF($D$2:$D$300,M14)=0,0,COUNTIF($D$2:$D$300,M14))</f>
        <v>0</v>
      </c>
    </row>
    <row r="15" spans="1:30" ht="18.75" thickTop="1">
      <c r="B15"/>
      <c r="C15">
        <v>0</v>
      </c>
      <c r="E15"/>
      <c r="F15" s="570" t="s">
        <v>494</v>
      </c>
      <c r="G15" s="566"/>
      <c r="H15" s="561">
        <f t="shared" si="0"/>
        <v>0</v>
      </c>
      <c r="I15" s="562">
        <f>IF(ISERROR(VLOOKUP($H15,[3]Source!$A$2:$A$19979,1,FALSE)),$J$1,VLOOKUP($H15,[3]Source!$A$2:$AN$19979,18,FALSE))</f>
        <v>0</v>
      </c>
      <c r="J15" s="562" t="str">
        <f t="shared" si="1"/>
        <v>From 03/07/13 General Orientation Session</v>
      </c>
      <c r="K15" s="520">
        <f>IF(ISERROR(VLOOKUP(H15,[3]Source!$A$2:$AN$20007,18,1)),0,VLOOKUP(H15,[3]Source!$A$2:$AN$20007,18,1))</f>
        <v>0</v>
      </c>
    </row>
    <row r="16" spans="1:30" ht="18.75" thickBot="1">
      <c r="B16"/>
      <c r="C16">
        <v>0</v>
      </c>
      <c r="E16"/>
      <c r="F16" s="572" t="s">
        <v>2700</v>
      </c>
      <c r="G16" s="567"/>
      <c r="H16" s="561">
        <f t="shared" si="0"/>
        <v>0</v>
      </c>
      <c r="I16" s="562">
        <f>IF(ISERROR(VLOOKUP($H16,[3]Source!$A$2:$A$19979,1,FALSE)),$J$1,VLOOKUP($H16,[3]Source!$A$2:$AN$19979,18,FALSE))</f>
        <v>0</v>
      </c>
      <c r="J16" s="562" t="str">
        <f t="shared" si="1"/>
        <v>From 03/07/13 General Orientation Session</v>
      </c>
      <c r="K16" s="520">
        <f>IF(ISERROR(VLOOKUP(H16,[3]Source!$A$2:$AN$20007,18,1)),0,VLOOKUP(H16,[3]Source!$A$2:$AN$20007,18,1))</f>
        <v>0</v>
      </c>
    </row>
    <row r="17" spans="2:11" ht="18.75" thickTop="1">
      <c r="B17"/>
      <c r="C17">
        <v>0</v>
      </c>
      <c r="E17"/>
      <c r="F17" s="340"/>
      <c r="G17" s="304"/>
      <c r="H17" s="561">
        <f t="shared" si="0"/>
        <v>0</v>
      </c>
      <c r="I17" s="348">
        <f>IF(ISERROR(VLOOKUP($H17,[3]Source!$A$2:$A$19979,1,FALSE)),$J$1,VLOOKUP($H17,[3]Source!$A$2:$AN$19979,18,FALSE))</f>
        <v>0</v>
      </c>
      <c r="J17" s="348" t="str">
        <f t="shared" si="1"/>
        <v>From 03/07/13 General Orientation Session</v>
      </c>
      <c r="K17" s="520">
        <f>IF(ISERROR(VLOOKUP(H17,[3]Source!$A$2:$AN$20007,18,1)),0,VLOOKUP(H17,[3]Source!$A$2:$AN$20007,18,1))</f>
        <v>0</v>
      </c>
    </row>
    <row r="18" spans="2:11" ht="18">
      <c r="B18"/>
      <c r="C18">
        <v>0</v>
      </c>
      <c r="E18"/>
      <c r="F18" s="340"/>
      <c r="G18" s="304"/>
      <c r="H18" s="561">
        <f t="shared" si="0"/>
        <v>0</v>
      </c>
      <c r="I18" s="348">
        <f>IF(ISERROR(VLOOKUP($H18,[3]Source!$A$2:$A$19979,1,FALSE)),$J$1,VLOOKUP($H18,[3]Source!$A$2:$AN$19979,18,FALSE))</f>
        <v>0</v>
      </c>
      <c r="J18" s="348" t="str">
        <f t="shared" si="1"/>
        <v>From 03/07/13 General Orientation Session</v>
      </c>
      <c r="K18" s="520">
        <f>IF(ISERROR(VLOOKUP(H18,[3]Source!$A$2:$AN$20007,18,1)),0,VLOOKUP(H18,[3]Source!$A$2:$AN$20007,18,1))</f>
        <v>0</v>
      </c>
    </row>
    <row r="19" spans="2:11">
      <c r="B19"/>
      <c r="C19">
        <v>0</v>
      </c>
      <c r="E19"/>
      <c r="G19" s="304"/>
      <c r="H19" s="561">
        <f t="shared" si="0"/>
        <v>0</v>
      </c>
      <c r="I19" s="348">
        <f>IF(ISERROR(VLOOKUP($H19,[3]Source!$A$2:$A$19979,1,FALSE)),$J$1,VLOOKUP($H19,[3]Source!$A$2:$AN$19979,18,FALSE))</f>
        <v>0</v>
      </c>
      <c r="J19" s="348" t="str">
        <f t="shared" si="1"/>
        <v>From 03/07/13 General Orientation Session</v>
      </c>
      <c r="K19" s="520">
        <f>IF(ISERROR(VLOOKUP(H19,[3]Source!$A$2:$AN$20007,18,1)),0,VLOOKUP(H19,[3]Source!$A$2:$AN$20007,18,1))</f>
        <v>0</v>
      </c>
    </row>
    <row r="20" spans="2:11">
      <c r="B20"/>
      <c r="C20">
        <v>0</v>
      </c>
      <c r="E20"/>
      <c r="G20" s="304"/>
      <c r="H20" s="561">
        <f t="shared" si="0"/>
        <v>0</v>
      </c>
      <c r="I20" s="348">
        <f>IF(ISERROR(VLOOKUP($H20,[3]Source!$A$2:$A$19979,1,FALSE)),$J$1,VLOOKUP($H20,[3]Source!$A$2:$AN$19979,18,FALSE))</f>
        <v>0</v>
      </c>
      <c r="J20" s="348" t="str">
        <f t="shared" si="1"/>
        <v>From 03/07/13 General Orientation Session</v>
      </c>
      <c r="K20" s="520">
        <f>IF(ISERROR(VLOOKUP(H20,[3]Source!$A$2:$AN$20007,18,1)),0,VLOOKUP(H20,[3]Source!$A$2:$AN$20007,18,1))</f>
        <v>0</v>
      </c>
    </row>
    <row r="21" spans="2:11">
      <c r="B21"/>
      <c r="C21">
        <v>0</v>
      </c>
      <c r="E21"/>
      <c r="G21" s="304"/>
      <c r="H21" s="561">
        <f t="shared" si="0"/>
        <v>0</v>
      </c>
      <c r="I21" s="348">
        <f>IF(ISERROR(VLOOKUP($H21,[3]Source!$A$2:$A$19979,1,FALSE)),$J$1,VLOOKUP($H21,[3]Source!$A$2:$AN$19979,18,FALSE))</f>
        <v>0</v>
      </c>
      <c r="J21" s="348" t="str">
        <f t="shared" si="1"/>
        <v>From 03/07/13 General Orientation Session</v>
      </c>
      <c r="K21" s="520">
        <f>IF(ISERROR(VLOOKUP(H21,[3]Source!$A$2:$AN$20007,18,1)),0,VLOOKUP(H21,[3]Source!$A$2:$AN$20007,18,1))</f>
        <v>0</v>
      </c>
    </row>
    <row r="22" spans="2:11">
      <c r="B22"/>
      <c r="C22">
        <v>0</v>
      </c>
      <c r="E22"/>
      <c r="G22" s="304"/>
      <c r="H22" s="561">
        <f t="shared" si="0"/>
        <v>0</v>
      </c>
      <c r="I22" s="348">
        <f>IF(ISERROR(VLOOKUP($H22,[3]Source!$A$2:$A$19979,1,FALSE)),$J$1,VLOOKUP($H22,[3]Source!$A$2:$AN$19979,18,FALSE))</f>
        <v>0</v>
      </c>
      <c r="J22" s="348" t="str">
        <f t="shared" si="1"/>
        <v>From 03/07/13 General Orientation Session</v>
      </c>
      <c r="K22" s="520">
        <f>IF(ISERROR(VLOOKUP(H22,[3]Source!$A$2:$AN$20007,18,1)),0,VLOOKUP(H22,[3]Source!$A$2:$AN$20007,18,1))</f>
        <v>0</v>
      </c>
    </row>
    <row r="23" spans="2:11">
      <c r="B23"/>
      <c r="C23">
        <v>0</v>
      </c>
      <c r="E23"/>
      <c r="G23" s="304"/>
      <c r="H23" s="561">
        <f t="shared" si="0"/>
        <v>0</v>
      </c>
      <c r="I23" s="348">
        <f>IF(ISERROR(VLOOKUP($H23,[3]Source!$A$2:$A$19979,1,FALSE)),$J$1,VLOOKUP($H23,[3]Source!$A$2:$AN$19979,18,FALSE))</f>
        <v>0</v>
      </c>
      <c r="J23" s="348" t="str">
        <f t="shared" si="1"/>
        <v>From 03/07/13 General Orientation Session</v>
      </c>
      <c r="K23" s="520">
        <f>IF(ISERROR(VLOOKUP(H23,[3]Source!$A$2:$AN$20007,18,1)),0,VLOOKUP(H23,[3]Source!$A$2:$AN$20007,18,1))</f>
        <v>0</v>
      </c>
    </row>
    <row r="24" spans="2:11">
      <c r="B24"/>
      <c r="C24">
        <v>0</v>
      </c>
      <c r="E24"/>
      <c r="G24" s="304"/>
      <c r="H24" s="561">
        <f t="shared" si="0"/>
        <v>0</v>
      </c>
      <c r="I24" s="348">
        <f>IF(ISERROR(VLOOKUP($H24,[3]Source!$A$2:$A$19979,1,FALSE)),$J$1,VLOOKUP($H24,[3]Source!$A$2:$AN$19979,18,FALSE))</f>
        <v>0</v>
      </c>
      <c r="J24" s="348" t="str">
        <f t="shared" si="1"/>
        <v>From 03/07/13 General Orientation Session</v>
      </c>
      <c r="K24" s="520">
        <f>IF(ISERROR(VLOOKUP(H24,[3]Source!$A$2:$AN$20007,18,1)),0,VLOOKUP(H24,[3]Source!$A$2:$AN$20007,18,1))</f>
        <v>0</v>
      </c>
    </row>
    <row r="25" spans="2:11">
      <c r="B25"/>
      <c r="C25">
        <v>0</v>
      </c>
      <c r="E25"/>
      <c r="G25" s="304"/>
      <c r="H25" s="561">
        <f t="shared" si="0"/>
        <v>0</v>
      </c>
      <c r="I25" s="348">
        <f>IF(ISERROR(VLOOKUP($H25,[3]Source!$A$2:$A$19979,1,FALSE)),$J$1,VLOOKUP($H25,[3]Source!$A$2:$AN$19979,18,FALSE))</f>
        <v>0</v>
      </c>
      <c r="J25" s="348" t="str">
        <f t="shared" si="1"/>
        <v>From 03/07/13 General Orientation Session</v>
      </c>
      <c r="K25" s="520">
        <f>IF(ISERROR(VLOOKUP(H25,[3]Source!$A$2:$AN$20007,18,1)),0,VLOOKUP(H25,[3]Source!$A$2:$AN$20007,18,1))</f>
        <v>0</v>
      </c>
    </row>
    <row r="26" spans="2:11">
      <c r="B26"/>
      <c r="C26">
        <v>0</v>
      </c>
      <c r="E26"/>
      <c r="G26" s="304"/>
      <c r="H26" s="561">
        <f t="shared" si="0"/>
        <v>0</v>
      </c>
      <c r="I26" s="348">
        <f>IF(ISERROR(VLOOKUP($H26,[3]Source!$A$2:$A$19979,1,FALSE)),$J$1,VLOOKUP($H26,[3]Source!$A$2:$AN$19979,18,FALSE))</f>
        <v>0</v>
      </c>
      <c r="J26" s="348" t="str">
        <f t="shared" si="1"/>
        <v>From 03/07/13 General Orientation Session</v>
      </c>
      <c r="K26" s="520">
        <f>IF(ISERROR(VLOOKUP(H26,[3]Source!$A$2:$AN$20007,18,1)),0,VLOOKUP(H26,[3]Source!$A$2:$AN$20007,18,1))</f>
        <v>0</v>
      </c>
    </row>
    <row r="27" spans="2:11">
      <c r="B27"/>
      <c r="C27">
        <v>0</v>
      </c>
      <c r="E27"/>
      <c r="G27" s="304"/>
      <c r="H27" s="561">
        <f t="shared" si="0"/>
        <v>0</v>
      </c>
      <c r="I27" s="348">
        <f>IF(ISERROR(VLOOKUP($H27,[3]Source!$A$2:$A$19979,1,FALSE)),$J$1,VLOOKUP($H27,[3]Source!$A$2:$AN$19979,18,FALSE))</f>
        <v>0</v>
      </c>
      <c r="J27" s="348" t="str">
        <f t="shared" si="1"/>
        <v>From 03/07/13 General Orientation Session</v>
      </c>
      <c r="K27" s="520">
        <f>IF(ISERROR(VLOOKUP(H27,[3]Source!$A$2:$AN$20007,18,1)),0,VLOOKUP(H27,[3]Source!$A$2:$AN$20007,18,1))</f>
        <v>0</v>
      </c>
    </row>
    <row r="28" spans="2:11">
      <c r="B28"/>
      <c r="C28">
        <v>0</v>
      </c>
      <c r="E28"/>
      <c r="G28" s="304"/>
      <c r="H28" s="561">
        <f t="shared" si="0"/>
        <v>0</v>
      </c>
      <c r="I28" s="348">
        <f>IF(ISERROR(VLOOKUP($H28,[3]Source!$A$2:$A$19979,1,FALSE)),$J$1,VLOOKUP($H28,[3]Source!$A$2:$AN$19979,18,FALSE))</f>
        <v>0</v>
      </c>
      <c r="J28" s="348" t="str">
        <f t="shared" si="1"/>
        <v>From 03/07/13 General Orientation Session</v>
      </c>
      <c r="K28" s="520">
        <f>IF(ISERROR(VLOOKUP(H28,[3]Source!$A$2:$AN$20007,18,1)),0,VLOOKUP(H28,[3]Source!$A$2:$AN$20007,18,1))</f>
        <v>0</v>
      </c>
    </row>
    <row r="29" spans="2:11">
      <c r="B29"/>
      <c r="C29">
        <v>0</v>
      </c>
      <c r="E29"/>
      <c r="G29" s="304"/>
      <c r="H29" s="561">
        <f t="shared" si="0"/>
        <v>0</v>
      </c>
      <c r="I29" s="348">
        <f>IF(ISERROR(VLOOKUP($H29,[3]Source!$A$2:$A$19979,1,FALSE)),$J$1,VLOOKUP($H29,[3]Source!$A$2:$AN$19979,18,FALSE))</f>
        <v>0</v>
      </c>
      <c r="J29" s="348" t="str">
        <f t="shared" si="1"/>
        <v>From 03/07/13 General Orientation Session</v>
      </c>
      <c r="K29" s="520">
        <f>IF(ISERROR(VLOOKUP(H29,[3]Source!$A$2:$AN$20007,18,1)),0,VLOOKUP(H29,[3]Source!$A$2:$AN$20007,18,1))</f>
        <v>0</v>
      </c>
    </row>
    <row r="30" spans="2:11">
      <c r="B30"/>
      <c r="C30">
        <v>0</v>
      </c>
      <c r="E30"/>
      <c r="G30" s="304"/>
      <c r="H30" s="561">
        <f t="shared" si="0"/>
        <v>0</v>
      </c>
      <c r="I30" s="348">
        <f>IF(ISERROR(VLOOKUP($H30,[3]Source!$A$2:$A$19979,1,FALSE)),$J$1,VLOOKUP($H30,[3]Source!$A$2:$AN$19979,18,FALSE))</f>
        <v>0</v>
      </c>
      <c r="J30" s="348" t="str">
        <f t="shared" si="1"/>
        <v>From 03/07/13 General Orientation Session</v>
      </c>
      <c r="K30" s="520">
        <f>IF(ISERROR(VLOOKUP(H30,[3]Source!$A$2:$AN$20007,18,1)),0,VLOOKUP(H30,[3]Source!$A$2:$AN$20007,18,1))</f>
        <v>0</v>
      </c>
    </row>
    <row r="31" spans="2:11">
      <c r="B31"/>
      <c r="C31">
        <v>0</v>
      </c>
      <c r="E31"/>
      <c r="G31" s="304"/>
      <c r="H31" s="552">
        <f t="shared" si="0"/>
        <v>0</v>
      </c>
      <c r="I31" s="348">
        <f>IF(ISERROR(VLOOKUP($H31,[3]Source!$A$2:$A$19979,1,FALSE)),$J$1,VLOOKUP($H31,[3]Source!$A$2:$AN$19979,18,FALSE))</f>
        <v>0</v>
      </c>
      <c r="J31" s="348" t="str">
        <f t="shared" si="1"/>
        <v>From 03/07/13 General Orientation Session</v>
      </c>
      <c r="K31" s="520">
        <f>IF(ISERROR(VLOOKUP(H31,[3]Source!$A$2:$AN$20007,18,1)),0,VLOOKUP(H31,[3]Source!$A$2:$AN$20007,18,1))</f>
        <v>0</v>
      </c>
    </row>
    <row r="32" spans="2:11">
      <c r="B32"/>
      <c r="C32">
        <v>0</v>
      </c>
      <c r="E32"/>
      <c r="G32" s="304"/>
      <c r="H32" s="552">
        <f t="shared" si="0"/>
        <v>0</v>
      </c>
      <c r="I32" s="348">
        <f>IF(ISERROR(VLOOKUP($H32,[3]Source!$A$2:$A$19979,1,FALSE)),$J$1,VLOOKUP($H32,[3]Source!$A$2:$AN$19979,18,FALSE))</f>
        <v>0</v>
      </c>
      <c r="J32" s="348" t="str">
        <f t="shared" si="1"/>
        <v>From 03/07/13 General Orientation Session</v>
      </c>
      <c r="K32" s="520">
        <f>IF(ISERROR(VLOOKUP(H32,[3]Source!$A$2:$AN$20007,18,1)),0,VLOOKUP(H32,[3]Source!$A$2:$AN$20007,18,1))</f>
        <v>0</v>
      </c>
    </row>
    <row r="33" spans="2:11">
      <c r="B33"/>
      <c r="C33">
        <v>0</v>
      </c>
      <c r="E33"/>
      <c r="G33" s="304"/>
      <c r="H33" s="552">
        <f t="shared" si="0"/>
        <v>0</v>
      </c>
      <c r="I33" s="348">
        <f>IF(ISERROR(VLOOKUP($H33,[3]Source!$A$2:$A$19979,1,FALSE)),$J$1,VLOOKUP($H33,[3]Source!$A$2:$AN$19979,18,FALSE))</f>
        <v>0</v>
      </c>
      <c r="J33" s="348" t="str">
        <f t="shared" si="1"/>
        <v>From 03/07/13 General Orientation Session</v>
      </c>
      <c r="K33" s="520">
        <f>IF(ISERROR(VLOOKUP(H33,[3]Source!$A$2:$AN$20007,18,1)),0,VLOOKUP(H33,[3]Source!$A$2:$AN$20007,18,1))</f>
        <v>0</v>
      </c>
    </row>
    <row r="34" spans="2:11">
      <c r="B34"/>
      <c r="C34">
        <v>0</v>
      </c>
      <c r="E34"/>
      <c r="G34" s="304"/>
      <c r="H34" s="552">
        <f t="shared" si="0"/>
        <v>0</v>
      </c>
      <c r="I34" s="348">
        <f>IF(ISERROR(VLOOKUP($H34,[3]Source!$A$2:$A$19979,1,FALSE)),$J$1,VLOOKUP($H34,[3]Source!$A$2:$AN$19979,18,FALSE))</f>
        <v>0</v>
      </c>
      <c r="J34" s="348" t="str">
        <f t="shared" si="1"/>
        <v>From 03/07/13 General Orientation Session</v>
      </c>
      <c r="K34" s="520">
        <f>IF(ISERROR(VLOOKUP(H34,[3]Source!$A$2:$AN$20007,18,1)),0,VLOOKUP(H34,[3]Source!$A$2:$AN$20007,18,1))</f>
        <v>0</v>
      </c>
    </row>
    <row r="35" spans="2:11">
      <c r="B35"/>
      <c r="C35">
        <v>0</v>
      </c>
      <c r="E35"/>
      <c r="G35" s="304"/>
      <c r="H35" s="552">
        <f t="shared" si="0"/>
        <v>0</v>
      </c>
      <c r="I35" s="348">
        <f>IF(ISERROR(VLOOKUP($H35,[3]Source!$A$2:$A$19979,1,FALSE)),$J$1,VLOOKUP($H35,[3]Source!$A$2:$AN$19979,18,FALSE))</f>
        <v>0</v>
      </c>
      <c r="J35" s="348" t="str">
        <f t="shared" si="1"/>
        <v>From 03/07/13 General Orientation Session</v>
      </c>
      <c r="K35" s="520">
        <f>IF(ISERROR(VLOOKUP(H35,[3]Source!$A$2:$AN$20007,18,1)),0,VLOOKUP(H35,[3]Source!$A$2:$AN$20007,18,1))</f>
        <v>0</v>
      </c>
    </row>
    <row r="36" spans="2:11">
      <c r="B36"/>
      <c r="C36">
        <v>0</v>
      </c>
      <c r="E36"/>
      <c r="G36" s="304"/>
      <c r="H36" s="552">
        <f t="shared" si="0"/>
        <v>0</v>
      </c>
      <c r="I36" s="348">
        <f>IF(ISERROR(VLOOKUP($H36,[3]Source!$A$2:$A$19979,1,FALSE)),$J$1,VLOOKUP($H36,[3]Source!$A$2:$AN$19979,18,FALSE))</f>
        <v>0</v>
      </c>
      <c r="J36" s="348" t="str">
        <f t="shared" si="1"/>
        <v>From 03/07/13 General Orientation Session</v>
      </c>
      <c r="K36" s="520">
        <f>IF(ISERROR(VLOOKUP(H36,[3]Source!$A$2:$AN$20007,18,1)),0,VLOOKUP(H36,[3]Source!$A$2:$AN$20007,18,1))</f>
        <v>0</v>
      </c>
    </row>
    <row r="37" spans="2:11">
      <c r="B37"/>
      <c r="C37">
        <v>0</v>
      </c>
      <c r="E37"/>
      <c r="G37" s="304"/>
      <c r="H37" s="552">
        <f t="shared" si="0"/>
        <v>0</v>
      </c>
      <c r="I37" s="348">
        <f>IF(ISERROR(VLOOKUP($H37,[3]Source!$A$2:$A$19979,1,FALSE)),$J$1,VLOOKUP($H37,[3]Source!$A$2:$AN$19979,18,FALSE))</f>
        <v>0</v>
      </c>
      <c r="J37" s="348" t="str">
        <f t="shared" si="1"/>
        <v>From 03/07/13 General Orientation Session</v>
      </c>
      <c r="K37" s="520">
        <f>IF(ISERROR(VLOOKUP(H37,[3]Source!$A$2:$AN$20007,18,1)),0,VLOOKUP(H37,[3]Source!$A$2:$AN$20007,18,1))</f>
        <v>0</v>
      </c>
    </row>
    <row r="38" spans="2:11">
      <c r="B38"/>
      <c r="C38">
        <v>0</v>
      </c>
      <c r="E38"/>
      <c r="G38" s="304"/>
      <c r="H38" s="552">
        <f t="shared" si="0"/>
        <v>0</v>
      </c>
      <c r="I38" s="348">
        <f>IF(ISERROR(VLOOKUP($H38,[3]Source!$A$2:$A$19979,1,FALSE)),$J$1,VLOOKUP($H38,[3]Source!$A$2:$AN$19979,18,FALSE))</f>
        <v>0</v>
      </c>
      <c r="J38" s="348" t="str">
        <f t="shared" si="1"/>
        <v>From 03/07/13 General Orientation Session</v>
      </c>
      <c r="K38" s="520">
        <f>IF(ISERROR(VLOOKUP(H38,[3]Source!$A$2:$AN$20007,18,1)),0,VLOOKUP(H38,[3]Source!$A$2:$AN$20007,18,1))</f>
        <v>0</v>
      </c>
    </row>
    <row r="39" spans="2:11">
      <c r="B39"/>
      <c r="C39">
        <v>0</v>
      </c>
      <c r="E39"/>
      <c r="G39" s="304"/>
      <c r="H39" s="552">
        <f t="shared" si="0"/>
        <v>0</v>
      </c>
      <c r="I39" s="348">
        <f>IF(ISERROR(VLOOKUP($H39,[3]Source!$A$2:$A$19979,1,FALSE)),$J$1,VLOOKUP($H39,[3]Source!$A$2:$AN$19979,18,FALSE))</f>
        <v>0</v>
      </c>
      <c r="J39" s="348" t="str">
        <f t="shared" si="1"/>
        <v>From 03/07/13 General Orientation Session</v>
      </c>
      <c r="K39" s="520">
        <f>IF(ISERROR(VLOOKUP(H39,[3]Source!$A$2:$AN$20007,18,1)),0,VLOOKUP(H39,[3]Source!$A$2:$AN$20007,18,1))</f>
        <v>0</v>
      </c>
    </row>
    <row r="40" spans="2:11">
      <c r="B40"/>
      <c r="C40">
        <v>0</v>
      </c>
      <c r="E40"/>
      <c r="G40" s="304"/>
      <c r="H40" s="552">
        <f t="shared" si="0"/>
        <v>0</v>
      </c>
      <c r="I40" s="348">
        <f>IF(ISERROR(VLOOKUP($H40,[3]Source!$A$2:$A$19979,1,FALSE)),$J$1,VLOOKUP($H40,[3]Source!$A$2:$AN$19979,18,FALSE))</f>
        <v>0</v>
      </c>
      <c r="J40" s="348" t="str">
        <f t="shared" si="1"/>
        <v>From 03/07/13 General Orientation Session</v>
      </c>
      <c r="K40" s="520">
        <f>IF(ISERROR(VLOOKUP(H40,[3]Source!$A$2:$AN$20007,18,1)),0,VLOOKUP(H40,[3]Source!$A$2:$AN$20007,18,1))</f>
        <v>0</v>
      </c>
    </row>
    <row r="41" spans="2:11">
      <c r="B41"/>
      <c r="C41">
        <v>0</v>
      </c>
      <c r="E41"/>
      <c r="G41" s="304"/>
      <c r="H41" s="552">
        <f t="shared" si="0"/>
        <v>0</v>
      </c>
      <c r="I41" s="348">
        <f>IF(ISERROR(VLOOKUP($H41,[3]Source!$A$2:$A$19979,1,FALSE)),$J$1,VLOOKUP($H41,[3]Source!$A$2:$AN$19979,18,FALSE))</f>
        <v>0</v>
      </c>
      <c r="J41" s="348" t="str">
        <f t="shared" si="1"/>
        <v>From 03/07/13 General Orientation Session</v>
      </c>
      <c r="K41" s="520">
        <f>IF(ISERROR(VLOOKUP(H41,[3]Source!$A$2:$AN$20007,18,1)),0,VLOOKUP(H41,[3]Source!$A$2:$AN$20007,18,1))</f>
        <v>0</v>
      </c>
    </row>
    <row r="42" spans="2:11">
      <c r="B42"/>
      <c r="C42">
        <v>0</v>
      </c>
      <c r="E42"/>
      <c r="G42" s="304"/>
      <c r="H42" s="552">
        <f t="shared" si="0"/>
        <v>0</v>
      </c>
      <c r="I42" s="348">
        <f>IF(ISERROR(VLOOKUP($H42,[3]Source!$A$2:$A$19979,1,FALSE)),$J$1,VLOOKUP($H42,[3]Source!$A$2:$AN$19979,18,FALSE))</f>
        <v>0</v>
      </c>
      <c r="J42" s="348" t="str">
        <f t="shared" si="1"/>
        <v>From 03/07/13 General Orientation Session</v>
      </c>
      <c r="K42" s="520">
        <f>IF(ISERROR(VLOOKUP(H42,[3]Source!$A$2:$AN$20007,18,1)),0,VLOOKUP(H42,[3]Source!$A$2:$AN$20007,18,1))</f>
        <v>0</v>
      </c>
    </row>
    <row r="43" spans="2:11">
      <c r="B43"/>
      <c r="C43">
        <v>0</v>
      </c>
      <c r="E43"/>
      <c r="G43" s="304"/>
      <c r="H43" s="552">
        <f t="shared" si="0"/>
        <v>0</v>
      </c>
      <c r="I43" s="348">
        <f>IF(ISERROR(VLOOKUP($H43,[3]Source!$A$2:$A$19979,1,FALSE)),$J$1,VLOOKUP($H43,[3]Source!$A$2:$AN$19979,18,FALSE))</f>
        <v>0</v>
      </c>
      <c r="J43" s="348" t="str">
        <f t="shared" si="1"/>
        <v>From 03/07/13 General Orientation Session</v>
      </c>
      <c r="K43" s="520">
        <f>IF(ISERROR(VLOOKUP(H43,[3]Source!$A$2:$AN$20007,18,1)),0,VLOOKUP(H43,[3]Source!$A$2:$AN$20007,18,1))</f>
        <v>0</v>
      </c>
    </row>
    <row r="44" spans="2:11">
      <c r="B44"/>
      <c r="C44">
        <v>0</v>
      </c>
      <c r="E44"/>
      <c r="G44" s="304"/>
      <c r="H44" s="552">
        <f t="shared" si="0"/>
        <v>0</v>
      </c>
      <c r="I44" s="348">
        <f>IF(ISERROR(VLOOKUP($H44,[3]Source!$A$2:$A$19979,1,FALSE)),$J$1,VLOOKUP($H44,[3]Source!$A$2:$AN$19979,18,FALSE))</f>
        <v>0</v>
      </c>
      <c r="J44" s="348" t="str">
        <f t="shared" si="1"/>
        <v>From 03/07/13 General Orientation Session</v>
      </c>
      <c r="K44" s="520">
        <f>IF(ISERROR(VLOOKUP(H44,[3]Source!$A$2:$AN$20007,18,1)),0,VLOOKUP(H44,[3]Source!$A$2:$AN$20007,18,1))</f>
        <v>0</v>
      </c>
    </row>
    <row r="45" spans="2:11">
      <c r="B45"/>
      <c r="C45">
        <v>0</v>
      </c>
      <c r="E45"/>
      <c r="G45" s="304"/>
      <c r="H45" s="552">
        <f t="shared" si="0"/>
        <v>0</v>
      </c>
      <c r="I45" s="348">
        <f>IF(ISERROR(VLOOKUP($H45,[3]Source!$A$2:$A$19979,1,FALSE)),$J$1,VLOOKUP($H45,[3]Source!$A$2:$AN$19979,18,FALSE))</f>
        <v>0</v>
      </c>
      <c r="J45" s="348" t="str">
        <f t="shared" si="1"/>
        <v>From 03/07/13 General Orientation Session</v>
      </c>
      <c r="K45" s="520">
        <f>IF(ISERROR(VLOOKUP(H45,[3]Source!$A$2:$AN$20007,18,1)),0,VLOOKUP(H45,[3]Source!$A$2:$AN$20007,18,1))</f>
        <v>0</v>
      </c>
    </row>
    <row r="46" spans="2:11">
      <c r="B46"/>
      <c r="C46">
        <v>0</v>
      </c>
      <c r="E46"/>
      <c r="G46" s="304"/>
      <c r="H46" s="552">
        <f t="shared" si="0"/>
        <v>0</v>
      </c>
      <c r="I46" s="348">
        <f>IF(ISERROR(VLOOKUP($H46,[3]Source!$A$2:$A$19979,1,FALSE)),$J$1,VLOOKUP($H46,[3]Source!$A$2:$AN$19979,18,FALSE))</f>
        <v>0</v>
      </c>
      <c r="J46" s="348" t="str">
        <f t="shared" si="1"/>
        <v>From 03/07/13 General Orientation Session</v>
      </c>
      <c r="K46" s="520">
        <f>IF(ISERROR(VLOOKUP(H46,[3]Source!$A$2:$AN$20007,18,1)),0,VLOOKUP(H46,[3]Source!$A$2:$AN$20007,18,1))</f>
        <v>0</v>
      </c>
    </row>
    <row r="47" spans="2:11">
      <c r="B47"/>
      <c r="C47">
        <v>0</v>
      </c>
      <c r="E47"/>
      <c r="G47" s="304"/>
      <c r="H47" s="552">
        <f t="shared" si="0"/>
        <v>0</v>
      </c>
      <c r="I47" s="348">
        <f>IF(ISERROR(VLOOKUP($H47,[3]Source!$A$2:$A$19979,1,FALSE)),$J$1,VLOOKUP($H47,[3]Source!$A$2:$AN$19979,18,FALSE))</f>
        <v>0</v>
      </c>
      <c r="J47" s="348" t="str">
        <f t="shared" si="1"/>
        <v>From 03/07/13 General Orientation Session</v>
      </c>
      <c r="K47" s="520">
        <f>IF(ISERROR(VLOOKUP(H47,[3]Source!$A$2:$AN$20007,18,1)),0,VLOOKUP(H47,[3]Source!$A$2:$AN$20007,18,1))</f>
        <v>0</v>
      </c>
    </row>
    <row r="48" spans="2:11">
      <c r="B48"/>
      <c r="C48">
        <v>0</v>
      </c>
      <c r="E48"/>
      <c r="G48" s="304"/>
      <c r="H48" s="552">
        <f t="shared" si="0"/>
        <v>0</v>
      </c>
      <c r="I48" s="348">
        <f>IF(ISERROR(VLOOKUP($H48,[3]Source!$A$2:$A$19979,1,FALSE)),$J$1,VLOOKUP($H48,[3]Source!$A$2:$AN$19979,18,FALSE))</f>
        <v>0</v>
      </c>
      <c r="J48" s="348" t="str">
        <f t="shared" si="1"/>
        <v>From 03/07/13 General Orientation Session</v>
      </c>
      <c r="K48" s="520">
        <f>IF(ISERROR(VLOOKUP(H48,[3]Source!$A$2:$AN$20007,18,1)),0,VLOOKUP(H48,[3]Source!$A$2:$AN$20007,18,1))</f>
        <v>0</v>
      </c>
    </row>
    <row r="49" spans="2:11">
      <c r="B49"/>
      <c r="C49">
        <v>0</v>
      </c>
      <c r="E49"/>
      <c r="G49" s="304"/>
      <c r="H49" s="552">
        <f t="shared" si="0"/>
        <v>0</v>
      </c>
      <c r="I49" s="348">
        <f>IF(ISERROR(VLOOKUP($H49,[3]Source!$A$2:$A$19979,1,FALSE)),$J$1,VLOOKUP($H49,[3]Source!$A$2:$AN$19979,18,FALSE))</f>
        <v>0</v>
      </c>
      <c r="J49" s="348" t="str">
        <f t="shared" si="1"/>
        <v>From 03/07/13 General Orientation Session</v>
      </c>
      <c r="K49" s="520">
        <f>IF(ISERROR(VLOOKUP(H49,[3]Source!$A$2:$AN$20007,18,1)),0,VLOOKUP(H49,[3]Source!$A$2:$AN$20007,18,1))</f>
        <v>0</v>
      </c>
    </row>
    <row r="50" spans="2:11">
      <c r="B50"/>
      <c r="C50">
        <v>0</v>
      </c>
      <c r="E50"/>
      <c r="G50" s="304"/>
      <c r="H50" s="552">
        <f t="shared" si="0"/>
        <v>0</v>
      </c>
      <c r="I50" s="348">
        <f>IF(ISERROR(VLOOKUP($H50,[3]Source!$A$2:$A$19979,1,FALSE)),$J$1,VLOOKUP($H50,[3]Source!$A$2:$AN$19979,18,FALSE))</f>
        <v>0</v>
      </c>
      <c r="J50" s="348" t="str">
        <f t="shared" si="1"/>
        <v>From 03/07/13 General Orientation Session</v>
      </c>
      <c r="K50" s="520">
        <f>IF(ISERROR(VLOOKUP(H50,[3]Source!$A$2:$AN$20007,18,1)),0,VLOOKUP(H50,[3]Source!$A$2:$AN$20007,18,1))</f>
        <v>0</v>
      </c>
    </row>
    <row r="51" spans="2:11">
      <c r="B51"/>
      <c r="C51">
        <v>0</v>
      </c>
      <c r="E51"/>
      <c r="G51" s="304"/>
      <c r="H51" s="552">
        <f t="shared" si="0"/>
        <v>0</v>
      </c>
      <c r="I51" s="348">
        <f>IF(ISERROR(VLOOKUP($H51,[3]Source!$A$2:$A$19979,1,FALSE)),$J$1,VLOOKUP($H51,[3]Source!$A$2:$AN$19979,18,FALSE))</f>
        <v>0</v>
      </c>
      <c r="J51" s="348" t="str">
        <f t="shared" si="1"/>
        <v>From 03/07/13 General Orientation Session</v>
      </c>
      <c r="K51" s="520">
        <f>IF(ISERROR(VLOOKUP(H51,[3]Source!$A$2:$AN$20007,18,1)),0,VLOOKUP(H51,[3]Source!$A$2:$AN$20007,18,1))</f>
        <v>0</v>
      </c>
    </row>
    <row r="52" spans="2:11">
      <c r="B52"/>
      <c r="C52">
        <v>0</v>
      </c>
      <c r="E52"/>
      <c r="G52" s="304"/>
      <c r="H52" s="552">
        <f t="shared" si="0"/>
        <v>0</v>
      </c>
      <c r="I52" s="348">
        <f>IF(ISERROR(VLOOKUP($H52,[3]Source!$A$2:$A$19979,1,FALSE)),$J$1,VLOOKUP($H52,[3]Source!$A$2:$AN$19979,18,FALSE))</f>
        <v>0</v>
      </c>
      <c r="J52" s="348" t="str">
        <f t="shared" si="1"/>
        <v>From 03/07/13 General Orientation Session</v>
      </c>
      <c r="K52" s="520">
        <f>IF(ISERROR(VLOOKUP(H52,[3]Source!$A$2:$AN$20007,18,1)),0,VLOOKUP(H52,[3]Source!$A$2:$AN$20007,18,1))</f>
        <v>0</v>
      </c>
    </row>
    <row r="53" spans="2:11">
      <c r="B53"/>
      <c r="C53">
        <v>0</v>
      </c>
      <c r="E53"/>
      <c r="G53" s="304"/>
      <c r="H53" s="552">
        <f t="shared" si="0"/>
        <v>0</v>
      </c>
      <c r="I53" s="348">
        <f>IF(ISERROR(VLOOKUP($H53,[3]Source!$A$2:$A$19979,1,FALSE)),$J$1,VLOOKUP($H53,[3]Source!$A$2:$AN$19979,18,FALSE))</f>
        <v>0</v>
      </c>
      <c r="J53" s="348" t="str">
        <f t="shared" si="1"/>
        <v>From 03/07/13 General Orientation Session</v>
      </c>
      <c r="K53" s="520">
        <f>IF(ISERROR(VLOOKUP(H53,[3]Source!$A$2:$AN$20007,18,1)),0,VLOOKUP(H53,[3]Source!$A$2:$AN$20007,18,1))</f>
        <v>0</v>
      </c>
    </row>
    <row r="54" spans="2:11">
      <c r="B54"/>
      <c r="C54">
        <v>0</v>
      </c>
      <c r="E54"/>
      <c r="G54" s="304"/>
      <c r="H54" s="552">
        <f t="shared" si="0"/>
        <v>0</v>
      </c>
      <c r="I54" s="348">
        <f>IF(ISERROR(VLOOKUP($H54,[3]Source!$A$2:$A$19979,1,FALSE)),$J$1,VLOOKUP($H54,[3]Source!$A$2:$AN$19979,18,FALSE))</f>
        <v>0</v>
      </c>
      <c r="J54" s="348" t="str">
        <f t="shared" si="1"/>
        <v>From 03/07/13 General Orientation Session</v>
      </c>
      <c r="K54" s="520">
        <f>IF(ISERROR(VLOOKUP(H54,[3]Source!$A$2:$AN$20007,18,1)),0,VLOOKUP(H54,[3]Source!$A$2:$AN$20007,18,1))</f>
        <v>0</v>
      </c>
    </row>
    <row r="55" spans="2:11">
      <c r="B55"/>
      <c r="C55">
        <v>0</v>
      </c>
      <c r="E55"/>
      <c r="G55" s="304"/>
      <c r="H55" s="552">
        <f t="shared" si="0"/>
        <v>0</v>
      </c>
      <c r="I55" s="348">
        <f>IF(ISERROR(VLOOKUP($H55,[3]Source!$A$2:$A$19979,1,FALSE)),$J$1,VLOOKUP($H55,[3]Source!$A$2:$AN$19979,18,FALSE))</f>
        <v>0</v>
      </c>
      <c r="J55" s="348" t="str">
        <f t="shared" si="1"/>
        <v>From 03/07/13 General Orientation Session</v>
      </c>
      <c r="K55" s="520">
        <f>IF(ISERROR(VLOOKUP(H55,[3]Source!$A$2:$AN$20007,18,1)),0,VLOOKUP(H55,[3]Source!$A$2:$AN$20007,18,1))</f>
        <v>0</v>
      </c>
    </row>
    <row r="56" spans="2:11">
      <c r="B56"/>
      <c r="C56">
        <v>0</v>
      </c>
      <c r="E56"/>
      <c r="G56" s="304"/>
      <c r="H56" s="552">
        <f t="shared" si="0"/>
        <v>0</v>
      </c>
      <c r="I56" s="348">
        <f>IF(ISERROR(VLOOKUP($H56,[3]Source!$A$2:$A$19979,1,FALSE)),$J$1,VLOOKUP($H56,[3]Source!$A$2:$AN$19979,18,FALSE))</f>
        <v>0</v>
      </c>
      <c r="J56" s="348" t="str">
        <f t="shared" si="1"/>
        <v>From 03/07/13 General Orientation Session</v>
      </c>
      <c r="K56" s="520">
        <f>IF(ISERROR(VLOOKUP(H56,[3]Source!$A$2:$AN$20007,18,1)),0,VLOOKUP(H56,[3]Source!$A$2:$AN$20007,18,1))</f>
        <v>0</v>
      </c>
    </row>
    <row r="57" spans="2:11">
      <c r="B57"/>
      <c r="C57">
        <v>0</v>
      </c>
      <c r="E57"/>
      <c r="G57" s="304"/>
      <c r="H57" s="552">
        <f t="shared" si="0"/>
        <v>0</v>
      </c>
      <c r="I57" s="348">
        <f>IF(ISERROR(VLOOKUP($H57,[3]Source!$A$2:$A$19979,1,FALSE)),$J$1,VLOOKUP($H57,[3]Source!$A$2:$AN$19979,18,FALSE))</f>
        <v>0</v>
      </c>
      <c r="J57" s="348" t="str">
        <f t="shared" si="1"/>
        <v>From 03/07/13 General Orientation Session</v>
      </c>
      <c r="K57" s="520">
        <f>IF(ISERROR(VLOOKUP(H57,[3]Source!$A$2:$AN$20007,18,1)),0,VLOOKUP(H57,[3]Source!$A$2:$AN$20007,18,1))</f>
        <v>0</v>
      </c>
    </row>
    <row r="58" spans="2:11">
      <c r="B58"/>
      <c r="C58">
        <v>0</v>
      </c>
      <c r="E58"/>
      <c r="G58" s="304"/>
      <c r="H58" s="552">
        <f t="shared" si="0"/>
        <v>0</v>
      </c>
      <c r="I58" s="348">
        <f>IF(ISERROR(VLOOKUP($H58,[3]Source!$A$2:$A$19979,1,FALSE)),$J$1,VLOOKUP($H58,[3]Source!$A$2:$AN$19979,18,FALSE))</f>
        <v>0</v>
      </c>
      <c r="J58" s="348" t="str">
        <f t="shared" si="1"/>
        <v>From 03/07/13 General Orientation Session</v>
      </c>
      <c r="K58" s="520">
        <f>IF(ISERROR(VLOOKUP(H58,[3]Source!$A$2:$AN$20007,18,1)),0,VLOOKUP(H58,[3]Source!$A$2:$AN$20007,18,1))</f>
        <v>0</v>
      </c>
    </row>
    <row r="59" spans="2:11">
      <c r="B59"/>
      <c r="C59">
        <v>0</v>
      </c>
      <c r="E59"/>
      <c r="G59" s="304"/>
      <c r="H59" s="552">
        <f t="shared" si="0"/>
        <v>0</v>
      </c>
      <c r="I59" s="348">
        <f>IF(ISERROR(VLOOKUP($H59,[3]Source!$A$2:$A$19979,1,FALSE)),$J$1,VLOOKUP($H59,[3]Source!$A$2:$AN$19979,18,FALSE))</f>
        <v>0</v>
      </c>
      <c r="J59" s="348" t="str">
        <f t="shared" si="1"/>
        <v>From 03/07/13 General Orientation Session</v>
      </c>
      <c r="K59" s="520">
        <f>IF(ISERROR(VLOOKUP(H59,[3]Source!$A$2:$AN$20007,18,1)),0,VLOOKUP(H59,[3]Source!$A$2:$AN$20007,18,1))</f>
        <v>0</v>
      </c>
    </row>
    <row r="60" spans="2:11">
      <c r="B60"/>
      <c r="C60">
        <v>0</v>
      </c>
      <c r="E60"/>
      <c r="G60" s="304"/>
      <c r="H60" s="552">
        <f t="shared" si="0"/>
        <v>0</v>
      </c>
      <c r="I60" s="348">
        <f>IF(ISERROR(VLOOKUP($H60,[3]Source!$A$2:$A$19979,1,FALSE)),$J$1,VLOOKUP($H60,[3]Source!$A$2:$AN$19979,18,FALSE))</f>
        <v>0</v>
      </c>
      <c r="J60" s="348" t="str">
        <f t="shared" si="1"/>
        <v>From 03/07/13 General Orientation Session</v>
      </c>
      <c r="K60" s="520">
        <f>IF(ISERROR(VLOOKUP(H60,[3]Source!$A$2:$AN$20007,18,1)),0,VLOOKUP(H60,[3]Source!$A$2:$AN$20007,18,1))</f>
        <v>0</v>
      </c>
    </row>
    <row r="61" spans="2:11">
      <c r="B61"/>
      <c r="C61">
        <v>0</v>
      </c>
      <c r="E61"/>
      <c r="G61" s="304"/>
      <c r="H61" s="552">
        <f t="shared" si="0"/>
        <v>0</v>
      </c>
      <c r="I61" s="348">
        <f>IF(ISERROR(VLOOKUP($H61,[3]Source!$A$2:$A$19979,1,FALSE)),$J$1,VLOOKUP($H61,[3]Source!$A$2:$AN$19979,18,FALSE))</f>
        <v>0</v>
      </c>
      <c r="J61" s="348" t="str">
        <f t="shared" si="1"/>
        <v>From 03/07/13 General Orientation Session</v>
      </c>
      <c r="K61" s="520">
        <f>IF(ISERROR(VLOOKUP(H61,[3]Source!$A$2:$AN$20007,18,1)),0,VLOOKUP(H61,[3]Source!$A$2:$AN$20007,18,1))</f>
        <v>0</v>
      </c>
    </row>
    <row r="62" spans="2:11">
      <c r="B62"/>
      <c r="C62">
        <v>0</v>
      </c>
      <c r="E62"/>
      <c r="G62" s="304"/>
      <c r="H62" s="552">
        <f t="shared" si="0"/>
        <v>0</v>
      </c>
      <c r="I62" s="348">
        <f>IF(ISERROR(VLOOKUP($H62,[3]Source!$A$2:$A$19979,1,FALSE)),$J$1,VLOOKUP($H62,[3]Source!$A$2:$AN$19979,18,FALSE))</f>
        <v>0</v>
      </c>
      <c r="J62" s="348" t="str">
        <f t="shared" si="1"/>
        <v>From 03/07/13 General Orientation Session</v>
      </c>
      <c r="K62" s="520">
        <f>IF(ISERROR(VLOOKUP(H62,[3]Source!$A$2:$AN$20007,18,1)),0,VLOOKUP(H62,[3]Source!$A$2:$AN$20007,18,1))</f>
        <v>0</v>
      </c>
    </row>
    <row r="63" spans="2:11">
      <c r="B63"/>
      <c r="C63">
        <v>0</v>
      </c>
      <c r="E63"/>
      <c r="G63" s="304"/>
      <c r="H63" s="552">
        <f t="shared" si="0"/>
        <v>0</v>
      </c>
      <c r="I63" s="348">
        <f>IF(ISERROR(VLOOKUP($H63,[3]Source!$A$2:$A$19979,1,FALSE)),$J$1,VLOOKUP($H63,[3]Source!$A$2:$AN$19979,18,FALSE))</f>
        <v>0</v>
      </c>
      <c r="J63" s="348" t="str">
        <f t="shared" si="1"/>
        <v>From 03/07/13 General Orientation Session</v>
      </c>
      <c r="K63" s="520">
        <f>IF(ISERROR(VLOOKUP(H63,[3]Source!$A$2:$AN$20007,18,1)),0,VLOOKUP(H63,[3]Source!$A$2:$AN$20007,18,1))</f>
        <v>0</v>
      </c>
    </row>
    <row r="64" spans="2:11">
      <c r="B64"/>
      <c r="C64">
        <v>0</v>
      </c>
      <c r="E64"/>
      <c r="G64" s="304"/>
      <c r="H64" s="552">
        <f t="shared" si="0"/>
        <v>0</v>
      </c>
      <c r="I64" s="348">
        <f>IF(ISERROR(VLOOKUP($H64,[3]Source!$A$2:$A$19979,1,FALSE)),$J$1,VLOOKUP($H64,[3]Source!$A$2:$AN$19979,18,FALSE))</f>
        <v>0</v>
      </c>
      <c r="J64" s="348" t="str">
        <f t="shared" si="1"/>
        <v>From 03/07/13 General Orientation Session</v>
      </c>
      <c r="K64" s="520">
        <f>IF(ISERROR(VLOOKUP(H64,[3]Source!$A$2:$AN$20007,18,1)),0,VLOOKUP(H64,[3]Source!$A$2:$AN$20007,18,1))</f>
        <v>0</v>
      </c>
    </row>
    <row r="65" spans="2:11">
      <c r="B65"/>
      <c r="C65">
        <v>0</v>
      </c>
      <c r="E65"/>
      <c r="G65" s="304"/>
      <c r="H65" s="552">
        <f t="shared" si="0"/>
        <v>0</v>
      </c>
      <c r="I65" s="348">
        <f>IF(ISERROR(VLOOKUP($H65,[3]Source!$A$2:$A$19979,1,FALSE)),$J$1,VLOOKUP($H65,[3]Source!$A$2:$AN$19979,18,FALSE))</f>
        <v>0</v>
      </c>
      <c r="J65" s="348" t="str">
        <f t="shared" si="1"/>
        <v>From 03/07/13 General Orientation Session</v>
      </c>
      <c r="K65" s="520">
        <f>IF(ISERROR(VLOOKUP(H65,[3]Source!$A$2:$AN$20007,18,1)),0,VLOOKUP(H65,[3]Source!$A$2:$AN$20007,18,1))</f>
        <v>0</v>
      </c>
    </row>
    <row r="66" spans="2:11">
      <c r="B66"/>
      <c r="C66">
        <v>0</v>
      </c>
      <c r="E66"/>
      <c r="G66" s="304"/>
      <c r="H66" s="552">
        <f t="shared" ref="H66:H129" si="3">C66+0</f>
        <v>0</v>
      </c>
      <c r="I66" s="348">
        <f>IF(ISERROR(VLOOKUP($H66,[3]Source!$A$2:$A$19979,1,FALSE)),$J$1,VLOOKUP($H66,[3]Source!$A$2:$AN$19979,18,FALSE))</f>
        <v>0</v>
      </c>
      <c r="J66" s="348" t="str">
        <f t="shared" ref="J66:J129" si="4">IF(I66=0,CONCATENATE("From ",TEXT($K$1,"mm/dd/yy")," General Orientation Session"),CONCATENATE("From ",TEXT(I66,"mm/dd/yy")," General Orientation Session"))</f>
        <v>From 03/07/13 General Orientation Session</v>
      </c>
      <c r="K66" s="520">
        <f>IF(ISERROR(VLOOKUP(H66,[3]Source!$A$2:$AN$20007,18,1)),0,VLOOKUP(H66,[3]Source!$A$2:$AN$20007,18,1))</f>
        <v>0</v>
      </c>
    </row>
    <row r="67" spans="2:11">
      <c r="B67"/>
      <c r="C67">
        <v>0</v>
      </c>
      <c r="E67"/>
      <c r="G67" s="304"/>
      <c r="H67" s="552">
        <f t="shared" si="3"/>
        <v>0</v>
      </c>
      <c r="I67" s="348">
        <f>IF(ISERROR(VLOOKUP($H67,[3]Source!$A$2:$A$19979,1,FALSE)),$J$1,VLOOKUP($H67,[3]Source!$A$2:$AN$19979,18,FALSE))</f>
        <v>0</v>
      </c>
      <c r="J67" s="348" t="str">
        <f t="shared" si="4"/>
        <v>From 03/07/13 General Orientation Session</v>
      </c>
      <c r="K67" s="520">
        <f>IF(ISERROR(VLOOKUP(H67,[3]Source!$A$2:$AN$20007,18,1)),0,VLOOKUP(H67,[3]Source!$A$2:$AN$20007,18,1))</f>
        <v>0</v>
      </c>
    </row>
    <row r="68" spans="2:11">
      <c r="B68"/>
      <c r="C68">
        <v>0</v>
      </c>
      <c r="E68"/>
      <c r="G68" s="304"/>
      <c r="H68" s="552">
        <f t="shared" si="3"/>
        <v>0</v>
      </c>
      <c r="I68" s="348">
        <f>IF(ISERROR(VLOOKUP($H68,[3]Source!$A$2:$A$19979,1,FALSE)),$J$1,VLOOKUP($H68,[3]Source!$A$2:$AN$19979,18,FALSE))</f>
        <v>0</v>
      </c>
      <c r="J68" s="348" t="str">
        <f t="shared" si="4"/>
        <v>From 03/07/13 General Orientation Session</v>
      </c>
      <c r="K68" s="520">
        <f>IF(ISERROR(VLOOKUP(H68,[3]Source!$A$2:$AN$20007,18,1)),0,VLOOKUP(H68,[3]Source!$A$2:$AN$20007,18,1))</f>
        <v>0</v>
      </c>
    </row>
    <row r="69" spans="2:11">
      <c r="B69"/>
      <c r="C69">
        <v>0</v>
      </c>
      <c r="E69"/>
      <c r="G69" s="304"/>
      <c r="H69" s="552">
        <f t="shared" si="3"/>
        <v>0</v>
      </c>
      <c r="I69" s="348">
        <f>IF(ISERROR(VLOOKUP($H69,[3]Source!$A$2:$A$19979,1,FALSE)),$J$1,VLOOKUP($H69,[3]Source!$A$2:$AN$19979,18,FALSE))</f>
        <v>0</v>
      </c>
      <c r="J69" s="348" t="str">
        <f t="shared" si="4"/>
        <v>From 03/07/13 General Orientation Session</v>
      </c>
      <c r="K69" s="520">
        <f>IF(ISERROR(VLOOKUP(H69,[3]Source!$A$2:$AN$20007,18,1)),0,VLOOKUP(H69,[3]Source!$A$2:$AN$20007,18,1))</f>
        <v>0</v>
      </c>
    </row>
    <row r="70" spans="2:11">
      <c r="B70"/>
      <c r="C70">
        <v>0</v>
      </c>
      <c r="E70"/>
      <c r="G70" s="304"/>
      <c r="H70" s="552">
        <f t="shared" si="3"/>
        <v>0</v>
      </c>
      <c r="I70" s="348">
        <f>IF(ISERROR(VLOOKUP($H70,[3]Source!$A$2:$A$19979,1,FALSE)),$J$1,VLOOKUP($H70,[3]Source!$A$2:$AN$19979,18,FALSE))</f>
        <v>0</v>
      </c>
      <c r="J70" s="348" t="str">
        <f t="shared" si="4"/>
        <v>From 03/07/13 General Orientation Session</v>
      </c>
      <c r="K70" s="520">
        <f>IF(ISERROR(VLOOKUP(H70,[3]Source!$A$2:$AN$20007,18,1)),0,VLOOKUP(H70,[3]Source!$A$2:$AN$20007,18,1))</f>
        <v>0</v>
      </c>
    </row>
    <row r="71" spans="2:11">
      <c r="B71"/>
      <c r="C71">
        <v>0</v>
      </c>
      <c r="E71"/>
      <c r="G71" s="304"/>
      <c r="H71" s="552">
        <f t="shared" si="3"/>
        <v>0</v>
      </c>
      <c r="I71" s="348">
        <f>IF(ISERROR(VLOOKUP($H71,[3]Source!$A$2:$A$19979,1,FALSE)),$J$1,VLOOKUP($H71,[3]Source!$A$2:$AN$19979,18,FALSE))</f>
        <v>0</v>
      </c>
      <c r="J71" s="348" t="str">
        <f t="shared" si="4"/>
        <v>From 03/07/13 General Orientation Session</v>
      </c>
      <c r="K71" s="520">
        <f>IF(ISERROR(VLOOKUP(H71,[3]Source!$A$2:$AN$20007,18,1)),0,VLOOKUP(H71,[3]Source!$A$2:$AN$20007,18,1))</f>
        <v>0</v>
      </c>
    </row>
    <row r="72" spans="2:11">
      <c r="B72"/>
      <c r="C72">
        <v>0</v>
      </c>
      <c r="E72"/>
      <c r="G72" s="304"/>
      <c r="H72" s="552">
        <f t="shared" si="3"/>
        <v>0</v>
      </c>
      <c r="I72" s="348">
        <f>IF(ISERROR(VLOOKUP($H72,[3]Source!$A$2:$A$19979,1,FALSE)),$J$1,VLOOKUP($H72,[3]Source!$A$2:$AN$19979,18,FALSE))</f>
        <v>0</v>
      </c>
      <c r="J72" s="348" t="str">
        <f t="shared" si="4"/>
        <v>From 03/07/13 General Orientation Session</v>
      </c>
      <c r="K72" s="520">
        <f>IF(ISERROR(VLOOKUP(H72,[3]Source!$A$2:$AN$20007,18,1)),0,VLOOKUP(H72,[3]Source!$A$2:$AN$20007,18,1))</f>
        <v>0</v>
      </c>
    </row>
    <row r="73" spans="2:11">
      <c r="B73"/>
      <c r="C73">
        <v>0</v>
      </c>
      <c r="E73"/>
      <c r="G73" s="304"/>
      <c r="H73" s="552">
        <f t="shared" si="3"/>
        <v>0</v>
      </c>
      <c r="I73" s="348">
        <f>IF(ISERROR(VLOOKUP($H73,[3]Source!$A$2:$A$19979,1,FALSE)),$J$1,VLOOKUP($H73,[3]Source!$A$2:$AN$19979,18,FALSE))</f>
        <v>0</v>
      </c>
      <c r="J73" s="348" t="str">
        <f t="shared" si="4"/>
        <v>From 03/07/13 General Orientation Session</v>
      </c>
      <c r="K73" s="520">
        <f>IF(ISERROR(VLOOKUP(H73,[3]Source!$A$2:$AN$20007,18,1)),0,VLOOKUP(H73,[3]Source!$A$2:$AN$20007,18,1))</f>
        <v>0</v>
      </c>
    </row>
    <row r="74" spans="2:11">
      <c r="B74"/>
      <c r="C74">
        <v>0</v>
      </c>
      <c r="E74"/>
      <c r="G74" s="304"/>
      <c r="H74" s="552">
        <f t="shared" si="3"/>
        <v>0</v>
      </c>
      <c r="I74" s="348">
        <f>IF(ISERROR(VLOOKUP($H74,[3]Source!$A$2:$A$19979,1,FALSE)),$J$1,VLOOKUP($H74,[3]Source!$A$2:$AN$19979,18,FALSE))</f>
        <v>0</v>
      </c>
      <c r="J74" s="348" t="str">
        <f t="shared" si="4"/>
        <v>From 03/07/13 General Orientation Session</v>
      </c>
      <c r="K74" s="520">
        <f>IF(ISERROR(VLOOKUP(H74,[3]Source!$A$2:$AN$20007,18,1)),0,VLOOKUP(H74,[3]Source!$A$2:$AN$20007,18,1))</f>
        <v>0</v>
      </c>
    </row>
    <row r="75" spans="2:11">
      <c r="B75"/>
      <c r="C75">
        <v>0</v>
      </c>
      <c r="E75"/>
      <c r="G75" s="304"/>
      <c r="H75" s="552">
        <f t="shared" si="3"/>
        <v>0</v>
      </c>
      <c r="I75" s="348">
        <f>IF(ISERROR(VLOOKUP($H75,[3]Source!$A$2:$A$19979,1,FALSE)),$J$1,VLOOKUP($H75,[3]Source!$A$2:$AN$19979,18,FALSE))</f>
        <v>0</v>
      </c>
      <c r="J75" s="348" t="str">
        <f t="shared" si="4"/>
        <v>From 03/07/13 General Orientation Session</v>
      </c>
      <c r="K75" s="520">
        <f>IF(ISERROR(VLOOKUP(H75,[3]Source!$A$2:$AN$20007,18,1)),0,VLOOKUP(H75,[3]Source!$A$2:$AN$20007,18,1))</f>
        <v>0</v>
      </c>
    </row>
    <row r="76" spans="2:11">
      <c r="B76"/>
      <c r="C76">
        <v>0</v>
      </c>
      <c r="E76"/>
      <c r="G76" s="304"/>
      <c r="H76" s="552">
        <f t="shared" si="3"/>
        <v>0</v>
      </c>
      <c r="I76" s="348">
        <f>IF(ISERROR(VLOOKUP($H76,[3]Source!$A$2:$A$19979,1,FALSE)),$J$1,VLOOKUP($H76,[3]Source!$A$2:$AN$19979,18,FALSE))</f>
        <v>0</v>
      </c>
      <c r="J76" s="348" t="str">
        <f t="shared" si="4"/>
        <v>From 03/07/13 General Orientation Session</v>
      </c>
      <c r="K76" s="520">
        <f>IF(ISERROR(VLOOKUP(H76,[3]Source!$A$2:$AN$20007,18,1)),0,VLOOKUP(H76,[3]Source!$A$2:$AN$20007,18,1))</f>
        <v>0</v>
      </c>
    </row>
    <row r="77" spans="2:11">
      <c r="B77"/>
      <c r="C77">
        <v>0</v>
      </c>
      <c r="E77"/>
      <c r="G77" s="304"/>
      <c r="H77" s="552">
        <f t="shared" si="3"/>
        <v>0</v>
      </c>
      <c r="I77" s="348">
        <f>IF(ISERROR(VLOOKUP($H77,[3]Source!$A$2:$A$19979,1,FALSE)),$J$1,VLOOKUP($H77,[3]Source!$A$2:$AN$19979,18,FALSE))</f>
        <v>0</v>
      </c>
      <c r="J77" s="348" t="str">
        <f t="shared" si="4"/>
        <v>From 03/07/13 General Orientation Session</v>
      </c>
      <c r="K77" s="520">
        <f>IF(ISERROR(VLOOKUP(H77,[3]Source!$A$2:$AN$20007,18,1)),0,VLOOKUP(H77,[3]Source!$A$2:$AN$20007,18,1))</f>
        <v>0</v>
      </c>
    </row>
    <row r="78" spans="2:11">
      <c r="B78"/>
      <c r="C78">
        <v>0</v>
      </c>
      <c r="E78"/>
      <c r="G78" s="304"/>
      <c r="H78" s="552">
        <f t="shared" si="3"/>
        <v>0</v>
      </c>
      <c r="I78" s="348">
        <f>IF(ISERROR(VLOOKUP($H78,[3]Source!$A$2:$A$19979,1,FALSE)),$J$1,VLOOKUP($H78,[3]Source!$A$2:$AN$19979,18,FALSE))</f>
        <v>0</v>
      </c>
      <c r="J78" s="348" t="str">
        <f t="shared" si="4"/>
        <v>From 03/07/13 General Orientation Session</v>
      </c>
      <c r="K78" s="520">
        <f>IF(ISERROR(VLOOKUP(H78,[3]Source!$A$2:$AN$20007,18,1)),0,VLOOKUP(H78,[3]Source!$A$2:$AN$20007,18,1))</f>
        <v>0</v>
      </c>
    </row>
    <row r="79" spans="2:11">
      <c r="B79"/>
      <c r="C79">
        <v>0</v>
      </c>
      <c r="E79"/>
      <c r="G79" s="304"/>
      <c r="H79" s="552">
        <f t="shared" si="3"/>
        <v>0</v>
      </c>
      <c r="I79" s="348">
        <f>IF(ISERROR(VLOOKUP($H79,[3]Source!$A$2:$A$19979,1,FALSE)),$J$1,VLOOKUP($H79,[3]Source!$A$2:$AN$19979,18,FALSE))</f>
        <v>0</v>
      </c>
      <c r="J79" s="348" t="str">
        <f t="shared" si="4"/>
        <v>From 03/07/13 General Orientation Session</v>
      </c>
      <c r="K79" s="520">
        <f>IF(ISERROR(VLOOKUP(H79,[3]Source!$A$2:$AN$20007,18,1)),0,VLOOKUP(H79,[3]Source!$A$2:$AN$20007,18,1))</f>
        <v>0</v>
      </c>
    </row>
    <row r="80" spans="2:11">
      <c r="B80"/>
      <c r="C80">
        <v>0</v>
      </c>
      <c r="E80"/>
      <c r="G80" s="304"/>
      <c r="H80" s="552">
        <f t="shared" si="3"/>
        <v>0</v>
      </c>
      <c r="I80" s="348">
        <f>IF(ISERROR(VLOOKUP($H80,[3]Source!$A$2:$A$19979,1,FALSE)),$J$1,VLOOKUP($H80,[3]Source!$A$2:$AN$19979,18,FALSE))</f>
        <v>0</v>
      </c>
      <c r="J80" s="348" t="str">
        <f t="shared" si="4"/>
        <v>From 03/07/13 General Orientation Session</v>
      </c>
      <c r="K80" s="520">
        <f>IF(ISERROR(VLOOKUP(H80,[3]Source!$A$2:$AN$20007,18,1)),0,VLOOKUP(H80,[3]Source!$A$2:$AN$20007,18,1))</f>
        <v>0</v>
      </c>
    </row>
    <row r="81" spans="2:11">
      <c r="B81"/>
      <c r="C81">
        <v>0</v>
      </c>
      <c r="E81"/>
      <c r="G81" s="304"/>
      <c r="H81" s="552">
        <f t="shared" si="3"/>
        <v>0</v>
      </c>
      <c r="I81" s="348">
        <f>IF(ISERROR(VLOOKUP($H81,[3]Source!$A$2:$A$19979,1,FALSE)),$J$1,VLOOKUP($H81,[3]Source!$A$2:$AN$19979,18,FALSE))</f>
        <v>0</v>
      </c>
      <c r="J81" s="348" t="str">
        <f t="shared" si="4"/>
        <v>From 03/07/13 General Orientation Session</v>
      </c>
      <c r="K81" s="520">
        <f>IF(ISERROR(VLOOKUP(H81,[3]Source!$A$2:$AN$20007,18,1)),0,VLOOKUP(H81,[3]Source!$A$2:$AN$20007,18,1))</f>
        <v>0</v>
      </c>
    </row>
    <row r="82" spans="2:11">
      <c r="B82"/>
      <c r="C82">
        <v>0</v>
      </c>
      <c r="E82"/>
      <c r="G82" s="304"/>
      <c r="H82" s="552">
        <f t="shared" si="3"/>
        <v>0</v>
      </c>
      <c r="I82" s="348">
        <f>IF(ISERROR(VLOOKUP($H82,[3]Source!$A$2:$A$19979,1,FALSE)),$J$1,VLOOKUP($H82,[3]Source!$A$2:$AN$19979,18,FALSE))</f>
        <v>0</v>
      </c>
      <c r="J82" s="348" t="str">
        <f t="shared" si="4"/>
        <v>From 03/07/13 General Orientation Session</v>
      </c>
      <c r="K82" s="520">
        <f>IF(ISERROR(VLOOKUP(H82,[3]Source!$A$2:$AN$20007,18,1)),0,VLOOKUP(H82,[3]Source!$A$2:$AN$20007,18,1))</f>
        <v>0</v>
      </c>
    </row>
    <row r="83" spans="2:11">
      <c r="B83"/>
      <c r="C83">
        <v>0</v>
      </c>
      <c r="E83"/>
      <c r="G83" s="304"/>
      <c r="H83" s="552">
        <f t="shared" si="3"/>
        <v>0</v>
      </c>
      <c r="I83" s="348">
        <f>IF(ISERROR(VLOOKUP($H83,[3]Source!$A$2:$A$19979,1,FALSE)),$J$1,VLOOKUP($H83,[3]Source!$A$2:$AN$19979,18,FALSE))</f>
        <v>0</v>
      </c>
      <c r="J83" s="348" t="str">
        <f t="shared" si="4"/>
        <v>From 03/07/13 General Orientation Session</v>
      </c>
      <c r="K83" s="520">
        <f>IF(ISERROR(VLOOKUP(H83,[3]Source!$A$2:$AN$20007,18,1)),0,VLOOKUP(H83,[3]Source!$A$2:$AN$20007,18,1))</f>
        <v>0</v>
      </c>
    </row>
    <row r="84" spans="2:11">
      <c r="B84"/>
      <c r="C84">
        <v>0</v>
      </c>
      <c r="E84"/>
      <c r="G84" s="304"/>
      <c r="H84" s="552">
        <f t="shared" si="3"/>
        <v>0</v>
      </c>
      <c r="I84" s="348">
        <f>IF(ISERROR(VLOOKUP($H84,[3]Source!$A$2:$A$19979,1,FALSE)),$J$1,VLOOKUP($H84,[3]Source!$A$2:$AN$19979,18,FALSE))</f>
        <v>0</v>
      </c>
      <c r="J84" s="348" t="str">
        <f t="shared" si="4"/>
        <v>From 03/07/13 General Orientation Session</v>
      </c>
      <c r="K84" s="520">
        <f>IF(ISERROR(VLOOKUP(H84,[3]Source!$A$2:$AN$20007,18,1)),0,VLOOKUP(H84,[3]Source!$A$2:$AN$20007,18,1))</f>
        <v>0</v>
      </c>
    </row>
    <row r="85" spans="2:11">
      <c r="B85"/>
      <c r="C85">
        <v>0</v>
      </c>
      <c r="E85"/>
      <c r="G85" s="304"/>
      <c r="H85" s="552">
        <f t="shared" si="3"/>
        <v>0</v>
      </c>
      <c r="I85" s="348">
        <f>IF(ISERROR(VLOOKUP($H85,[3]Source!$A$2:$A$19979,1,FALSE)),$J$1,VLOOKUP($H85,[3]Source!$A$2:$AN$19979,18,FALSE))</f>
        <v>0</v>
      </c>
      <c r="J85" s="348" t="str">
        <f t="shared" si="4"/>
        <v>From 03/07/13 General Orientation Session</v>
      </c>
      <c r="K85" s="520">
        <f>IF(ISERROR(VLOOKUP(H85,[3]Source!$A$2:$AN$20007,18,1)),0,VLOOKUP(H85,[3]Source!$A$2:$AN$20007,18,1))</f>
        <v>0</v>
      </c>
    </row>
    <row r="86" spans="2:11">
      <c r="B86"/>
      <c r="C86">
        <v>0</v>
      </c>
      <c r="E86"/>
      <c r="G86" s="304"/>
      <c r="H86" s="552">
        <f t="shared" si="3"/>
        <v>0</v>
      </c>
      <c r="I86" s="348">
        <f>IF(ISERROR(VLOOKUP($H86,[3]Source!$A$2:$A$19979,1,FALSE)),$J$1,VLOOKUP($H86,[3]Source!$A$2:$AN$19979,18,FALSE))</f>
        <v>0</v>
      </c>
      <c r="J86" s="348" t="str">
        <f t="shared" si="4"/>
        <v>From 03/07/13 General Orientation Session</v>
      </c>
      <c r="K86" s="520">
        <f>IF(ISERROR(VLOOKUP(H86,[3]Source!$A$2:$AN$20007,18,1)),0,VLOOKUP(H86,[3]Source!$A$2:$AN$20007,18,1))</f>
        <v>0</v>
      </c>
    </row>
    <row r="87" spans="2:11">
      <c r="B87"/>
      <c r="C87">
        <v>0</v>
      </c>
      <c r="E87"/>
      <c r="G87" s="304"/>
      <c r="H87" s="552">
        <f t="shared" si="3"/>
        <v>0</v>
      </c>
      <c r="I87" s="348">
        <f>IF(ISERROR(VLOOKUP($H87,[3]Source!$A$2:$A$19979,1,FALSE)),$J$1,VLOOKUP($H87,[3]Source!$A$2:$AN$19979,18,FALSE))</f>
        <v>0</v>
      </c>
      <c r="J87" s="348" t="str">
        <f t="shared" si="4"/>
        <v>From 03/07/13 General Orientation Session</v>
      </c>
      <c r="K87" s="520">
        <f>IF(ISERROR(VLOOKUP(H87,[3]Source!$A$2:$AN$20007,18,1)),0,VLOOKUP(H87,[3]Source!$A$2:$AN$20007,18,1))</f>
        <v>0</v>
      </c>
    </row>
    <row r="88" spans="2:11">
      <c r="B88"/>
      <c r="C88">
        <v>0</v>
      </c>
      <c r="E88"/>
      <c r="G88" s="304"/>
      <c r="H88" s="552">
        <f t="shared" si="3"/>
        <v>0</v>
      </c>
      <c r="I88" s="348">
        <f>IF(ISERROR(VLOOKUP($H88,[3]Source!$A$2:$A$19979,1,FALSE)),$J$1,VLOOKUP($H88,[3]Source!$A$2:$AN$19979,18,FALSE))</f>
        <v>0</v>
      </c>
      <c r="J88" s="348" t="str">
        <f t="shared" si="4"/>
        <v>From 03/07/13 General Orientation Session</v>
      </c>
      <c r="K88" s="520">
        <f>IF(ISERROR(VLOOKUP(H88,[3]Source!$A$2:$AN$20007,18,1)),0,VLOOKUP(H88,[3]Source!$A$2:$AN$20007,18,1))</f>
        <v>0</v>
      </c>
    </row>
    <row r="89" spans="2:11">
      <c r="B89"/>
      <c r="C89">
        <v>0</v>
      </c>
      <c r="E89"/>
      <c r="G89" s="304"/>
      <c r="H89" s="552">
        <f t="shared" si="3"/>
        <v>0</v>
      </c>
      <c r="I89" s="348">
        <f>IF(ISERROR(VLOOKUP($H89,[3]Source!$A$2:$A$19979,1,FALSE)),$J$1,VLOOKUP($H89,[3]Source!$A$2:$AN$19979,18,FALSE))</f>
        <v>0</v>
      </c>
      <c r="J89" s="348" t="str">
        <f t="shared" si="4"/>
        <v>From 03/07/13 General Orientation Session</v>
      </c>
      <c r="K89" s="520">
        <f>IF(ISERROR(VLOOKUP(H89,[3]Source!$A$2:$AN$20007,18,1)),0,VLOOKUP(H89,[3]Source!$A$2:$AN$20007,18,1))</f>
        <v>0</v>
      </c>
    </row>
    <row r="90" spans="2:11">
      <c r="B90"/>
      <c r="C90">
        <v>0</v>
      </c>
      <c r="E90"/>
      <c r="G90" s="304"/>
      <c r="H90" s="552">
        <f t="shared" si="3"/>
        <v>0</v>
      </c>
      <c r="I90" s="348">
        <f>IF(ISERROR(VLOOKUP($H90,[3]Source!$A$2:$A$19979,1,FALSE)),$J$1,VLOOKUP($H90,[3]Source!$A$2:$AN$19979,18,FALSE))</f>
        <v>0</v>
      </c>
      <c r="J90" s="348" t="str">
        <f t="shared" si="4"/>
        <v>From 03/07/13 General Orientation Session</v>
      </c>
      <c r="K90" s="520">
        <f>IF(ISERROR(VLOOKUP(H90,[3]Source!$A$2:$AN$20007,18,1)),0,VLOOKUP(H90,[3]Source!$A$2:$AN$20007,18,1))</f>
        <v>0</v>
      </c>
    </row>
    <row r="91" spans="2:11">
      <c r="B91"/>
      <c r="C91">
        <v>0</v>
      </c>
      <c r="E91"/>
      <c r="G91" s="304"/>
      <c r="H91" s="552">
        <f t="shared" si="3"/>
        <v>0</v>
      </c>
      <c r="I91" s="348">
        <f>IF(ISERROR(VLOOKUP($H91,[3]Source!$A$2:$A$19979,1,FALSE)),$J$1,VLOOKUP($H91,[3]Source!$A$2:$AN$19979,18,FALSE))</f>
        <v>0</v>
      </c>
      <c r="J91" s="348" t="str">
        <f t="shared" si="4"/>
        <v>From 03/07/13 General Orientation Session</v>
      </c>
      <c r="K91" s="520">
        <f>IF(ISERROR(VLOOKUP(H91,[3]Source!$A$2:$AN$20007,18,1)),0,VLOOKUP(H91,[3]Source!$A$2:$AN$20007,18,1))</f>
        <v>0</v>
      </c>
    </row>
    <row r="92" spans="2:11">
      <c r="B92"/>
      <c r="C92">
        <v>0</v>
      </c>
      <c r="E92"/>
      <c r="G92" s="304"/>
      <c r="H92" s="552">
        <f t="shared" si="3"/>
        <v>0</v>
      </c>
      <c r="I92" s="348">
        <f>IF(ISERROR(VLOOKUP($H92,[3]Source!$A$2:$A$19979,1,FALSE)),$J$1,VLOOKUP($H92,[3]Source!$A$2:$AN$19979,18,FALSE))</f>
        <v>0</v>
      </c>
      <c r="J92" s="348" t="str">
        <f t="shared" si="4"/>
        <v>From 03/07/13 General Orientation Session</v>
      </c>
      <c r="K92" s="520">
        <f>IF(ISERROR(VLOOKUP(H92,[3]Source!$A$2:$AN$20007,18,1)),0,VLOOKUP(H92,[3]Source!$A$2:$AN$20007,18,1))</f>
        <v>0</v>
      </c>
    </row>
    <row r="93" spans="2:11">
      <c r="B93"/>
      <c r="C93">
        <v>0</v>
      </c>
      <c r="E93"/>
      <c r="G93" s="304"/>
      <c r="H93" s="552">
        <f t="shared" si="3"/>
        <v>0</v>
      </c>
      <c r="I93" s="348">
        <f>IF(ISERROR(VLOOKUP($H93,[3]Source!$A$2:$A$19979,1,FALSE)),$J$1,VLOOKUP($H93,[3]Source!$A$2:$AN$19979,18,FALSE))</f>
        <v>0</v>
      </c>
      <c r="J93" s="348" t="str">
        <f t="shared" si="4"/>
        <v>From 03/07/13 General Orientation Session</v>
      </c>
      <c r="K93" s="520">
        <f>IF(ISERROR(VLOOKUP(H93,[3]Source!$A$2:$AN$20007,18,1)),0,VLOOKUP(H93,[3]Source!$A$2:$AN$20007,18,1))</f>
        <v>0</v>
      </c>
    </row>
    <row r="94" spans="2:11">
      <c r="B94"/>
      <c r="C94">
        <v>0</v>
      </c>
      <c r="E94"/>
      <c r="G94" s="304"/>
      <c r="H94" s="552">
        <f t="shared" si="3"/>
        <v>0</v>
      </c>
      <c r="I94" s="348">
        <f>IF(ISERROR(VLOOKUP($H94,[3]Source!$A$2:$A$19979,1,FALSE)),$J$1,VLOOKUP($H94,[3]Source!$A$2:$AN$19979,18,FALSE))</f>
        <v>0</v>
      </c>
      <c r="J94" s="348" t="str">
        <f t="shared" si="4"/>
        <v>From 03/07/13 General Orientation Session</v>
      </c>
      <c r="K94" s="520">
        <f>IF(ISERROR(VLOOKUP(H94,[3]Source!$A$2:$AN$20007,18,1)),0,VLOOKUP(H94,[3]Source!$A$2:$AN$20007,18,1))</f>
        <v>0</v>
      </c>
    </row>
    <row r="95" spans="2:11">
      <c r="B95"/>
      <c r="C95">
        <v>0</v>
      </c>
      <c r="E95"/>
      <c r="G95" s="304"/>
      <c r="H95" s="552">
        <f t="shared" si="3"/>
        <v>0</v>
      </c>
      <c r="I95" s="348">
        <f>IF(ISERROR(VLOOKUP($H95,[3]Source!$A$2:$A$19979,1,FALSE)),$J$1,VLOOKUP($H95,[3]Source!$A$2:$AN$19979,18,FALSE))</f>
        <v>0</v>
      </c>
      <c r="J95" s="348" t="str">
        <f t="shared" si="4"/>
        <v>From 03/07/13 General Orientation Session</v>
      </c>
      <c r="K95" s="520">
        <f>IF(ISERROR(VLOOKUP(H95,[3]Source!$A$2:$AN$20007,18,1)),0,VLOOKUP(H95,[3]Source!$A$2:$AN$20007,18,1))</f>
        <v>0</v>
      </c>
    </row>
    <row r="96" spans="2:11">
      <c r="B96"/>
      <c r="C96">
        <v>0</v>
      </c>
      <c r="E96"/>
      <c r="G96" s="304"/>
      <c r="H96" s="552">
        <f t="shared" si="3"/>
        <v>0</v>
      </c>
      <c r="I96" s="348">
        <f>IF(ISERROR(VLOOKUP($H96,[3]Source!$A$2:$A$19979,1,FALSE)),$J$1,VLOOKUP($H96,[3]Source!$A$2:$AN$19979,18,FALSE))</f>
        <v>0</v>
      </c>
      <c r="J96" s="348" t="str">
        <f t="shared" si="4"/>
        <v>From 03/07/13 General Orientation Session</v>
      </c>
      <c r="K96" s="520">
        <f>IF(ISERROR(VLOOKUP(H96,[3]Source!$A$2:$AN$20007,18,1)),0,VLOOKUP(H96,[3]Source!$A$2:$AN$20007,18,1))</f>
        <v>0</v>
      </c>
    </row>
    <row r="97" spans="2:11">
      <c r="B97"/>
      <c r="C97">
        <v>0</v>
      </c>
      <c r="E97"/>
      <c r="G97" s="304"/>
      <c r="H97" s="552">
        <f t="shared" si="3"/>
        <v>0</v>
      </c>
      <c r="I97" s="348">
        <f>IF(ISERROR(VLOOKUP($H97,[3]Source!$A$2:$A$19979,1,FALSE)),$J$1,VLOOKUP($H97,[3]Source!$A$2:$AN$19979,18,FALSE))</f>
        <v>0</v>
      </c>
      <c r="J97" s="348" t="str">
        <f t="shared" si="4"/>
        <v>From 03/07/13 General Orientation Session</v>
      </c>
      <c r="K97" s="520">
        <f>IF(ISERROR(VLOOKUP(H97,[3]Source!$A$2:$AN$20007,18,1)),0,VLOOKUP(H97,[3]Source!$A$2:$AN$20007,18,1))</f>
        <v>0</v>
      </c>
    </row>
    <row r="98" spans="2:11">
      <c r="B98"/>
      <c r="C98">
        <v>0</v>
      </c>
      <c r="E98"/>
      <c r="G98" s="304"/>
      <c r="H98" s="552">
        <f t="shared" si="3"/>
        <v>0</v>
      </c>
      <c r="I98" s="348">
        <f>IF(ISERROR(VLOOKUP($H98,[3]Source!$A$2:$A$19979,1,FALSE)),$J$1,VLOOKUP($H98,[3]Source!$A$2:$AN$19979,18,FALSE))</f>
        <v>0</v>
      </c>
      <c r="J98" s="348" t="str">
        <f t="shared" si="4"/>
        <v>From 03/07/13 General Orientation Session</v>
      </c>
      <c r="K98" s="520">
        <f>IF(ISERROR(VLOOKUP(H98,[3]Source!$A$2:$AN$20007,18,1)),0,VLOOKUP(H98,[3]Source!$A$2:$AN$20007,18,1))</f>
        <v>0</v>
      </c>
    </row>
    <row r="99" spans="2:11">
      <c r="B99"/>
      <c r="C99">
        <v>0</v>
      </c>
      <c r="E99"/>
      <c r="G99" s="304"/>
      <c r="H99" s="552">
        <f t="shared" si="3"/>
        <v>0</v>
      </c>
      <c r="I99" s="348">
        <f>IF(ISERROR(VLOOKUP($H99,[3]Source!$A$2:$A$19979,1,FALSE)),$J$1,VLOOKUP($H99,[3]Source!$A$2:$AN$19979,18,FALSE))</f>
        <v>0</v>
      </c>
      <c r="J99" s="348" t="str">
        <f t="shared" si="4"/>
        <v>From 03/07/13 General Orientation Session</v>
      </c>
      <c r="K99" s="520">
        <f>IF(ISERROR(VLOOKUP(H99,[3]Source!$A$2:$AN$20007,18,1)),0,VLOOKUP(H99,[3]Source!$A$2:$AN$20007,18,1))</f>
        <v>0</v>
      </c>
    </row>
    <row r="100" spans="2:11">
      <c r="B100"/>
      <c r="C100">
        <v>0</v>
      </c>
      <c r="E100"/>
      <c r="G100" s="304"/>
      <c r="H100" s="552">
        <f t="shared" si="3"/>
        <v>0</v>
      </c>
      <c r="I100" s="348">
        <f>IF(ISERROR(VLOOKUP($H100,[3]Source!$A$2:$A$19979,1,FALSE)),$J$1,VLOOKUP($H100,[3]Source!$A$2:$AN$19979,18,FALSE))</f>
        <v>0</v>
      </c>
      <c r="J100" s="348" t="str">
        <f t="shared" si="4"/>
        <v>From 03/07/13 General Orientation Session</v>
      </c>
      <c r="K100" s="520">
        <f>IF(ISERROR(VLOOKUP(H100,[3]Source!$A$2:$AN$20007,18,1)),0,VLOOKUP(H100,[3]Source!$A$2:$AN$20007,18,1))</f>
        <v>0</v>
      </c>
    </row>
    <row r="101" spans="2:11">
      <c r="B101"/>
      <c r="C101">
        <v>0</v>
      </c>
      <c r="E101"/>
      <c r="G101" s="304"/>
      <c r="H101" s="552">
        <f t="shared" si="3"/>
        <v>0</v>
      </c>
      <c r="I101" s="348">
        <f>IF(ISERROR(VLOOKUP($H101,[3]Source!$A$2:$A$19979,1,FALSE)),$J$1,VLOOKUP($H101,[3]Source!$A$2:$AN$19979,18,FALSE))</f>
        <v>0</v>
      </c>
      <c r="J101" s="348" t="str">
        <f t="shared" si="4"/>
        <v>From 03/07/13 General Orientation Session</v>
      </c>
      <c r="K101" s="520">
        <f>IF(ISERROR(VLOOKUP(H101,[3]Source!$A$2:$AN$20007,18,1)),0,VLOOKUP(H101,[3]Source!$A$2:$AN$20007,18,1))</f>
        <v>0</v>
      </c>
    </row>
    <row r="102" spans="2:11">
      <c r="B102"/>
      <c r="C102">
        <v>0</v>
      </c>
      <c r="E102"/>
      <c r="G102" s="304"/>
      <c r="H102" s="552">
        <f t="shared" si="3"/>
        <v>0</v>
      </c>
      <c r="I102" s="348">
        <f>IF(ISERROR(VLOOKUP($H102,[3]Source!$A$2:$A$19979,1,FALSE)),$J$1,VLOOKUP($H102,[3]Source!$A$2:$AN$19979,18,FALSE))</f>
        <v>0</v>
      </c>
      <c r="J102" s="348" t="str">
        <f t="shared" si="4"/>
        <v>From 03/07/13 General Orientation Session</v>
      </c>
      <c r="K102" s="520">
        <f>IF(ISERROR(VLOOKUP(H102,[3]Source!$A$2:$AN$20007,18,1)),0,VLOOKUP(H102,[3]Source!$A$2:$AN$20007,18,1))</f>
        <v>0</v>
      </c>
    </row>
    <row r="103" spans="2:11">
      <c r="B103"/>
      <c r="C103">
        <v>0</v>
      </c>
      <c r="E103"/>
      <c r="H103" s="552">
        <f t="shared" si="3"/>
        <v>0</v>
      </c>
      <c r="I103" s="348">
        <f>IF(ISERROR(VLOOKUP($H103,[3]Source!$A$2:$A$19979,1,FALSE)),$J$1,VLOOKUP($H103,[3]Source!$A$2:$AN$19979,18,FALSE))</f>
        <v>0</v>
      </c>
      <c r="J103" s="348" t="str">
        <f t="shared" si="4"/>
        <v>From 03/07/13 General Orientation Session</v>
      </c>
      <c r="K103" s="520">
        <f>IF(ISERROR(VLOOKUP(H103,[3]Source!$A$2:$AN$20007,18,1)),0,VLOOKUP(H103,[3]Source!$A$2:$AN$20007,18,1))</f>
        <v>0</v>
      </c>
    </row>
    <row r="104" spans="2:11">
      <c r="B104"/>
      <c r="C104">
        <v>0</v>
      </c>
      <c r="E104"/>
      <c r="H104" s="552">
        <f t="shared" si="3"/>
        <v>0</v>
      </c>
      <c r="I104" s="348">
        <f>IF(ISERROR(VLOOKUP($H104,[3]Source!$A$2:$A$19979,1,FALSE)),$J$1,VLOOKUP($H104,[3]Source!$A$2:$AN$19979,18,FALSE))</f>
        <v>0</v>
      </c>
      <c r="J104" s="348" t="str">
        <f t="shared" si="4"/>
        <v>From 03/07/13 General Orientation Session</v>
      </c>
      <c r="K104" s="520">
        <f>IF(ISERROR(VLOOKUP(H104,[3]Source!$A$2:$AN$20007,18,1)),0,VLOOKUP(H104,[3]Source!$A$2:$AN$20007,18,1))</f>
        <v>0</v>
      </c>
    </row>
    <row r="105" spans="2:11">
      <c r="B105"/>
      <c r="C105">
        <v>0</v>
      </c>
      <c r="E105"/>
      <c r="H105" s="552">
        <f t="shared" si="3"/>
        <v>0</v>
      </c>
      <c r="I105" s="348">
        <f>IF(ISERROR(VLOOKUP($H105,[3]Source!$A$2:$A$19979,1,FALSE)),$J$1,VLOOKUP($H105,[3]Source!$A$2:$AN$19979,18,FALSE))</f>
        <v>0</v>
      </c>
      <c r="J105" s="348" t="str">
        <f t="shared" si="4"/>
        <v>From 03/07/13 General Orientation Session</v>
      </c>
      <c r="K105" s="520">
        <f>IF(ISERROR(VLOOKUP(H105,[3]Source!$A$2:$AN$20007,18,1)),0,VLOOKUP(H105,[3]Source!$A$2:$AN$20007,18,1))</f>
        <v>0</v>
      </c>
    </row>
    <row r="106" spans="2:11">
      <c r="B106"/>
      <c r="C106">
        <v>0</v>
      </c>
      <c r="E106"/>
      <c r="H106" s="552">
        <f t="shared" si="3"/>
        <v>0</v>
      </c>
      <c r="I106" s="348">
        <f>IF(ISERROR(VLOOKUP($H106,[3]Source!$A$2:$A$19979,1,FALSE)),$J$1,VLOOKUP($H106,[3]Source!$A$2:$AN$19979,18,FALSE))</f>
        <v>0</v>
      </c>
      <c r="J106" s="348" t="str">
        <f t="shared" si="4"/>
        <v>From 03/07/13 General Orientation Session</v>
      </c>
      <c r="K106" s="520">
        <f>IF(ISERROR(VLOOKUP(H106,[3]Source!$A$2:$AN$20007,18,1)),0,VLOOKUP(H106,[3]Source!$A$2:$AN$20007,18,1))</f>
        <v>0</v>
      </c>
    </row>
    <row r="107" spans="2:11">
      <c r="B107"/>
      <c r="C107">
        <v>0</v>
      </c>
      <c r="E107"/>
      <c r="H107" s="552">
        <f t="shared" si="3"/>
        <v>0</v>
      </c>
      <c r="I107" s="348">
        <f>IF(ISERROR(VLOOKUP($H107,[3]Source!$A$2:$A$19979,1,FALSE)),$J$1,VLOOKUP($H107,[3]Source!$A$2:$AN$19979,18,FALSE))</f>
        <v>0</v>
      </c>
      <c r="J107" s="348" t="str">
        <f t="shared" si="4"/>
        <v>From 03/07/13 General Orientation Session</v>
      </c>
      <c r="K107" s="520">
        <f>IF(ISERROR(VLOOKUP(H107,[3]Source!$A$2:$AN$20007,18,1)),0,VLOOKUP(H107,[3]Source!$A$2:$AN$20007,18,1))</f>
        <v>0</v>
      </c>
    </row>
    <row r="108" spans="2:11">
      <c r="B108"/>
      <c r="C108">
        <v>0</v>
      </c>
      <c r="E108"/>
      <c r="H108" s="552">
        <f t="shared" si="3"/>
        <v>0</v>
      </c>
      <c r="I108" s="348">
        <f>IF(ISERROR(VLOOKUP($H108,[3]Source!$A$2:$A$19979,1,FALSE)),$J$1,VLOOKUP($H108,[3]Source!$A$2:$AN$19979,18,FALSE))</f>
        <v>0</v>
      </c>
      <c r="J108" s="348" t="str">
        <f t="shared" si="4"/>
        <v>From 03/07/13 General Orientation Session</v>
      </c>
      <c r="K108" s="520">
        <f>IF(ISERROR(VLOOKUP(H108,[3]Source!$A$2:$AN$20007,18,1)),0,VLOOKUP(H108,[3]Source!$A$2:$AN$20007,18,1))</f>
        <v>0</v>
      </c>
    </row>
    <row r="109" spans="2:11">
      <c r="B109"/>
      <c r="C109">
        <v>0</v>
      </c>
      <c r="E109"/>
      <c r="H109" s="552">
        <f t="shared" si="3"/>
        <v>0</v>
      </c>
      <c r="I109" s="348">
        <f>IF(ISERROR(VLOOKUP($H109,[3]Source!$A$2:$A$19979,1,FALSE)),$J$1,VLOOKUP($H109,[3]Source!$A$2:$AN$19979,18,FALSE))</f>
        <v>0</v>
      </c>
      <c r="J109" s="348" t="str">
        <f t="shared" si="4"/>
        <v>From 03/07/13 General Orientation Session</v>
      </c>
      <c r="K109" s="520">
        <f>IF(ISERROR(VLOOKUP(H109,[3]Source!$A$2:$AN$20007,18,1)),0,VLOOKUP(H109,[3]Source!$A$2:$AN$20007,18,1))</f>
        <v>0</v>
      </c>
    </row>
    <row r="110" spans="2:11">
      <c r="B110"/>
      <c r="C110">
        <v>0</v>
      </c>
      <c r="E110"/>
      <c r="H110" s="552">
        <f t="shared" si="3"/>
        <v>0</v>
      </c>
      <c r="I110" s="348">
        <f>IF(ISERROR(VLOOKUP($H110,[3]Source!$A$2:$A$19979,1,FALSE)),$J$1,VLOOKUP($H110,[3]Source!$A$2:$AN$19979,18,FALSE))</f>
        <v>0</v>
      </c>
      <c r="J110" s="348" t="str">
        <f t="shared" si="4"/>
        <v>From 03/07/13 General Orientation Session</v>
      </c>
      <c r="K110" s="520">
        <f>IF(ISERROR(VLOOKUP(H110,[3]Source!$A$2:$AN$20007,18,1)),0,VLOOKUP(H110,[3]Source!$A$2:$AN$20007,18,1))</f>
        <v>0</v>
      </c>
    </row>
    <row r="111" spans="2:11">
      <c r="B111"/>
      <c r="C111">
        <v>0</v>
      </c>
      <c r="E111"/>
      <c r="H111" s="552">
        <f t="shared" si="3"/>
        <v>0</v>
      </c>
      <c r="I111" s="348">
        <f>IF(ISERROR(VLOOKUP($H111,[3]Source!$A$2:$A$19979,1,FALSE)),$J$1,VLOOKUP($H111,[3]Source!$A$2:$AN$19979,18,FALSE))</f>
        <v>0</v>
      </c>
      <c r="J111" s="348" t="str">
        <f t="shared" si="4"/>
        <v>From 03/07/13 General Orientation Session</v>
      </c>
      <c r="K111" s="520">
        <f>IF(ISERROR(VLOOKUP(H111,[3]Source!$A$2:$AN$20007,18,1)),0,VLOOKUP(H111,[3]Source!$A$2:$AN$20007,18,1))</f>
        <v>0</v>
      </c>
    </row>
    <row r="112" spans="2:11">
      <c r="B112"/>
      <c r="C112">
        <v>0</v>
      </c>
      <c r="E112"/>
      <c r="H112" s="552">
        <f t="shared" si="3"/>
        <v>0</v>
      </c>
      <c r="I112" s="348">
        <f>IF(ISERROR(VLOOKUP($H112,[3]Source!$A$2:$A$19979,1,FALSE)),$J$1,VLOOKUP($H112,[3]Source!$A$2:$AN$19979,18,FALSE))</f>
        <v>0</v>
      </c>
      <c r="J112" s="348" t="str">
        <f t="shared" si="4"/>
        <v>From 03/07/13 General Orientation Session</v>
      </c>
      <c r="K112" s="520">
        <f>IF(ISERROR(VLOOKUP(H112,[3]Source!$A$2:$AN$20007,18,1)),0,VLOOKUP(H112,[3]Source!$A$2:$AN$20007,18,1))</f>
        <v>0</v>
      </c>
    </row>
    <row r="113" spans="2:11">
      <c r="B113"/>
      <c r="C113">
        <v>0</v>
      </c>
      <c r="E113"/>
      <c r="H113" s="552">
        <f t="shared" si="3"/>
        <v>0</v>
      </c>
      <c r="I113" s="348">
        <f>IF(ISERROR(VLOOKUP($H113,[3]Source!$A$2:$A$19979,1,FALSE)),$J$1,VLOOKUP($H113,[3]Source!$A$2:$AN$19979,18,FALSE))</f>
        <v>0</v>
      </c>
      <c r="J113" s="348" t="str">
        <f t="shared" si="4"/>
        <v>From 03/07/13 General Orientation Session</v>
      </c>
      <c r="K113" s="520">
        <f>IF(ISERROR(VLOOKUP(H113,[3]Source!$A$2:$AN$20007,18,1)),0,VLOOKUP(H113,[3]Source!$A$2:$AN$20007,18,1))</f>
        <v>0</v>
      </c>
    </row>
    <row r="114" spans="2:11">
      <c r="B114"/>
      <c r="C114">
        <v>0</v>
      </c>
      <c r="E114"/>
      <c r="H114" s="552">
        <f t="shared" si="3"/>
        <v>0</v>
      </c>
      <c r="I114" s="348">
        <f>IF(ISERROR(VLOOKUP($H114,[3]Source!$A$2:$A$19979,1,FALSE)),$J$1,VLOOKUP($H114,[3]Source!$A$2:$AN$19979,18,FALSE))</f>
        <v>0</v>
      </c>
      <c r="J114" s="348" t="str">
        <f t="shared" si="4"/>
        <v>From 03/07/13 General Orientation Session</v>
      </c>
      <c r="K114" s="520">
        <f>IF(ISERROR(VLOOKUP(H114,[3]Source!$A$2:$AN$20007,18,1)),0,VLOOKUP(H114,[3]Source!$A$2:$AN$20007,18,1))</f>
        <v>0</v>
      </c>
    </row>
    <row r="115" spans="2:11">
      <c r="B115"/>
      <c r="C115">
        <v>0</v>
      </c>
      <c r="E115"/>
      <c r="H115" s="552">
        <f t="shared" si="3"/>
        <v>0</v>
      </c>
      <c r="I115" s="348">
        <f>IF(ISERROR(VLOOKUP($H115,[3]Source!$A$2:$A$19979,1,FALSE)),$J$1,VLOOKUP($H115,[3]Source!$A$2:$AN$19979,18,FALSE))</f>
        <v>0</v>
      </c>
      <c r="J115" s="348" t="str">
        <f t="shared" si="4"/>
        <v>From 03/07/13 General Orientation Session</v>
      </c>
      <c r="K115" s="520">
        <f>IF(ISERROR(VLOOKUP(H115,[3]Source!$A$2:$AN$20007,18,1)),0,VLOOKUP(H115,[3]Source!$A$2:$AN$20007,18,1))</f>
        <v>0</v>
      </c>
    </row>
    <row r="116" spans="2:11">
      <c r="B116"/>
      <c r="C116">
        <v>0</v>
      </c>
      <c r="E116"/>
      <c r="H116" s="552">
        <f t="shared" si="3"/>
        <v>0</v>
      </c>
      <c r="I116" s="348">
        <f>IF(ISERROR(VLOOKUP($H116,[3]Source!$A$2:$A$19979,1,FALSE)),$J$1,VLOOKUP($H116,[3]Source!$A$2:$AN$19979,18,FALSE))</f>
        <v>0</v>
      </c>
      <c r="J116" s="348" t="str">
        <f t="shared" si="4"/>
        <v>From 03/07/13 General Orientation Session</v>
      </c>
      <c r="K116" s="520">
        <f>IF(ISERROR(VLOOKUP(H116,[3]Source!$A$2:$AN$20007,18,1)),0,VLOOKUP(H116,[3]Source!$A$2:$AN$20007,18,1))</f>
        <v>0</v>
      </c>
    </row>
    <row r="117" spans="2:11">
      <c r="B117"/>
      <c r="C117">
        <v>0</v>
      </c>
      <c r="E117"/>
      <c r="H117" s="552">
        <f t="shared" si="3"/>
        <v>0</v>
      </c>
      <c r="I117" s="348">
        <f>IF(ISERROR(VLOOKUP($H117,[3]Source!$A$2:$A$19979,1,FALSE)),$J$1,VLOOKUP($H117,[3]Source!$A$2:$AN$19979,18,FALSE))</f>
        <v>0</v>
      </c>
      <c r="J117" s="348" t="str">
        <f t="shared" si="4"/>
        <v>From 03/07/13 General Orientation Session</v>
      </c>
      <c r="K117" s="520">
        <f>IF(ISERROR(VLOOKUP(H117,[3]Source!$A$2:$AN$20007,18,1)),0,VLOOKUP(H117,[3]Source!$A$2:$AN$20007,18,1))</f>
        <v>0</v>
      </c>
    </row>
    <row r="118" spans="2:11">
      <c r="B118"/>
      <c r="C118">
        <v>0</v>
      </c>
      <c r="E118"/>
      <c r="H118" s="552">
        <f t="shared" si="3"/>
        <v>0</v>
      </c>
      <c r="I118" s="348">
        <f>IF(ISERROR(VLOOKUP($H118,[3]Source!$A$2:$A$19979,1,FALSE)),$J$1,VLOOKUP($H118,[3]Source!$A$2:$AN$19979,18,FALSE))</f>
        <v>0</v>
      </c>
      <c r="J118" s="348" t="str">
        <f t="shared" si="4"/>
        <v>From 03/07/13 General Orientation Session</v>
      </c>
      <c r="K118" s="520">
        <f>IF(ISERROR(VLOOKUP(H118,[3]Source!$A$2:$AN$20007,18,1)),0,VLOOKUP(H118,[3]Source!$A$2:$AN$20007,18,1))</f>
        <v>0</v>
      </c>
    </row>
    <row r="119" spans="2:11">
      <c r="B119"/>
      <c r="C119">
        <v>0</v>
      </c>
      <c r="E119"/>
      <c r="H119" s="552">
        <f t="shared" si="3"/>
        <v>0</v>
      </c>
      <c r="I119" s="348">
        <f>IF(ISERROR(VLOOKUP($H119,[3]Source!$A$2:$A$19979,1,FALSE)),$J$1,VLOOKUP($H119,[3]Source!$A$2:$AN$19979,18,FALSE))</f>
        <v>0</v>
      </c>
      <c r="J119" s="348" t="str">
        <f t="shared" si="4"/>
        <v>From 03/07/13 General Orientation Session</v>
      </c>
      <c r="K119" s="520">
        <f>IF(ISERROR(VLOOKUP(H119,[3]Source!$A$2:$AN$20007,18,1)),0,VLOOKUP(H119,[3]Source!$A$2:$AN$20007,18,1))</f>
        <v>0</v>
      </c>
    </row>
    <row r="120" spans="2:11">
      <c r="B120"/>
      <c r="C120">
        <v>0</v>
      </c>
      <c r="E120"/>
      <c r="H120" s="552">
        <f t="shared" si="3"/>
        <v>0</v>
      </c>
      <c r="I120" s="348">
        <f>IF(ISERROR(VLOOKUP($H120,[3]Source!$A$2:$A$19979,1,FALSE)),$J$1,VLOOKUP($H120,[3]Source!$A$2:$AN$19979,18,FALSE))</f>
        <v>0</v>
      </c>
      <c r="J120" s="348" t="str">
        <f t="shared" si="4"/>
        <v>From 03/07/13 General Orientation Session</v>
      </c>
      <c r="K120" s="520">
        <f>IF(ISERROR(VLOOKUP(H120,[3]Source!$A$2:$AN$20007,18,1)),0,VLOOKUP(H120,[3]Source!$A$2:$AN$20007,18,1))</f>
        <v>0</v>
      </c>
    </row>
    <row r="121" spans="2:11">
      <c r="B121"/>
      <c r="C121">
        <v>0</v>
      </c>
      <c r="E121"/>
      <c r="H121" s="552">
        <f t="shared" si="3"/>
        <v>0</v>
      </c>
      <c r="I121" s="348">
        <f>IF(ISERROR(VLOOKUP($H121,[3]Source!$A$2:$A$19979,1,FALSE)),$J$1,VLOOKUP($H121,[3]Source!$A$2:$AN$19979,18,FALSE))</f>
        <v>0</v>
      </c>
      <c r="J121" s="348" t="str">
        <f t="shared" si="4"/>
        <v>From 03/07/13 General Orientation Session</v>
      </c>
      <c r="K121" s="520">
        <f>IF(ISERROR(VLOOKUP(H121,[3]Source!$A$2:$AN$20007,18,1)),0,VLOOKUP(H121,[3]Source!$A$2:$AN$20007,18,1))</f>
        <v>0</v>
      </c>
    </row>
    <row r="122" spans="2:11">
      <c r="B122"/>
      <c r="C122">
        <v>0</v>
      </c>
      <c r="E122"/>
      <c r="H122" s="552">
        <f t="shared" si="3"/>
        <v>0</v>
      </c>
      <c r="I122" s="348">
        <f>IF(ISERROR(VLOOKUP($H122,[3]Source!$A$2:$A$19979,1,FALSE)),$J$1,VLOOKUP($H122,[3]Source!$A$2:$AN$19979,18,FALSE))</f>
        <v>0</v>
      </c>
      <c r="J122" s="348" t="str">
        <f t="shared" si="4"/>
        <v>From 03/07/13 General Orientation Session</v>
      </c>
      <c r="K122" s="520">
        <f>IF(ISERROR(VLOOKUP(H122,[3]Source!$A$2:$AN$20007,18,1)),0,VLOOKUP(H122,[3]Source!$A$2:$AN$20007,18,1))</f>
        <v>0</v>
      </c>
    </row>
    <row r="123" spans="2:11">
      <c r="B123"/>
      <c r="C123">
        <v>0</v>
      </c>
      <c r="E123"/>
      <c r="H123" s="552">
        <f t="shared" si="3"/>
        <v>0</v>
      </c>
      <c r="I123" s="348">
        <f>IF(ISERROR(VLOOKUP($H123,[3]Source!$A$2:$A$19979,1,FALSE)),$J$1,VLOOKUP($H123,[3]Source!$A$2:$AN$19979,18,FALSE))</f>
        <v>0</v>
      </c>
      <c r="J123" s="348" t="str">
        <f t="shared" si="4"/>
        <v>From 03/07/13 General Orientation Session</v>
      </c>
      <c r="K123" s="520">
        <f>IF(ISERROR(VLOOKUP(H123,[3]Source!$A$2:$AN$20007,18,1)),0,VLOOKUP(H123,[3]Source!$A$2:$AN$20007,18,1))</f>
        <v>0</v>
      </c>
    </row>
    <row r="124" spans="2:11">
      <c r="B124"/>
      <c r="C124">
        <v>0</v>
      </c>
      <c r="E124"/>
      <c r="H124" s="552">
        <f t="shared" si="3"/>
        <v>0</v>
      </c>
      <c r="I124" s="348">
        <f>IF(ISERROR(VLOOKUP($H124,[3]Source!$A$2:$A$19979,1,FALSE)),$J$1,VLOOKUP($H124,[3]Source!$A$2:$AN$19979,18,FALSE))</f>
        <v>0</v>
      </c>
      <c r="J124" s="348" t="str">
        <f t="shared" si="4"/>
        <v>From 03/07/13 General Orientation Session</v>
      </c>
      <c r="K124" s="520">
        <f>IF(ISERROR(VLOOKUP(H124,[3]Source!$A$2:$AN$20007,18,1)),0,VLOOKUP(H124,[3]Source!$A$2:$AN$20007,18,1))</f>
        <v>0</v>
      </c>
    </row>
    <row r="125" spans="2:11">
      <c r="B125"/>
      <c r="C125">
        <v>0</v>
      </c>
      <c r="E125"/>
      <c r="H125" s="552">
        <f t="shared" si="3"/>
        <v>0</v>
      </c>
      <c r="I125" s="348">
        <f>IF(ISERROR(VLOOKUP($H125,[3]Source!$A$2:$A$19979,1,FALSE)),$J$1,VLOOKUP($H125,[3]Source!$A$2:$AN$19979,18,FALSE))</f>
        <v>0</v>
      </c>
      <c r="J125" s="348" t="str">
        <f t="shared" si="4"/>
        <v>From 03/07/13 General Orientation Session</v>
      </c>
      <c r="K125" s="520">
        <f>IF(ISERROR(VLOOKUP(H125,[3]Source!$A$2:$AN$20007,18,1)),0,VLOOKUP(H125,[3]Source!$A$2:$AN$20007,18,1))</f>
        <v>0</v>
      </c>
    </row>
    <row r="126" spans="2:11">
      <c r="B126"/>
      <c r="C126">
        <v>0</v>
      </c>
      <c r="E126"/>
      <c r="H126" s="552">
        <f t="shared" si="3"/>
        <v>0</v>
      </c>
      <c r="I126" s="348">
        <f>IF(ISERROR(VLOOKUP($H126,[3]Source!$A$2:$A$19979,1,FALSE)),$J$1,VLOOKUP($H126,[3]Source!$A$2:$AN$19979,18,FALSE))</f>
        <v>0</v>
      </c>
      <c r="J126" s="348" t="str">
        <f t="shared" si="4"/>
        <v>From 03/07/13 General Orientation Session</v>
      </c>
      <c r="K126" s="520">
        <f>IF(ISERROR(VLOOKUP(H126,[3]Source!$A$2:$AN$20007,18,1)),0,VLOOKUP(H126,[3]Source!$A$2:$AN$20007,18,1))</f>
        <v>0</v>
      </c>
    </row>
    <row r="127" spans="2:11">
      <c r="B127"/>
      <c r="C127">
        <v>0</v>
      </c>
      <c r="E127"/>
      <c r="H127" s="552">
        <f t="shared" si="3"/>
        <v>0</v>
      </c>
      <c r="I127" s="348">
        <f>IF(ISERROR(VLOOKUP($H127,[3]Source!$A$2:$A$19979,1,FALSE)),$J$1,VLOOKUP($H127,[3]Source!$A$2:$AN$19979,18,FALSE))</f>
        <v>0</v>
      </c>
      <c r="J127" s="348" t="str">
        <f t="shared" si="4"/>
        <v>From 03/07/13 General Orientation Session</v>
      </c>
      <c r="K127" s="520">
        <f>IF(ISERROR(VLOOKUP(H127,[3]Source!$A$2:$AN$20007,18,1)),0,VLOOKUP(H127,[3]Source!$A$2:$AN$20007,18,1))</f>
        <v>0</v>
      </c>
    </row>
    <row r="128" spans="2:11">
      <c r="B128"/>
      <c r="C128">
        <v>0</v>
      </c>
      <c r="E128"/>
      <c r="H128" s="552">
        <f t="shared" si="3"/>
        <v>0</v>
      </c>
      <c r="I128" s="348">
        <f>IF(ISERROR(VLOOKUP($H128,[3]Source!$A$2:$A$19979,1,FALSE)),$J$1,VLOOKUP($H128,[3]Source!$A$2:$AN$19979,18,FALSE))</f>
        <v>0</v>
      </c>
      <c r="J128" s="348" t="str">
        <f t="shared" si="4"/>
        <v>From 03/07/13 General Orientation Session</v>
      </c>
      <c r="K128" s="520">
        <f>IF(ISERROR(VLOOKUP(H128,[3]Source!$A$2:$AN$20007,18,1)),0,VLOOKUP(H128,[3]Source!$A$2:$AN$20007,18,1))</f>
        <v>0</v>
      </c>
    </row>
    <row r="129" spans="2:11">
      <c r="B129"/>
      <c r="C129">
        <v>0</v>
      </c>
      <c r="E129"/>
      <c r="H129" s="552">
        <f t="shared" si="3"/>
        <v>0</v>
      </c>
      <c r="I129" s="348">
        <f>IF(ISERROR(VLOOKUP($H129,[3]Source!$A$2:$A$19979,1,FALSE)),$J$1,VLOOKUP($H129,[3]Source!$A$2:$AN$19979,18,FALSE))</f>
        <v>0</v>
      </c>
      <c r="J129" s="348" t="str">
        <f t="shared" si="4"/>
        <v>From 03/07/13 General Orientation Session</v>
      </c>
      <c r="K129" s="520">
        <f>IF(ISERROR(VLOOKUP(H129,[3]Source!$A$2:$AN$20007,18,1)),0,VLOOKUP(H129,[3]Source!$A$2:$AN$20007,18,1))</f>
        <v>0</v>
      </c>
    </row>
    <row r="130" spans="2:11">
      <c r="B130"/>
      <c r="C130">
        <v>0</v>
      </c>
      <c r="E130"/>
      <c r="H130" s="552">
        <f t="shared" ref="H130:H193" si="5">C130+0</f>
        <v>0</v>
      </c>
      <c r="I130" s="348">
        <f>IF(ISERROR(VLOOKUP($H130,[3]Source!$A$2:$A$19979,1,FALSE)),$J$1,VLOOKUP($H130,[3]Source!$A$2:$AN$19979,18,FALSE))</f>
        <v>0</v>
      </c>
      <c r="J130" s="348" t="str">
        <f t="shared" ref="J130:J193" si="6">IF(I130=0,CONCATENATE("From ",TEXT($K$1,"mm/dd/yy")," General Orientation Session"),CONCATENATE("From ",TEXT(I130,"mm/dd/yy")," General Orientation Session"))</f>
        <v>From 03/07/13 General Orientation Session</v>
      </c>
      <c r="K130" s="520">
        <f>IF(ISERROR(VLOOKUP(H130,[3]Source!$A$2:$AN$20007,18,1)),0,VLOOKUP(H130,[3]Source!$A$2:$AN$20007,18,1))</f>
        <v>0</v>
      </c>
    </row>
    <row r="131" spans="2:11">
      <c r="B131"/>
      <c r="C131">
        <v>0</v>
      </c>
      <c r="E131"/>
      <c r="H131" s="552">
        <f t="shared" si="5"/>
        <v>0</v>
      </c>
      <c r="I131" s="348">
        <f>IF(ISERROR(VLOOKUP($H131,[3]Source!$A$2:$A$19979,1,FALSE)),$J$1,VLOOKUP($H131,[3]Source!$A$2:$AN$19979,18,FALSE))</f>
        <v>0</v>
      </c>
      <c r="J131" s="348" t="str">
        <f t="shared" si="6"/>
        <v>From 03/07/13 General Orientation Session</v>
      </c>
      <c r="K131" s="520">
        <f>IF(ISERROR(VLOOKUP(H131,[3]Source!$A$2:$AN$20007,18,1)),0,VLOOKUP(H131,[3]Source!$A$2:$AN$20007,18,1))</f>
        <v>0</v>
      </c>
    </row>
    <row r="132" spans="2:11">
      <c r="B132"/>
      <c r="C132">
        <v>0</v>
      </c>
      <c r="E132"/>
      <c r="H132" s="552">
        <f t="shared" si="5"/>
        <v>0</v>
      </c>
      <c r="I132" s="348">
        <f>IF(ISERROR(VLOOKUP($H132,[3]Source!$A$2:$A$19979,1,FALSE)),$J$1,VLOOKUP($H132,[3]Source!$A$2:$AN$19979,18,FALSE))</f>
        <v>0</v>
      </c>
      <c r="J132" s="348" t="str">
        <f t="shared" si="6"/>
        <v>From 03/07/13 General Orientation Session</v>
      </c>
      <c r="K132" s="520">
        <f>IF(ISERROR(VLOOKUP(H132,[3]Source!$A$2:$AN$20007,18,1)),0,VLOOKUP(H132,[3]Source!$A$2:$AN$20007,18,1))</f>
        <v>0</v>
      </c>
    </row>
    <row r="133" spans="2:11">
      <c r="B133"/>
      <c r="C133">
        <v>0</v>
      </c>
      <c r="E133"/>
      <c r="H133" s="552">
        <f t="shared" si="5"/>
        <v>0</v>
      </c>
      <c r="I133" s="348">
        <f>IF(ISERROR(VLOOKUP($H133,[3]Source!$A$2:$A$19979,1,FALSE)),$J$1,VLOOKUP($H133,[3]Source!$A$2:$AN$19979,18,FALSE))</f>
        <v>0</v>
      </c>
      <c r="J133" s="348" t="str">
        <f t="shared" si="6"/>
        <v>From 03/07/13 General Orientation Session</v>
      </c>
      <c r="K133" s="520">
        <f>IF(ISERROR(VLOOKUP(H133,[3]Source!$A$2:$AN$20007,18,1)),0,VLOOKUP(H133,[3]Source!$A$2:$AN$20007,18,1))</f>
        <v>0</v>
      </c>
    </row>
    <row r="134" spans="2:11">
      <c r="B134"/>
      <c r="C134">
        <v>0</v>
      </c>
      <c r="E134"/>
      <c r="H134" s="552">
        <f t="shared" si="5"/>
        <v>0</v>
      </c>
      <c r="I134" s="348">
        <f>IF(ISERROR(VLOOKUP($H134,[3]Source!$A$2:$A$19979,1,FALSE)),$J$1,VLOOKUP($H134,[3]Source!$A$2:$AN$19979,18,FALSE))</f>
        <v>0</v>
      </c>
      <c r="J134" s="348" t="str">
        <f t="shared" si="6"/>
        <v>From 03/07/13 General Orientation Session</v>
      </c>
      <c r="K134" s="520">
        <f>IF(ISERROR(VLOOKUP(H134,[3]Source!$A$2:$AN$20007,18,1)),0,VLOOKUP(H134,[3]Source!$A$2:$AN$20007,18,1))</f>
        <v>0</v>
      </c>
    </row>
    <row r="135" spans="2:11">
      <c r="B135"/>
      <c r="C135">
        <v>0</v>
      </c>
      <c r="E135"/>
      <c r="H135" s="552">
        <f t="shared" si="5"/>
        <v>0</v>
      </c>
      <c r="I135" s="348">
        <f>IF(ISERROR(VLOOKUP($H135,[3]Source!$A$2:$A$19979,1,FALSE)),$J$1,VLOOKUP($H135,[3]Source!$A$2:$AN$19979,18,FALSE))</f>
        <v>0</v>
      </c>
      <c r="J135" s="348" t="str">
        <f t="shared" si="6"/>
        <v>From 03/07/13 General Orientation Session</v>
      </c>
      <c r="K135" s="520">
        <f>IF(ISERROR(VLOOKUP(H135,[3]Source!$A$2:$AN$20007,18,1)),0,VLOOKUP(H135,[3]Source!$A$2:$AN$20007,18,1))</f>
        <v>0</v>
      </c>
    </row>
    <row r="136" spans="2:11">
      <c r="B136"/>
      <c r="C136">
        <v>0</v>
      </c>
      <c r="E136"/>
      <c r="H136" s="552">
        <f t="shared" si="5"/>
        <v>0</v>
      </c>
      <c r="I136" s="348">
        <f>IF(ISERROR(VLOOKUP($H136,[3]Source!$A$2:$A$19979,1,FALSE)),$J$1,VLOOKUP($H136,[3]Source!$A$2:$AN$19979,18,FALSE))</f>
        <v>0</v>
      </c>
      <c r="J136" s="348" t="str">
        <f t="shared" si="6"/>
        <v>From 03/07/13 General Orientation Session</v>
      </c>
      <c r="K136" s="520">
        <f>IF(ISERROR(VLOOKUP(H136,[3]Source!$A$2:$AN$20007,18,1)),0,VLOOKUP(H136,[3]Source!$A$2:$AN$20007,18,1))</f>
        <v>0</v>
      </c>
    </row>
    <row r="137" spans="2:11">
      <c r="B137"/>
      <c r="C137">
        <v>0</v>
      </c>
      <c r="E137"/>
      <c r="H137" s="552">
        <f t="shared" si="5"/>
        <v>0</v>
      </c>
      <c r="I137" s="348">
        <f>IF(ISERROR(VLOOKUP($H137,[3]Source!$A$2:$A$19979,1,FALSE)),$J$1,VLOOKUP($H137,[3]Source!$A$2:$AN$19979,18,FALSE))</f>
        <v>0</v>
      </c>
      <c r="J137" s="348" t="str">
        <f t="shared" si="6"/>
        <v>From 03/07/13 General Orientation Session</v>
      </c>
      <c r="K137" s="520">
        <f>IF(ISERROR(VLOOKUP(H137,[3]Source!$A$2:$AN$20007,18,1)),0,VLOOKUP(H137,[3]Source!$A$2:$AN$20007,18,1))</f>
        <v>0</v>
      </c>
    </row>
    <row r="138" spans="2:11">
      <c r="B138"/>
      <c r="C138">
        <v>0</v>
      </c>
      <c r="E138"/>
      <c r="H138" s="552">
        <f t="shared" si="5"/>
        <v>0</v>
      </c>
      <c r="I138" s="348">
        <f>IF(ISERROR(VLOOKUP($H138,[3]Source!$A$2:$A$19979,1,FALSE)),$J$1,VLOOKUP($H138,[3]Source!$A$2:$AN$19979,18,FALSE))</f>
        <v>0</v>
      </c>
      <c r="J138" s="348" t="str">
        <f t="shared" si="6"/>
        <v>From 03/07/13 General Orientation Session</v>
      </c>
      <c r="K138" s="520">
        <f>IF(ISERROR(VLOOKUP(H138,[3]Source!$A$2:$AN$20007,18,1)),0,VLOOKUP(H138,[3]Source!$A$2:$AN$20007,18,1))</f>
        <v>0</v>
      </c>
    </row>
    <row r="139" spans="2:11">
      <c r="B139"/>
      <c r="C139">
        <v>0</v>
      </c>
      <c r="E139"/>
      <c r="H139" s="552">
        <f t="shared" si="5"/>
        <v>0</v>
      </c>
      <c r="I139" s="348">
        <f>IF(ISERROR(VLOOKUP($H139,[3]Source!$A$2:$A$19979,1,FALSE)),$J$1,VLOOKUP($H139,[3]Source!$A$2:$AN$19979,18,FALSE))</f>
        <v>0</v>
      </c>
      <c r="J139" s="348" t="str">
        <f t="shared" si="6"/>
        <v>From 03/07/13 General Orientation Session</v>
      </c>
      <c r="K139" s="520">
        <f>IF(ISERROR(VLOOKUP(H139,[3]Source!$A$2:$AN$20007,18,1)),0,VLOOKUP(H139,[3]Source!$A$2:$AN$20007,18,1))</f>
        <v>0</v>
      </c>
    </row>
    <row r="140" spans="2:11">
      <c r="B140"/>
      <c r="C140">
        <v>0</v>
      </c>
      <c r="E140"/>
      <c r="H140" s="552">
        <f t="shared" si="5"/>
        <v>0</v>
      </c>
      <c r="I140" s="348">
        <f>IF(ISERROR(VLOOKUP($H140,[3]Source!$A$2:$A$19979,1,FALSE)),$J$1,VLOOKUP($H140,[3]Source!$A$2:$AN$19979,18,FALSE))</f>
        <v>0</v>
      </c>
      <c r="J140" s="348" t="str">
        <f t="shared" si="6"/>
        <v>From 03/07/13 General Orientation Session</v>
      </c>
      <c r="K140" s="520">
        <f>IF(ISERROR(VLOOKUP(H140,[3]Source!$A$2:$AN$20007,18,1)),0,VLOOKUP(H140,[3]Source!$A$2:$AN$20007,18,1))</f>
        <v>0</v>
      </c>
    </row>
    <row r="141" spans="2:11">
      <c r="B141"/>
      <c r="C141">
        <v>0</v>
      </c>
      <c r="E141"/>
      <c r="H141" s="552">
        <f t="shared" si="5"/>
        <v>0</v>
      </c>
      <c r="I141" s="348">
        <f>IF(ISERROR(VLOOKUP($H141,[3]Source!$A$2:$A$19979,1,FALSE)),$J$1,VLOOKUP($H141,[3]Source!$A$2:$AN$19979,18,FALSE))</f>
        <v>0</v>
      </c>
      <c r="J141" s="348" t="str">
        <f t="shared" si="6"/>
        <v>From 03/07/13 General Orientation Session</v>
      </c>
      <c r="K141" s="520">
        <f>IF(ISERROR(VLOOKUP(H141,[3]Source!$A$2:$AN$20007,18,1)),0,VLOOKUP(H141,[3]Source!$A$2:$AN$20007,18,1))</f>
        <v>0</v>
      </c>
    </row>
    <row r="142" spans="2:11">
      <c r="B142"/>
      <c r="C142">
        <v>0</v>
      </c>
      <c r="E142"/>
      <c r="H142" s="552">
        <f t="shared" si="5"/>
        <v>0</v>
      </c>
      <c r="I142" s="348">
        <f>IF(ISERROR(VLOOKUP($H142,[3]Source!$A$2:$A$19979,1,FALSE)),$J$1,VLOOKUP($H142,[3]Source!$A$2:$AN$19979,18,FALSE))</f>
        <v>0</v>
      </c>
      <c r="J142" s="348" t="str">
        <f t="shared" si="6"/>
        <v>From 03/07/13 General Orientation Session</v>
      </c>
      <c r="K142" s="520">
        <f>IF(ISERROR(VLOOKUP(H142,[3]Source!$A$2:$AN$20007,18,1)),0,VLOOKUP(H142,[3]Source!$A$2:$AN$20007,18,1))</f>
        <v>0</v>
      </c>
    </row>
    <row r="143" spans="2:11">
      <c r="B143"/>
      <c r="C143">
        <v>0</v>
      </c>
      <c r="E143"/>
      <c r="H143" s="552">
        <f t="shared" si="5"/>
        <v>0</v>
      </c>
      <c r="I143" s="348">
        <f>IF(ISERROR(VLOOKUP($H143,[3]Source!$A$2:$A$19979,1,FALSE)),$J$1,VLOOKUP($H143,[3]Source!$A$2:$AN$19979,18,FALSE))</f>
        <v>0</v>
      </c>
      <c r="J143" s="348" t="str">
        <f t="shared" si="6"/>
        <v>From 03/07/13 General Orientation Session</v>
      </c>
      <c r="K143" s="520">
        <f>IF(ISERROR(VLOOKUP(H143,[3]Source!$A$2:$AN$20007,18,1)),0,VLOOKUP(H143,[3]Source!$A$2:$AN$20007,18,1))</f>
        <v>0</v>
      </c>
    </row>
    <row r="144" spans="2:11">
      <c r="B144"/>
      <c r="C144">
        <v>0</v>
      </c>
      <c r="E144"/>
      <c r="H144" s="552">
        <f t="shared" si="5"/>
        <v>0</v>
      </c>
      <c r="I144" s="348">
        <f>IF(ISERROR(VLOOKUP($H144,[3]Source!$A$2:$A$19979,1,FALSE)),$J$1,VLOOKUP($H144,[3]Source!$A$2:$AN$19979,18,FALSE))</f>
        <v>0</v>
      </c>
      <c r="J144" s="348" t="str">
        <f t="shared" si="6"/>
        <v>From 03/07/13 General Orientation Session</v>
      </c>
      <c r="K144" s="520">
        <f>IF(ISERROR(VLOOKUP(H144,[3]Source!$A$2:$AN$20007,18,1)),0,VLOOKUP(H144,[3]Source!$A$2:$AN$20007,18,1))</f>
        <v>0</v>
      </c>
    </row>
    <row r="145" spans="2:11">
      <c r="B145"/>
      <c r="C145">
        <v>0</v>
      </c>
      <c r="E145"/>
      <c r="H145" s="552">
        <f t="shared" si="5"/>
        <v>0</v>
      </c>
      <c r="I145" s="348">
        <f>IF(ISERROR(VLOOKUP($H145,[3]Source!$A$2:$A$19979,1,FALSE)),$J$1,VLOOKUP($H145,[3]Source!$A$2:$AN$19979,18,FALSE))</f>
        <v>0</v>
      </c>
      <c r="J145" s="348" t="str">
        <f t="shared" si="6"/>
        <v>From 03/07/13 General Orientation Session</v>
      </c>
      <c r="K145" s="520">
        <f>IF(ISERROR(VLOOKUP(H145,[3]Source!$A$2:$AN$20007,18,1)),0,VLOOKUP(H145,[3]Source!$A$2:$AN$20007,18,1))</f>
        <v>0</v>
      </c>
    </row>
    <row r="146" spans="2:11">
      <c r="B146"/>
      <c r="C146">
        <v>0</v>
      </c>
      <c r="E146"/>
      <c r="H146" s="552">
        <f t="shared" si="5"/>
        <v>0</v>
      </c>
      <c r="I146" s="348">
        <f>IF(ISERROR(VLOOKUP($H146,[3]Source!$A$2:$A$19979,1,FALSE)),$J$1,VLOOKUP($H146,[3]Source!$A$2:$AN$19979,18,FALSE))</f>
        <v>0</v>
      </c>
      <c r="J146" s="348" t="str">
        <f t="shared" si="6"/>
        <v>From 03/07/13 General Orientation Session</v>
      </c>
      <c r="K146" s="520">
        <f>IF(ISERROR(VLOOKUP(H146,[3]Source!$A$2:$AN$20007,18,1)),0,VLOOKUP(H146,[3]Source!$A$2:$AN$20007,18,1))</f>
        <v>0</v>
      </c>
    </row>
    <row r="147" spans="2:11">
      <c r="B147"/>
      <c r="C147">
        <v>0</v>
      </c>
      <c r="E147"/>
      <c r="H147" s="552">
        <f t="shared" si="5"/>
        <v>0</v>
      </c>
      <c r="I147" s="348">
        <f>IF(ISERROR(VLOOKUP($H147,[3]Source!$A$2:$A$19979,1,FALSE)),$J$1,VLOOKUP($H147,[3]Source!$A$2:$AN$19979,18,FALSE))</f>
        <v>0</v>
      </c>
      <c r="J147" s="348" t="str">
        <f t="shared" si="6"/>
        <v>From 03/07/13 General Orientation Session</v>
      </c>
      <c r="K147" s="520">
        <f>IF(ISERROR(VLOOKUP(H147,[3]Source!$A$2:$AN$20007,18,1)),0,VLOOKUP(H147,[3]Source!$A$2:$AN$20007,18,1))</f>
        <v>0</v>
      </c>
    </row>
    <row r="148" spans="2:11">
      <c r="B148"/>
      <c r="C148">
        <v>0</v>
      </c>
      <c r="E148"/>
      <c r="H148" s="552">
        <f t="shared" si="5"/>
        <v>0</v>
      </c>
      <c r="I148" s="348">
        <f>IF(ISERROR(VLOOKUP($H148,[3]Source!$A$2:$A$19979,1,FALSE)),$J$1,VLOOKUP($H148,[3]Source!$A$2:$AN$19979,18,FALSE))</f>
        <v>0</v>
      </c>
      <c r="J148" s="348" t="str">
        <f t="shared" si="6"/>
        <v>From 03/07/13 General Orientation Session</v>
      </c>
      <c r="K148" s="520">
        <f>IF(ISERROR(VLOOKUP(H148,[3]Source!$A$2:$AN$20007,18,1)),0,VLOOKUP(H148,[3]Source!$A$2:$AN$20007,18,1))</f>
        <v>0</v>
      </c>
    </row>
    <row r="149" spans="2:11">
      <c r="B149"/>
      <c r="C149">
        <v>0</v>
      </c>
      <c r="E149"/>
      <c r="H149" s="552">
        <f t="shared" si="5"/>
        <v>0</v>
      </c>
      <c r="I149" s="348">
        <f>IF(ISERROR(VLOOKUP($H149,[3]Source!$A$2:$A$19979,1,FALSE)),$J$1,VLOOKUP($H149,[3]Source!$A$2:$AN$19979,18,FALSE))</f>
        <v>0</v>
      </c>
      <c r="J149" s="348" t="str">
        <f t="shared" si="6"/>
        <v>From 03/07/13 General Orientation Session</v>
      </c>
      <c r="K149" s="520">
        <f>IF(ISERROR(VLOOKUP(H149,[3]Source!$A$2:$AN$20007,18,1)),0,VLOOKUP(H149,[3]Source!$A$2:$AN$20007,18,1))</f>
        <v>0</v>
      </c>
    </row>
    <row r="150" spans="2:11">
      <c r="B150"/>
      <c r="C150">
        <v>0</v>
      </c>
      <c r="E150"/>
      <c r="H150" s="552">
        <f t="shared" si="5"/>
        <v>0</v>
      </c>
      <c r="I150" s="348">
        <f>IF(ISERROR(VLOOKUP($H150,[3]Source!$A$2:$A$19979,1,FALSE)),$J$1,VLOOKUP($H150,[3]Source!$A$2:$AN$19979,18,FALSE))</f>
        <v>0</v>
      </c>
      <c r="J150" s="348" t="str">
        <f t="shared" si="6"/>
        <v>From 03/07/13 General Orientation Session</v>
      </c>
      <c r="K150" s="520">
        <f>IF(ISERROR(VLOOKUP(H150,[3]Source!$A$2:$AN$20007,18,1)),0,VLOOKUP(H150,[3]Source!$A$2:$AN$20007,18,1))</f>
        <v>0</v>
      </c>
    </row>
    <row r="151" spans="2:11">
      <c r="B151"/>
      <c r="C151">
        <v>0</v>
      </c>
      <c r="E151"/>
      <c r="H151" s="552">
        <f t="shared" si="5"/>
        <v>0</v>
      </c>
      <c r="I151" s="348">
        <f>IF(ISERROR(VLOOKUP($H151,[3]Source!$A$2:$A$19979,1,FALSE)),$J$1,VLOOKUP($H151,[3]Source!$A$2:$AN$19979,18,FALSE))</f>
        <v>0</v>
      </c>
      <c r="J151" s="348" t="str">
        <f t="shared" si="6"/>
        <v>From 03/07/13 General Orientation Session</v>
      </c>
      <c r="K151" s="520">
        <f>IF(ISERROR(VLOOKUP(H151,[3]Source!$A$2:$AN$20007,18,1)),0,VLOOKUP(H151,[3]Source!$A$2:$AN$20007,18,1))</f>
        <v>0</v>
      </c>
    </row>
    <row r="152" spans="2:11">
      <c r="B152"/>
      <c r="C152">
        <v>0</v>
      </c>
      <c r="E152"/>
      <c r="H152" s="552">
        <f t="shared" si="5"/>
        <v>0</v>
      </c>
      <c r="I152" s="348">
        <f>IF(ISERROR(VLOOKUP($H152,[3]Source!$A$2:$A$19979,1,FALSE)),$J$1,VLOOKUP($H152,[3]Source!$A$2:$AN$19979,18,FALSE))</f>
        <v>0</v>
      </c>
      <c r="J152" s="348" t="str">
        <f t="shared" si="6"/>
        <v>From 03/07/13 General Orientation Session</v>
      </c>
      <c r="K152" s="520">
        <f>IF(ISERROR(VLOOKUP(H152,[3]Source!$A$2:$AN$20007,18,1)),0,VLOOKUP(H152,[3]Source!$A$2:$AN$20007,18,1))</f>
        <v>0</v>
      </c>
    </row>
    <row r="153" spans="2:11">
      <c r="B153"/>
      <c r="C153">
        <v>0</v>
      </c>
      <c r="E153"/>
      <c r="H153" s="552">
        <f t="shared" si="5"/>
        <v>0</v>
      </c>
      <c r="I153" s="348">
        <f>IF(ISERROR(VLOOKUP($H153,[3]Source!$A$2:$A$19979,1,FALSE)),$J$1,VLOOKUP($H153,[3]Source!$A$2:$AN$19979,18,FALSE))</f>
        <v>0</v>
      </c>
      <c r="J153" s="348" t="str">
        <f t="shared" si="6"/>
        <v>From 03/07/13 General Orientation Session</v>
      </c>
      <c r="K153" s="520">
        <f>IF(ISERROR(VLOOKUP(H153,[3]Source!$A$2:$AN$20007,18,1)),0,VLOOKUP(H153,[3]Source!$A$2:$AN$20007,18,1))</f>
        <v>0</v>
      </c>
    </row>
    <row r="154" spans="2:11">
      <c r="B154"/>
      <c r="C154">
        <v>0</v>
      </c>
      <c r="E154"/>
      <c r="H154" s="552">
        <f t="shared" si="5"/>
        <v>0</v>
      </c>
      <c r="I154" s="348">
        <f>IF(ISERROR(VLOOKUP($H154,[3]Source!$A$2:$A$19979,1,FALSE)),$J$1,VLOOKUP($H154,[3]Source!$A$2:$AN$19979,18,FALSE))</f>
        <v>0</v>
      </c>
      <c r="J154" s="348" t="str">
        <f t="shared" si="6"/>
        <v>From 03/07/13 General Orientation Session</v>
      </c>
      <c r="K154" s="520">
        <f>IF(ISERROR(VLOOKUP(H154,[3]Source!$A$2:$AN$20007,18,1)),0,VLOOKUP(H154,[3]Source!$A$2:$AN$20007,18,1))</f>
        <v>0</v>
      </c>
    </row>
    <row r="155" spans="2:11">
      <c r="B155"/>
      <c r="C155">
        <v>0</v>
      </c>
      <c r="E155"/>
      <c r="H155" s="552">
        <f t="shared" si="5"/>
        <v>0</v>
      </c>
      <c r="I155" s="348">
        <f>IF(ISERROR(VLOOKUP($H155,[3]Source!$A$2:$A$19979,1,FALSE)),$J$1,VLOOKUP($H155,[3]Source!$A$2:$AN$19979,18,FALSE))</f>
        <v>0</v>
      </c>
      <c r="J155" s="348" t="str">
        <f t="shared" si="6"/>
        <v>From 03/07/13 General Orientation Session</v>
      </c>
      <c r="K155" s="520">
        <f>IF(ISERROR(VLOOKUP(H155,[3]Source!$A$2:$AN$20007,18,1)),0,VLOOKUP(H155,[3]Source!$A$2:$AN$20007,18,1))</f>
        <v>0</v>
      </c>
    </row>
    <row r="156" spans="2:11">
      <c r="B156"/>
      <c r="C156">
        <v>0</v>
      </c>
      <c r="E156"/>
      <c r="H156" s="552">
        <f t="shared" si="5"/>
        <v>0</v>
      </c>
      <c r="I156" s="348">
        <f>IF(ISERROR(VLOOKUP($H156,[3]Source!$A$2:$A$19979,1,FALSE)),$J$1,VLOOKUP($H156,[3]Source!$A$2:$AN$19979,18,FALSE))</f>
        <v>0</v>
      </c>
      <c r="J156" s="348" t="str">
        <f t="shared" si="6"/>
        <v>From 03/07/13 General Orientation Session</v>
      </c>
      <c r="K156" s="520">
        <f>IF(ISERROR(VLOOKUP(H156,[3]Source!$A$2:$AN$20007,18,1)),0,VLOOKUP(H156,[3]Source!$A$2:$AN$20007,18,1))</f>
        <v>0</v>
      </c>
    </row>
    <row r="157" spans="2:11">
      <c r="B157"/>
      <c r="C157">
        <v>0</v>
      </c>
      <c r="E157"/>
      <c r="H157" s="552">
        <f t="shared" si="5"/>
        <v>0</v>
      </c>
      <c r="I157" s="348">
        <f>IF(ISERROR(VLOOKUP($H157,[3]Source!$A$2:$A$19979,1,FALSE)),$J$1,VLOOKUP($H157,[3]Source!$A$2:$AN$19979,18,FALSE))</f>
        <v>0</v>
      </c>
      <c r="J157" s="348" t="str">
        <f t="shared" si="6"/>
        <v>From 03/07/13 General Orientation Session</v>
      </c>
      <c r="K157" s="520">
        <f>IF(ISERROR(VLOOKUP(H157,[3]Source!$A$2:$AN$20007,18,1)),0,VLOOKUP(H157,[3]Source!$A$2:$AN$20007,18,1))</f>
        <v>0</v>
      </c>
    </row>
    <row r="158" spans="2:11">
      <c r="B158"/>
      <c r="C158">
        <v>0</v>
      </c>
      <c r="E158"/>
      <c r="H158" s="552">
        <f t="shared" si="5"/>
        <v>0</v>
      </c>
      <c r="I158" s="348">
        <f>IF(ISERROR(VLOOKUP($H158,[3]Source!$A$2:$A$19979,1,FALSE)),$J$1,VLOOKUP($H158,[3]Source!$A$2:$AN$19979,18,FALSE))</f>
        <v>0</v>
      </c>
      <c r="J158" s="348" t="str">
        <f t="shared" si="6"/>
        <v>From 03/07/13 General Orientation Session</v>
      </c>
      <c r="K158" s="520">
        <f>IF(ISERROR(VLOOKUP(H158,[3]Source!$A$2:$AN$20007,18,1)),0,VLOOKUP(H158,[3]Source!$A$2:$AN$20007,18,1))</f>
        <v>0</v>
      </c>
    </row>
    <row r="159" spans="2:11">
      <c r="B159"/>
      <c r="C159">
        <v>0</v>
      </c>
      <c r="E159"/>
      <c r="H159" s="552">
        <f t="shared" si="5"/>
        <v>0</v>
      </c>
      <c r="I159" s="348">
        <f>IF(ISERROR(VLOOKUP($H159,[3]Source!$A$2:$A$19979,1,FALSE)),$J$1,VLOOKUP($H159,[3]Source!$A$2:$AN$19979,18,FALSE))</f>
        <v>0</v>
      </c>
      <c r="J159" s="348" t="str">
        <f t="shared" si="6"/>
        <v>From 03/07/13 General Orientation Session</v>
      </c>
      <c r="K159" s="520">
        <f>IF(ISERROR(VLOOKUP(H159,[3]Source!$A$2:$AN$20007,18,1)),0,VLOOKUP(H159,[3]Source!$A$2:$AN$20007,18,1))</f>
        <v>0</v>
      </c>
    </row>
    <row r="160" spans="2:11">
      <c r="B160"/>
      <c r="C160">
        <v>0</v>
      </c>
      <c r="E160"/>
      <c r="H160" s="552">
        <f t="shared" si="5"/>
        <v>0</v>
      </c>
      <c r="I160" s="348">
        <f>IF(ISERROR(VLOOKUP($H160,[3]Source!$A$2:$A$19979,1,FALSE)),$J$1,VLOOKUP($H160,[3]Source!$A$2:$AN$19979,18,FALSE))</f>
        <v>0</v>
      </c>
      <c r="J160" s="348" t="str">
        <f t="shared" si="6"/>
        <v>From 03/07/13 General Orientation Session</v>
      </c>
      <c r="K160" s="520">
        <f>IF(ISERROR(VLOOKUP(H160,[3]Source!$A$2:$AN$20007,18,1)),0,VLOOKUP(H160,[3]Source!$A$2:$AN$20007,18,1))</f>
        <v>0</v>
      </c>
    </row>
    <row r="161" spans="2:11">
      <c r="B161"/>
      <c r="C161">
        <v>0</v>
      </c>
      <c r="E161"/>
      <c r="H161" s="552">
        <f t="shared" si="5"/>
        <v>0</v>
      </c>
      <c r="I161" s="348">
        <f>IF(ISERROR(VLOOKUP($H161,[3]Source!$A$2:$A$19979,1,FALSE)),$J$1,VLOOKUP($H161,[3]Source!$A$2:$AN$19979,18,FALSE))</f>
        <v>0</v>
      </c>
      <c r="J161" s="348" t="str">
        <f t="shared" si="6"/>
        <v>From 03/07/13 General Orientation Session</v>
      </c>
      <c r="K161" s="520">
        <f>IF(ISERROR(VLOOKUP(H161,[3]Source!$A$2:$AN$20007,18,1)),0,VLOOKUP(H161,[3]Source!$A$2:$AN$20007,18,1))</f>
        <v>0</v>
      </c>
    </row>
    <row r="162" spans="2:11">
      <c r="B162"/>
      <c r="C162">
        <v>0</v>
      </c>
      <c r="E162"/>
      <c r="H162" s="552">
        <f t="shared" si="5"/>
        <v>0</v>
      </c>
      <c r="I162" s="348">
        <f>IF(ISERROR(VLOOKUP($H162,[3]Source!$A$2:$A$19979,1,FALSE)),$J$1,VLOOKUP($H162,[3]Source!$A$2:$AN$19979,18,FALSE))</f>
        <v>0</v>
      </c>
      <c r="J162" s="348" t="str">
        <f t="shared" si="6"/>
        <v>From 03/07/13 General Orientation Session</v>
      </c>
      <c r="K162" s="520">
        <f>IF(ISERROR(VLOOKUP(H162,[3]Source!$A$2:$AN$20007,18,1)),0,VLOOKUP(H162,[3]Source!$A$2:$AN$20007,18,1))</f>
        <v>0</v>
      </c>
    </row>
    <row r="163" spans="2:11">
      <c r="B163"/>
      <c r="C163">
        <v>0</v>
      </c>
      <c r="E163"/>
      <c r="H163" s="552">
        <f t="shared" si="5"/>
        <v>0</v>
      </c>
      <c r="I163" s="348">
        <f>IF(ISERROR(VLOOKUP($H163,[3]Source!$A$2:$A$19979,1,FALSE)),$J$1,VLOOKUP($H163,[3]Source!$A$2:$AN$19979,18,FALSE))</f>
        <v>0</v>
      </c>
      <c r="J163" s="348" t="str">
        <f t="shared" si="6"/>
        <v>From 03/07/13 General Orientation Session</v>
      </c>
      <c r="K163" s="520">
        <f>IF(ISERROR(VLOOKUP(H163,[3]Source!$A$2:$AN$20007,18,1)),0,VLOOKUP(H163,[3]Source!$A$2:$AN$20007,18,1))</f>
        <v>0</v>
      </c>
    </row>
    <row r="164" spans="2:11">
      <c r="B164"/>
      <c r="C164">
        <v>0</v>
      </c>
      <c r="E164"/>
      <c r="H164" s="552">
        <f t="shared" si="5"/>
        <v>0</v>
      </c>
      <c r="I164" s="348">
        <f>IF(ISERROR(VLOOKUP($H164,[3]Source!$A$2:$A$19979,1,FALSE)),$J$1,VLOOKUP($H164,[3]Source!$A$2:$AN$19979,18,FALSE))</f>
        <v>0</v>
      </c>
      <c r="J164" s="348" t="str">
        <f t="shared" si="6"/>
        <v>From 03/07/13 General Orientation Session</v>
      </c>
      <c r="K164" s="520">
        <f>IF(ISERROR(VLOOKUP(H164,[3]Source!$A$2:$AN$20007,18,1)),0,VLOOKUP(H164,[3]Source!$A$2:$AN$20007,18,1))</f>
        <v>0</v>
      </c>
    </row>
    <row r="165" spans="2:11">
      <c r="B165"/>
      <c r="C165">
        <v>0</v>
      </c>
      <c r="E165"/>
      <c r="H165" s="552">
        <f t="shared" si="5"/>
        <v>0</v>
      </c>
      <c r="I165" s="348">
        <f>IF(ISERROR(VLOOKUP($H165,[3]Source!$A$2:$A$19979,1,FALSE)),$J$1,VLOOKUP($H165,[3]Source!$A$2:$AN$19979,18,FALSE))</f>
        <v>0</v>
      </c>
      <c r="J165" s="348" t="str">
        <f t="shared" si="6"/>
        <v>From 03/07/13 General Orientation Session</v>
      </c>
      <c r="K165" s="520">
        <f>IF(ISERROR(VLOOKUP(H165,[3]Source!$A$2:$AN$20007,18,1)),0,VLOOKUP(H165,[3]Source!$A$2:$AN$20007,18,1))</f>
        <v>0</v>
      </c>
    </row>
    <row r="166" spans="2:11">
      <c r="B166"/>
      <c r="C166">
        <v>0</v>
      </c>
      <c r="E166"/>
      <c r="H166" s="552">
        <f t="shared" si="5"/>
        <v>0</v>
      </c>
      <c r="I166" s="348">
        <f>IF(ISERROR(VLOOKUP($H166,[3]Source!$A$2:$A$19979,1,FALSE)),$J$1,VLOOKUP($H166,[3]Source!$A$2:$AN$19979,18,FALSE))</f>
        <v>0</v>
      </c>
      <c r="J166" s="348" t="str">
        <f t="shared" si="6"/>
        <v>From 03/07/13 General Orientation Session</v>
      </c>
      <c r="K166" s="520">
        <f>IF(ISERROR(VLOOKUP(H166,[3]Source!$A$2:$AN$20007,18,1)),0,VLOOKUP(H166,[3]Source!$A$2:$AN$20007,18,1))</f>
        <v>0</v>
      </c>
    </row>
    <row r="167" spans="2:11">
      <c r="B167"/>
      <c r="C167">
        <v>0</v>
      </c>
      <c r="E167"/>
      <c r="H167" s="552">
        <f t="shared" si="5"/>
        <v>0</v>
      </c>
      <c r="I167" s="348">
        <f>IF(ISERROR(VLOOKUP($H167,[3]Source!$A$2:$A$19979,1,FALSE)),$J$1,VLOOKUP($H167,[3]Source!$A$2:$AN$19979,18,FALSE))</f>
        <v>0</v>
      </c>
      <c r="J167" s="348" t="str">
        <f t="shared" si="6"/>
        <v>From 03/07/13 General Orientation Session</v>
      </c>
      <c r="K167" s="520">
        <f>IF(ISERROR(VLOOKUP(H167,[3]Source!$A$2:$AN$20007,18,1)),0,VLOOKUP(H167,[3]Source!$A$2:$AN$20007,18,1))</f>
        <v>0</v>
      </c>
    </row>
    <row r="168" spans="2:11">
      <c r="B168"/>
      <c r="C168">
        <v>0</v>
      </c>
      <c r="E168"/>
      <c r="H168" s="552">
        <f t="shared" si="5"/>
        <v>0</v>
      </c>
      <c r="I168" s="348">
        <f>IF(ISERROR(VLOOKUP($H168,[3]Source!$A$2:$A$19979,1,FALSE)),$J$1,VLOOKUP($H168,[3]Source!$A$2:$AN$19979,18,FALSE))</f>
        <v>0</v>
      </c>
      <c r="J168" s="348" t="str">
        <f t="shared" si="6"/>
        <v>From 03/07/13 General Orientation Session</v>
      </c>
      <c r="K168" s="520">
        <f>IF(ISERROR(VLOOKUP(H168,[3]Source!$A$2:$AN$20007,18,1)),0,VLOOKUP(H168,[3]Source!$A$2:$AN$20007,18,1))</f>
        <v>0</v>
      </c>
    </row>
    <row r="169" spans="2:11">
      <c r="B169"/>
      <c r="C169">
        <v>0</v>
      </c>
      <c r="E169"/>
      <c r="H169" s="552">
        <f t="shared" si="5"/>
        <v>0</v>
      </c>
      <c r="I169" s="348">
        <f>IF(ISERROR(VLOOKUP($H169,[3]Source!$A$2:$A$19979,1,FALSE)),$J$1,VLOOKUP($H169,[3]Source!$A$2:$AN$19979,18,FALSE))</f>
        <v>0</v>
      </c>
      <c r="J169" s="348" t="str">
        <f t="shared" si="6"/>
        <v>From 03/07/13 General Orientation Session</v>
      </c>
      <c r="K169" s="520">
        <f>IF(ISERROR(VLOOKUP(H169,[3]Source!$A$2:$AN$20007,18,1)),0,VLOOKUP(H169,[3]Source!$A$2:$AN$20007,18,1))</f>
        <v>0</v>
      </c>
    </row>
    <row r="170" spans="2:11">
      <c r="B170"/>
      <c r="C170">
        <v>0</v>
      </c>
      <c r="E170"/>
      <c r="H170" s="552">
        <f t="shared" si="5"/>
        <v>0</v>
      </c>
      <c r="I170" s="348">
        <f>IF(ISERROR(VLOOKUP($H170,[3]Source!$A$2:$A$19979,1,FALSE)),$J$1,VLOOKUP($H170,[3]Source!$A$2:$AN$19979,18,FALSE))</f>
        <v>0</v>
      </c>
      <c r="J170" s="348" t="str">
        <f t="shared" si="6"/>
        <v>From 03/07/13 General Orientation Session</v>
      </c>
      <c r="K170" s="520">
        <f>IF(ISERROR(VLOOKUP(H170,[3]Source!$A$2:$AN$20007,18,1)),0,VLOOKUP(H170,[3]Source!$A$2:$AN$20007,18,1))</f>
        <v>0</v>
      </c>
    </row>
    <row r="171" spans="2:11">
      <c r="B171"/>
      <c r="C171">
        <v>0</v>
      </c>
      <c r="E171"/>
      <c r="H171" s="552">
        <f t="shared" si="5"/>
        <v>0</v>
      </c>
      <c r="I171" s="348">
        <f>IF(ISERROR(VLOOKUP($H171,[3]Source!$A$2:$A$19979,1,FALSE)),$J$1,VLOOKUP($H171,[3]Source!$A$2:$AN$19979,18,FALSE))</f>
        <v>0</v>
      </c>
      <c r="J171" s="348" t="str">
        <f t="shared" si="6"/>
        <v>From 03/07/13 General Orientation Session</v>
      </c>
      <c r="K171" s="520">
        <f>IF(ISERROR(VLOOKUP(H171,[3]Source!$A$2:$AN$20007,18,1)),0,VLOOKUP(H171,[3]Source!$A$2:$AN$20007,18,1))</f>
        <v>0</v>
      </c>
    </row>
    <row r="172" spans="2:11">
      <c r="B172"/>
      <c r="C172">
        <v>0</v>
      </c>
      <c r="E172"/>
      <c r="H172" s="552">
        <f t="shared" si="5"/>
        <v>0</v>
      </c>
      <c r="I172" s="348">
        <f>IF(ISERROR(VLOOKUP($H172,[3]Source!$A$2:$A$19979,1,FALSE)),$J$1,VLOOKUP($H172,[3]Source!$A$2:$AN$19979,18,FALSE))</f>
        <v>0</v>
      </c>
      <c r="J172" s="348" t="str">
        <f t="shared" si="6"/>
        <v>From 03/07/13 General Orientation Session</v>
      </c>
      <c r="K172" s="520">
        <f>IF(ISERROR(VLOOKUP(H172,[3]Source!$A$2:$AN$20007,18,1)),0,VLOOKUP(H172,[3]Source!$A$2:$AN$20007,18,1))</f>
        <v>0</v>
      </c>
    </row>
    <row r="173" spans="2:11">
      <c r="B173"/>
      <c r="C173">
        <v>0</v>
      </c>
      <c r="E173"/>
      <c r="H173" s="552">
        <f t="shared" si="5"/>
        <v>0</v>
      </c>
      <c r="I173" s="348">
        <f>IF(ISERROR(VLOOKUP($H173,[3]Source!$A$2:$A$19979,1,FALSE)),$J$1,VLOOKUP($H173,[3]Source!$A$2:$AN$19979,18,FALSE))</f>
        <v>0</v>
      </c>
      <c r="J173" s="348" t="str">
        <f t="shared" si="6"/>
        <v>From 03/07/13 General Orientation Session</v>
      </c>
      <c r="K173" s="520">
        <f>IF(ISERROR(VLOOKUP(H173,[3]Source!$A$2:$AN$20007,18,1)),0,VLOOKUP(H173,[3]Source!$A$2:$AN$20007,18,1))</f>
        <v>0</v>
      </c>
    </row>
    <row r="174" spans="2:11">
      <c r="B174"/>
      <c r="C174">
        <v>0</v>
      </c>
      <c r="E174"/>
      <c r="H174" s="552">
        <f t="shared" si="5"/>
        <v>0</v>
      </c>
      <c r="I174" s="348">
        <f>IF(ISERROR(VLOOKUP($H174,[3]Source!$A$2:$A$19979,1,FALSE)),$J$1,VLOOKUP($H174,[3]Source!$A$2:$AN$19979,18,FALSE))</f>
        <v>0</v>
      </c>
      <c r="J174" s="348" t="str">
        <f t="shared" si="6"/>
        <v>From 03/07/13 General Orientation Session</v>
      </c>
      <c r="K174" s="520">
        <f>IF(ISERROR(VLOOKUP(H174,[3]Source!$A$2:$AN$20007,18,1)),0,VLOOKUP(H174,[3]Source!$A$2:$AN$20007,18,1))</f>
        <v>0</v>
      </c>
    </row>
    <row r="175" spans="2:11">
      <c r="B175"/>
      <c r="C175">
        <v>0</v>
      </c>
      <c r="E175"/>
      <c r="H175" s="552">
        <f t="shared" si="5"/>
        <v>0</v>
      </c>
      <c r="I175" s="348">
        <f>IF(ISERROR(VLOOKUP($H175,[3]Source!$A$2:$A$19979,1,FALSE)),$J$1,VLOOKUP($H175,[3]Source!$A$2:$AN$19979,18,FALSE))</f>
        <v>0</v>
      </c>
      <c r="J175" s="348" t="str">
        <f t="shared" si="6"/>
        <v>From 03/07/13 General Orientation Session</v>
      </c>
      <c r="K175" s="520">
        <f>IF(ISERROR(VLOOKUP(H175,[3]Source!$A$2:$AN$20007,18,1)),0,VLOOKUP(H175,[3]Source!$A$2:$AN$20007,18,1))</f>
        <v>0</v>
      </c>
    </row>
    <row r="176" spans="2:11">
      <c r="B176"/>
      <c r="C176">
        <v>0</v>
      </c>
      <c r="E176"/>
      <c r="H176" s="552">
        <f t="shared" si="5"/>
        <v>0</v>
      </c>
      <c r="I176" s="348">
        <f>IF(ISERROR(VLOOKUP($H176,[3]Source!$A$2:$A$19979,1,FALSE)),$J$1,VLOOKUP($H176,[3]Source!$A$2:$AN$19979,18,FALSE))</f>
        <v>0</v>
      </c>
      <c r="J176" s="348" t="str">
        <f t="shared" si="6"/>
        <v>From 03/07/13 General Orientation Session</v>
      </c>
      <c r="K176" s="520">
        <f>IF(ISERROR(VLOOKUP(H176,[3]Source!$A$2:$AN$20007,18,1)),0,VLOOKUP(H176,[3]Source!$A$2:$AN$20007,18,1))</f>
        <v>0</v>
      </c>
    </row>
    <row r="177" spans="2:11">
      <c r="B177"/>
      <c r="C177">
        <v>0</v>
      </c>
      <c r="E177"/>
      <c r="H177" s="552">
        <f t="shared" si="5"/>
        <v>0</v>
      </c>
      <c r="I177" s="348">
        <f>IF(ISERROR(VLOOKUP($H177,[3]Source!$A$2:$A$19979,1,FALSE)),$J$1,VLOOKUP($H177,[3]Source!$A$2:$AN$19979,18,FALSE))</f>
        <v>0</v>
      </c>
      <c r="J177" s="348" t="str">
        <f t="shared" si="6"/>
        <v>From 03/07/13 General Orientation Session</v>
      </c>
      <c r="K177" s="520">
        <f>IF(ISERROR(VLOOKUP(H177,[3]Source!$A$2:$AN$20007,18,1)),0,VLOOKUP(H177,[3]Source!$A$2:$AN$20007,18,1))</f>
        <v>0</v>
      </c>
    </row>
    <row r="178" spans="2:11">
      <c r="B178"/>
      <c r="C178">
        <v>0</v>
      </c>
      <c r="E178"/>
      <c r="H178" s="552">
        <f t="shared" si="5"/>
        <v>0</v>
      </c>
      <c r="I178" s="348">
        <f>IF(ISERROR(VLOOKUP($H178,[3]Source!$A$2:$A$19979,1,FALSE)),$J$1,VLOOKUP($H178,[3]Source!$A$2:$AN$19979,18,FALSE))</f>
        <v>0</v>
      </c>
      <c r="J178" s="348" t="str">
        <f t="shared" si="6"/>
        <v>From 03/07/13 General Orientation Session</v>
      </c>
      <c r="K178" s="520">
        <f>IF(ISERROR(VLOOKUP(H178,[3]Source!$A$2:$AN$20007,18,1)),0,VLOOKUP(H178,[3]Source!$A$2:$AN$20007,18,1))</f>
        <v>0</v>
      </c>
    </row>
    <row r="179" spans="2:11">
      <c r="B179"/>
      <c r="C179">
        <v>0</v>
      </c>
      <c r="E179"/>
      <c r="H179" s="552">
        <f t="shared" si="5"/>
        <v>0</v>
      </c>
      <c r="I179" s="348">
        <f>IF(ISERROR(VLOOKUP($H179,[3]Source!$A$2:$A$19979,1,FALSE)),$J$1,VLOOKUP($H179,[3]Source!$A$2:$AN$19979,18,FALSE))</f>
        <v>0</v>
      </c>
      <c r="J179" s="348" t="str">
        <f t="shared" si="6"/>
        <v>From 03/07/13 General Orientation Session</v>
      </c>
      <c r="K179" s="520">
        <f>IF(ISERROR(VLOOKUP(H179,[3]Source!$A$2:$AN$20007,18,1)),0,VLOOKUP(H179,[3]Source!$A$2:$AN$20007,18,1))</f>
        <v>0</v>
      </c>
    </row>
    <row r="180" spans="2:11">
      <c r="B180"/>
      <c r="C180">
        <v>0</v>
      </c>
      <c r="E180"/>
      <c r="H180" s="552">
        <f t="shared" si="5"/>
        <v>0</v>
      </c>
      <c r="I180" s="348">
        <f>IF(ISERROR(VLOOKUP($H180,[3]Source!$A$2:$A$19979,1,FALSE)),$J$1,VLOOKUP($H180,[3]Source!$A$2:$AN$19979,18,FALSE))</f>
        <v>0</v>
      </c>
      <c r="J180" s="348" t="str">
        <f t="shared" si="6"/>
        <v>From 03/07/13 General Orientation Session</v>
      </c>
      <c r="K180" s="520">
        <f>IF(ISERROR(VLOOKUP(H180,[3]Source!$A$2:$AN$20007,18,1)),0,VLOOKUP(H180,[3]Source!$A$2:$AN$20007,18,1))</f>
        <v>0</v>
      </c>
    </row>
    <row r="181" spans="2:11">
      <c r="B181"/>
      <c r="C181">
        <v>0</v>
      </c>
      <c r="E181"/>
      <c r="H181" s="552">
        <f t="shared" si="5"/>
        <v>0</v>
      </c>
      <c r="I181" s="348">
        <f>IF(ISERROR(VLOOKUP($H181,[3]Source!$A$2:$A$19979,1,FALSE)),$J$1,VLOOKUP($H181,[3]Source!$A$2:$AN$19979,18,FALSE))</f>
        <v>0</v>
      </c>
      <c r="J181" s="348" t="str">
        <f t="shared" si="6"/>
        <v>From 03/07/13 General Orientation Session</v>
      </c>
      <c r="K181" s="520">
        <f>IF(ISERROR(VLOOKUP(H181,[3]Source!$A$2:$AN$20007,18,1)),0,VLOOKUP(H181,[3]Source!$A$2:$AN$20007,18,1))</f>
        <v>0</v>
      </c>
    </row>
    <row r="182" spans="2:11">
      <c r="B182"/>
      <c r="C182">
        <v>0</v>
      </c>
      <c r="E182"/>
      <c r="H182" s="552">
        <f t="shared" si="5"/>
        <v>0</v>
      </c>
      <c r="I182" s="348">
        <f>IF(ISERROR(VLOOKUP($H182,[3]Source!$A$2:$A$19979,1,FALSE)),$J$1,VLOOKUP($H182,[3]Source!$A$2:$AN$19979,18,FALSE))</f>
        <v>0</v>
      </c>
      <c r="J182" s="348" t="str">
        <f t="shared" si="6"/>
        <v>From 03/07/13 General Orientation Session</v>
      </c>
      <c r="K182" s="520">
        <f>IF(ISERROR(VLOOKUP(H182,[3]Source!$A$2:$AN$20007,18,1)),0,VLOOKUP(H182,[3]Source!$A$2:$AN$20007,18,1))</f>
        <v>0</v>
      </c>
    </row>
    <row r="183" spans="2:11">
      <c r="B183"/>
      <c r="C183">
        <v>0</v>
      </c>
      <c r="E183"/>
      <c r="H183" s="552">
        <f t="shared" si="5"/>
        <v>0</v>
      </c>
      <c r="I183" s="348">
        <f>IF(ISERROR(VLOOKUP($H183,[3]Source!$A$2:$A$19979,1,FALSE)),$J$1,VLOOKUP($H183,[3]Source!$A$2:$AN$19979,18,FALSE))</f>
        <v>0</v>
      </c>
      <c r="J183" s="348" t="str">
        <f t="shared" si="6"/>
        <v>From 03/07/13 General Orientation Session</v>
      </c>
      <c r="K183" s="520">
        <f>IF(ISERROR(VLOOKUP(H183,[3]Source!$A$2:$AN$20007,18,1)),0,VLOOKUP(H183,[3]Source!$A$2:$AN$20007,18,1))</f>
        <v>0</v>
      </c>
    </row>
    <row r="184" spans="2:11">
      <c r="B184"/>
      <c r="C184">
        <v>0</v>
      </c>
      <c r="E184"/>
      <c r="H184" s="552">
        <f t="shared" si="5"/>
        <v>0</v>
      </c>
      <c r="I184" s="348">
        <f>IF(ISERROR(VLOOKUP($H184,[3]Source!$A$2:$A$19979,1,FALSE)),$J$1,VLOOKUP($H184,[3]Source!$A$2:$AN$19979,18,FALSE))</f>
        <v>0</v>
      </c>
      <c r="J184" s="348" t="str">
        <f t="shared" si="6"/>
        <v>From 03/07/13 General Orientation Session</v>
      </c>
      <c r="K184" s="520">
        <f>IF(ISERROR(VLOOKUP(H184,[3]Source!$A$2:$AN$20007,18,1)),0,VLOOKUP(H184,[3]Source!$A$2:$AN$20007,18,1))</f>
        <v>0</v>
      </c>
    </row>
    <row r="185" spans="2:11">
      <c r="B185"/>
      <c r="C185">
        <v>0</v>
      </c>
      <c r="E185"/>
      <c r="H185" s="552">
        <f t="shared" si="5"/>
        <v>0</v>
      </c>
      <c r="I185" s="348">
        <f>IF(ISERROR(VLOOKUP($H185,[3]Source!$A$2:$A$19979,1,FALSE)),$J$1,VLOOKUP($H185,[3]Source!$A$2:$AN$19979,18,FALSE))</f>
        <v>0</v>
      </c>
      <c r="J185" s="348" t="str">
        <f t="shared" si="6"/>
        <v>From 03/07/13 General Orientation Session</v>
      </c>
      <c r="K185" s="520">
        <f>IF(ISERROR(VLOOKUP(H185,[3]Source!$A$2:$AN$20007,18,1)),0,VLOOKUP(H185,[3]Source!$A$2:$AN$20007,18,1))</f>
        <v>0</v>
      </c>
    </row>
    <row r="186" spans="2:11">
      <c r="B186"/>
      <c r="C186">
        <v>0</v>
      </c>
      <c r="E186"/>
      <c r="H186" s="552">
        <f t="shared" si="5"/>
        <v>0</v>
      </c>
      <c r="I186" s="348">
        <f>IF(ISERROR(VLOOKUP($H186,[3]Source!$A$2:$A$19979,1,FALSE)),$J$1,VLOOKUP($H186,[3]Source!$A$2:$AN$19979,18,FALSE))</f>
        <v>0</v>
      </c>
      <c r="J186" s="348" t="str">
        <f t="shared" si="6"/>
        <v>From 03/07/13 General Orientation Session</v>
      </c>
      <c r="K186" s="520">
        <f>IF(ISERROR(VLOOKUP(H186,[3]Source!$A$2:$AN$20007,18,1)),0,VLOOKUP(H186,[3]Source!$A$2:$AN$20007,18,1))</f>
        <v>0</v>
      </c>
    </row>
    <row r="187" spans="2:11">
      <c r="B187"/>
      <c r="C187">
        <v>0</v>
      </c>
      <c r="E187"/>
      <c r="H187" s="552">
        <f t="shared" si="5"/>
        <v>0</v>
      </c>
      <c r="I187" s="348">
        <f>IF(ISERROR(VLOOKUP($H187,[3]Source!$A$2:$A$19979,1,FALSE)),$J$1,VLOOKUP($H187,[3]Source!$A$2:$AN$19979,18,FALSE))</f>
        <v>0</v>
      </c>
      <c r="J187" s="348" t="str">
        <f t="shared" si="6"/>
        <v>From 03/07/13 General Orientation Session</v>
      </c>
      <c r="K187" s="520">
        <f>IF(ISERROR(VLOOKUP(H187,[3]Source!$A$2:$AN$20007,18,1)),0,VLOOKUP(H187,[3]Source!$A$2:$AN$20007,18,1))</f>
        <v>0</v>
      </c>
    </row>
    <row r="188" spans="2:11">
      <c r="B188"/>
      <c r="C188">
        <v>0</v>
      </c>
      <c r="E188"/>
      <c r="H188" s="552">
        <f t="shared" si="5"/>
        <v>0</v>
      </c>
      <c r="I188" s="348">
        <f>IF(ISERROR(VLOOKUP($H188,[3]Source!$A$2:$A$19979,1,FALSE)),$J$1,VLOOKUP($H188,[3]Source!$A$2:$AN$19979,18,FALSE))</f>
        <v>0</v>
      </c>
      <c r="J188" s="348" t="str">
        <f t="shared" si="6"/>
        <v>From 03/07/13 General Orientation Session</v>
      </c>
      <c r="K188" s="520">
        <f>IF(ISERROR(VLOOKUP(H188,[3]Source!$A$2:$AN$20007,18,1)),0,VLOOKUP(H188,[3]Source!$A$2:$AN$20007,18,1))</f>
        <v>0</v>
      </c>
    </row>
    <row r="189" spans="2:11">
      <c r="B189"/>
      <c r="C189">
        <v>0</v>
      </c>
      <c r="E189"/>
      <c r="H189" s="552">
        <f t="shared" si="5"/>
        <v>0</v>
      </c>
      <c r="I189" s="348">
        <f>IF(ISERROR(VLOOKUP($H189,[3]Source!$A$2:$A$19979,1,FALSE)),$J$1,VLOOKUP($H189,[3]Source!$A$2:$AN$19979,18,FALSE))</f>
        <v>0</v>
      </c>
      <c r="J189" s="348" t="str">
        <f t="shared" si="6"/>
        <v>From 03/07/13 General Orientation Session</v>
      </c>
      <c r="K189" s="520">
        <f>IF(ISERROR(VLOOKUP(H189,[3]Source!$A$2:$AN$20007,18,1)),0,VLOOKUP(H189,[3]Source!$A$2:$AN$20007,18,1))</f>
        <v>0</v>
      </c>
    </row>
    <row r="190" spans="2:11">
      <c r="B190"/>
      <c r="C190">
        <v>0</v>
      </c>
      <c r="E190"/>
      <c r="H190" s="552">
        <f t="shared" si="5"/>
        <v>0</v>
      </c>
      <c r="I190" s="348">
        <f>IF(ISERROR(VLOOKUP($H190,[3]Source!$A$2:$A$19979,1,FALSE)),$J$1,VLOOKUP($H190,[3]Source!$A$2:$AN$19979,18,FALSE))</f>
        <v>0</v>
      </c>
      <c r="J190" s="348" t="str">
        <f t="shared" si="6"/>
        <v>From 03/07/13 General Orientation Session</v>
      </c>
      <c r="K190" s="520">
        <f>IF(ISERROR(VLOOKUP(H190,[3]Source!$A$2:$AN$20007,18,1)),0,VLOOKUP(H190,[3]Source!$A$2:$AN$20007,18,1))</f>
        <v>0</v>
      </c>
    </row>
    <row r="191" spans="2:11">
      <c r="B191"/>
      <c r="C191">
        <v>0</v>
      </c>
      <c r="E191"/>
      <c r="H191" s="552">
        <f t="shared" si="5"/>
        <v>0</v>
      </c>
      <c r="I191" s="348">
        <f>IF(ISERROR(VLOOKUP($H191,[3]Source!$A$2:$A$19979,1,FALSE)),$J$1,VLOOKUP($H191,[3]Source!$A$2:$AN$19979,18,FALSE))</f>
        <v>0</v>
      </c>
      <c r="J191" s="348" t="str">
        <f t="shared" si="6"/>
        <v>From 03/07/13 General Orientation Session</v>
      </c>
      <c r="K191" s="520">
        <f>IF(ISERROR(VLOOKUP(H191,[3]Source!$A$2:$AN$20007,18,1)),0,VLOOKUP(H191,[3]Source!$A$2:$AN$20007,18,1))</f>
        <v>0</v>
      </c>
    </row>
    <row r="192" spans="2:11">
      <c r="B192"/>
      <c r="C192">
        <v>0</v>
      </c>
      <c r="E192"/>
      <c r="H192" s="552">
        <f t="shared" si="5"/>
        <v>0</v>
      </c>
      <c r="I192" s="348">
        <f>IF(ISERROR(VLOOKUP($H192,[3]Source!$A$2:$A$19979,1,FALSE)),$J$1,VLOOKUP($H192,[3]Source!$A$2:$AN$19979,18,FALSE))</f>
        <v>0</v>
      </c>
      <c r="J192" s="348" t="str">
        <f t="shared" si="6"/>
        <v>From 03/07/13 General Orientation Session</v>
      </c>
      <c r="K192" s="520">
        <f>IF(ISERROR(VLOOKUP(H192,[3]Source!$A$2:$AN$20007,18,1)),0,VLOOKUP(H192,[3]Source!$A$2:$AN$20007,18,1))</f>
        <v>0</v>
      </c>
    </row>
    <row r="193" spans="2:11">
      <c r="B193"/>
      <c r="C193">
        <v>0</v>
      </c>
      <c r="E193"/>
      <c r="H193" s="552">
        <f t="shared" si="5"/>
        <v>0</v>
      </c>
      <c r="I193" s="348">
        <f>IF(ISERROR(VLOOKUP($H193,[3]Source!$A$2:$A$19979,1,FALSE)),$J$1,VLOOKUP($H193,[3]Source!$A$2:$AN$19979,18,FALSE))</f>
        <v>0</v>
      </c>
      <c r="J193" s="348" t="str">
        <f t="shared" si="6"/>
        <v>From 03/07/13 General Orientation Session</v>
      </c>
      <c r="K193" s="520">
        <f>IF(ISERROR(VLOOKUP(H193,[3]Source!$A$2:$AN$20007,18,1)),0,VLOOKUP(H193,[3]Source!$A$2:$AN$20007,18,1))</f>
        <v>0</v>
      </c>
    </row>
    <row r="194" spans="2:11">
      <c r="B194"/>
      <c r="C194">
        <v>0</v>
      </c>
      <c r="E194"/>
      <c r="H194" s="552">
        <f t="shared" ref="H194:H257" si="7">C194+0</f>
        <v>0</v>
      </c>
      <c r="I194" s="348">
        <f>IF(ISERROR(VLOOKUP($H194,[3]Source!$A$2:$A$19979,1,FALSE)),$J$1,VLOOKUP($H194,[3]Source!$A$2:$AN$19979,18,FALSE))</f>
        <v>0</v>
      </c>
      <c r="J194" s="348" t="str">
        <f t="shared" ref="J194:J257" si="8">IF(I194=0,CONCATENATE("From ",TEXT($K$1,"mm/dd/yy")," General Orientation Session"),CONCATENATE("From ",TEXT(I194,"mm/dd/yy")," General Orientation Session"))</f>
        <v>From 03/07/13 General Orientation Session</v>
      </c>
      <c r="K194" s="520">
        <f>IF(ISERROR(VLOOKUP(H194,[3]Source!$A$2:$AN$20007,18,1)),0,VLOOKUP(H194,[3]Source!$A$2:$AN$20007,18,1))</f>
        <v>0</v>
      </c>
    </row>
    <row r="195" spans="2:11">
      <c r="B195"/>
      <c r="C195">
        <v>0</v>
      </c>
      <c r="E195"/>
      <c r="H195" s="552">
        <f t="shared" si="7"/>
        <v>0</v>
      </c>
      <c r="I195" s="348">
        <f>IF(ISERROR(VLOOKUP($H195,[3]Source!$A$2:$A$19979,1,FALSE)),$J$1,VLOOKUP($H195,[3]Source!$A$2:$AN$19979,18,FALSE))</f>
        <v>0</v>
      </c>
      <c r="J195" s="348" t="str">
        <f t="shared" si="8"/>
        <v>From 03/07/13 General Orientation Session</v>
      </c>
      <c r="K195" s="520">
        <f>IF(ISERROR(VLOOKUP(H195,[3]Source!$A$2:$AN$20007,18,1)),0,VLOOKUP(H195,[3]Source!$A$2:$AN$20007,18,1))</f>
        <v>0</v>
      </c>
    </row>
    <row r="196" spans="2:11">
      <c r="B196"/>
      <c r="C196">
        <v>0</v>
      </c>
      <c r="E196"/>
      <c r="H196" s="552">
        <f t="shared" si="7"/>
        <v>0</v>
      </c>
      <c r="I196" s="348">
        <f>IF(ISERROR(VLOOKUP($H196,[3]Source!$A$2:$A$19979,1,FALSE)),$J$1,VLOOKUP($H196,[3]Source!$A$2:$AN$19979,18,FALSE))</f>
        <v>0</v>
      </c>
      <c r="J196" s="348" t="str">
        <f t="shared" si="8"/>
        <v>From 03/07/13 General Orientation Session</v>
      </c>
      <c r="K196" s="520">
        <f>IF(ISERROR(VLOOKUP(H196,[3]Source!$A$2:$AN$20007,18,1)),0,VLOOKUP(H196,[3]Source!$A$2:$AN$20007,18,1))</f>
        <v>0</v>
      </c>
    </row>
    <row r="197" spans="2:11">
      <c r="B197"/>
      <c r="C197">
        <v>0</v>
      </c>
      <c r="E197"/>
      <c r="H197" s="552">
        <f t="shared" si="7"/>
        <v>0</v>
      </c>
      <c r="I197" s="348">
        <f>IF(ISERROR(VLOOKUP($H197,[3]Source!$A$2:$A$19979,1,FALSE)),$J$1,VLOOKUP($H197,[3]Source!$A$2:$AN$19979,18,FALSE))</f>
        <v>0</v>
      </c>
      <c r="J197" s="348" t="str">
        <f t="shared" si="8"/>
        <v>From 03/07/13 General Orientation Session</v>
      </c>
      <c r="K197" s="520">
        <f>IF(ISERROR(VLOOKUP(H197,[3]Source!$A$2:$AN$20007,18,1)),0,VLOOKUP(H197,[3]Source!$A$2:$AN$20007,18,1))</f>
        <v>0</v>
      </c>
    </row>
    <row r="198" spans="2:11">
      <c r="B198"/>
      <c r="C198">
        <v>0</v>
      </c>
      <c r="E198"/>
      <c r="H198" s="552">
        <f t="shared" si="7"/>
        <v>0</v>
      </c>
      <c r="I198" s="348">
        <f>IF(ISERROR(VLOOKUP($H198,[3]Source!$A$2:$A$19979,1,FALSE)),$J$1,VLOOKUP($H198,[3]Source!$A$2:$AN$19979,18,FALSE))</f>
        <v>0</v>
      </c>
      <c r="J198" s="348" t="str">
        <f t="shared" si="8"/>
        <v>From 03/07/13 General Orientation Session</v>
      </c>
      <c r="K198" s="520">
        <f>IF(ISERROR(VLOOKUP(H198,[3]Source!$A$2:$AN$20007,18,1)),0,VLOOKUP(H198,[3]Source!$A$2:$AN$20007,18,1))</f>
        <v>0</v>
      </c>
    </row>
    <row r="199" spans="2:11">
      <c r="B199"/>
      <c r="C199">
        <v>0</v>
      </c>
      <c r="E199"/>
      <c r="H199" s="552">
        <f t="shared" si="7"/>
        <v>0</v>
      </c>
      <c r="I199" s="348">
        <f>IF(ISERROR(VLOOKUP($H199,[3]Source!$A$2:$A$19979,1,FALSE)),$J$1,VLOOKUP($H199,[3]Source!$A$2:$AN$19979,18,FALSE))</f>
        <v>0</v>
      </c>
      <c r="J199" s="348" t="str">
        <f t="shared" si="8"/>
        <v>From 03/07/13 General Orientation Session</v>
      </c>
      <c r="K199" s="520">
        <f>IF(ISERROR(VLOOKUP(H199,[3]Source!$A$2:$AN$20007,18,1)),0,VLOOKUP(H199,[3]Source!$A$2:$AN$20007,18,1))</f>
        <v>0</v>
      </c>
    </row>
    <row r="200" spans="2:11">
      <c r="B200"/>
      <c r="C200">
        <v>0</v>
      </c>
      <c r="E200"/>
      <c r="H200" s="552">
        <f t="shared" si="7"/>
        <v>0</v>
      </c>
      <c r="I200" s="348">
        <f>IF(ISERROR(VLOOKUP($H200,[3]Source!$A$2:$A$19979,1,FALSE)),$J$1,VLOOKUP($H200,[3]Source!$A$2:$AN$19979,18,FALSE))</f>
        <v>0</v>
      </c>
      <c r="J200" s="348" t="str">
        <f t="shared" si="8"/>
        <v>From 03/07/13 General Orientation Session</v>
      </c>
      <c r="K200" s="520">
        <f>IF(ISERROR(VLOOKUP(H200,[3]Source!$A$2:$AN$20007,18,1)),0,VLOOKUP(H200,[3]Source!$A$2:$AN$20007,18,1))</f>
        <v>0</v>
      </c>
    </row>
    <row r="201" spans="2:11">
      <c r="B201"/>
      <c r="C201">
        <v>0</v>
      </c>
      <c r="E201"/>
      <c r="H201" s="552">
        <f t="shared" si="7"/>
        <v>0</v>
      </c>
      <c r="I201" s="348">
        <f>IF(ISERROR(VLOOKUP($H201,[3]Source!$A$2:$A$19979,1,FALSE)),$J$1,VLOOKUP($H201,[3]Source!$A$2:$AN$19979,18,FALSE))</f>
        <v>0</v>
      </c>
      <c r="J201" s="348" t="str">
        <f t="shared" si="8"/>
        <v>From 03/07/13 General Orientation Session</v>
      </c>
      <c r="K201" s="520">
        <f>IF(ISERROR(VLOOKUP(H201,[3]Source!$A$2:$AN$20007,18,1)),0,VLOOKUP(H201,[3]Source!$A$2:$AN$20007,18,1))</f>
        <v>0</v>
      </c>
    </row>
    <row r="202" spans="2:11">
      <c r="B202"/>
      <c r="C202">
        <v>0</v>
      </c>
      <c r="E202"/>
      <c r="H202" s="552">
        <f t="shared" si="7"/>
        <v>0</v>
      </c>
      <c r="I202" s="348">
        <f>IF(ISERROR(VLOOKUP($H202,[3]Source!$A$2:$A$19979,1,FALSE)),$J$1,VLOOKUP($H202,[3]Source!$A$2:$AN$19979,18,FALSE))</f>
        <v>0</v>
      </c>
      <c r="J202" s="348" t="str">
        <f t="shared" si="8"/>
        <v>From 03/07/13 General Orientation Session</v>
      </c>
      <c r="K202" s="520">
        <f>IF(ISERROR(VLOOKUP(H202,[3]Source!$A$2:$AN$20007,18,1)),0,VLOOKUP(H202,[3]Source!$A$2:$AN$20007,18,1))</f>
        <v>0</v>
      </c>
    </row>
    <row r="203" spans="2:11">
      <c r="B203"/>
      <c r="C203">
        <v>0</v>
      </c>
      <c r="E203"/>
      <c r="H203" s="552">
        <f t="shared" si="7"/>
        <v>0</v>
      </c>
      <c r="I203" s="348">
        <f>IF(ISERROR(VLOOKUP($H203,[3]Source!$A$2:$A$19979,1,FALSE)),$J$1,VLOOKUP($H203,[3]Source!$A$2:$AN$19979,18,FALSE))</f>
        <v>0</v>
      </c>
      <c r="J203" s="348" t="str">
        <f t="shared" si="8"/>
        <v>From 03/07/13 General Orientation Session</v>
      </c>
      <c r="K203" s="520">
        <f>IF(ISERROR(VLOOKUP(H203,[3]Source!$A$2:$AN$20007,18,1)),0,VLOOKUP(H203,[3]Source!$A$2:$AN$20007,18,1))</f>
        <v>0</v>
      </c>
    </row>
    <row r="204" spans="2:11">
      <c r="B204"/>
      <c r="C204">
        <v>0</v>
      </c>
      <c r="E204"/>
      <c r="H204" s="552">
        <f t="shared" si="7"/>
        <v>0</v>
      </c>
      <c r="I204" s="348">
        <f>IF(ISERROR(VLOOKUP($H204,[3]Source!$A$2:$A$19979,1,FALSE)),$J$1,VLOOKUP($H204,[3]Source!$A$2:$AN$19979,18,FALSE))</f>
        <v>0</v>
      </c>
      <c r="J204" s="348" t="str">
        <f t="shared" si="8"/>
        <v>From 03/07/13 General Orientation Session</v>
      </c>
      <c r="K204" s="520">
        <f>IF(ISERROR(VLOOKUP(H204,[3]Source!$A$2:$AN$20007,18,1)),0,VLOOKUP(H204,[3]Source!$A$2:$AN$20007,18,1))</f>
        <v>0</v>
      </c>
    </row>
    <row r="205" spans="2:11">
      <c r="B205"/>
      <c r="C205">
        <v>0</v>
      </c>
      <c r="E205"/>
      <c r="H205" s="552">
        <f t="shared" si="7"/>
        <v>0</v>
      </c>
      <c r="I205" s="348">
        <f>IF(ISERROR(VLOOKUP($H205,[3]Source!$A$2:$A$19979,1,FALSE)),$J$1,VLOOKUP($H205,[3]Source!$A$2:$AN$19979,18,FALSE))</f>
        <v>0</v>
      </c>
      <c r="J205" s="348" t="str">
        <f t="shared" si="8"/>
        <v>From 03/07/13 General Orientation Session</v>
      </c>
      <c r="K205" s="520">
        <f>IF(ISERROR(VLOOKUP(H205,[3]Source!$A$2:$AN$20007,18,1)),0,VLOOKUP(H205,[3]Source!$A$2:$AN$20007,18,1))</f>
        <v>0</v>
      </c>
    </row>
    <row r="206" spans="2:11">
      <c r="B206"/>
      <c r="C206">
        <v>0</v>
      </c>
      <c r="E206"/>
      <c r="H206" s="552">
        <f t="shared" si="7"/>
        <v>0</v>
      </c>
      <c r="I206" s="348">
        <f>IF(ISERROR(VLOOKUP($H206,[3]Source!$A$2:$A$19979,1,FALSE)),$J$1,VLOOKUP($H206,[3]Source!$A$2:$AN$19979,18,FALSE))</f>
        <v>0</v>
      </c>
      <c r="J206" s="348" t="str">
        <f t="shared" si="8"/>
        <v>From 03/07/13 General Orientation Session</v>
      </c>
      <c r="K206" s="520">
        <f>IF(ISERROR(VLOOKUP(H206,[3]Source!$A$2:$AN$20007,18,1)),0,VLOOKUP(H206,[3]Source!$A$2:$AN$20007,18,1))</f>
        <v>0</v>
      </c>
    </row>
    <row r="207" spans="2:11">
      <c r="B207"/>
      <c r="C207">
        <v>0</v>
      </c>
      <c r="E207"/>
      <c r="H207" s="552">
        <f t="shared" si="7"/>
        <v>0</v>
      </c>
      <c r="I207" s="348">
        <f>IF(ISERROR(VLOOKUP($H207,[3]Source!$A$2:$A$19979,1,FALSE)),$J$1,VLOOKUP($H207,[3]Source!$A$2:$AN$19979,18,FALSE))</f>
        <v>0</v>
      </c>
      <c r="J207" s="348" t="str">
        <f t="shared" si="8"/>
        <v>From 03/07/13 General Orientation Session</v>
      </c>
      <c r="K207" s="520">
        <f>IF(ISERROR(VLOOKUP(H207,[3]Source!$A$2:$AN$20007,18,1)),0,VLOOKUP(H207,[3]Source!$A$2:$AN$20007,18,1))</f>
        <v>0</v>
      </c>
    </row>
    <row r="208" spans="2:11">
      <c r="B208"/>
      <c r="C208">
        <v>0</v>
      </c>
      <c r="E208"/>
      <c r="H208" s="552">
        <f t="shared" si="7"/>
        <v>0</v>
      </c>
      <c r="I208" s="348">
        <f>IF(ISERROR(VLOOKUP($H208,[3]Source!$A$2:$A$19979,1,FALSE)),$J$1,VLOOKUP($H208,[3]Source!$A$2:$AN$19979,18,FALSE))</f>
        <v>0</v>
      </c>
      <c r="J208" s="348" t="str">
        <f t="shared" si="8"/>
        <v>From 03/07/13 General Orientation Session</v>
      </c>
      <c r="K208" s="520">
        <f>IF(ISERROR(VLOOKUP(H208,[3]Source!$A$2:$AN$20007,18,1)),0,VLOOKUP(H208,[3]Source!$A$2:$AN$20007,18,1))</f>
        <v>0</v>
      </c>
    </row>
    <row r="209" spans="2:11">
      <c r="B209"/>
      <c r="C209">
        <v>0</v>
      </c>
      <c r="E209"/>
      <c r="H209" s="552">
        <f t="shared" si="7"/>
        <v>0</v>
      </c>
      <c r="I209" s="348">
        <f>IF(ISERROR(VLOOKUP($H209,[3]Source!$A$2:$A$19979,1,FALSE)),$J$1,VLOOKUP($H209,[3]Source!$A$2:$AN$19979,18,FALSE))</f>
        <v>0</v>
      </c>
      <c r="J209" s="348" t="str">
        <f t="shared" si="8"/>
        <v>From 03/07/13 General Orientation Session</v>
      </c>
      <c r="K209" s="520">
        <f>IF(ISERROR(VLOOKUP(H209,[3]Source!$A$2:$AN$20007,18,1)),0,VLOOKUP(H209,[3]Source!$A$2:$AN$20007,18,1))</f>
        <v>0</v>
      </c>
    </row>
    <row r="210" spans="2:11">
      <c r="B210"/>
      <c r="C210">
        <v>0</v>
      </c>
      <c r="E210"/>
      <c r="H210" s="552">
        <f t="shared" si="7"/>
        <v>0</v>
      </c>
      <c r="I210" s="348">
        <f>IF(ISERROR(VLOOKUP($H210,[3]Source!$A$2:$A$19979,1,FALSE)),$J$1,VLOOKUP($H210,[3]Source!$A$2:$AN$19979,18,FALSE))</f>
        <v>0</v>
      </c>
      <c r="J210" s="348" t="str">
        <f t="shared" si="8"/>
        <v>From 03/07/13 General Orientation Session</v>
      </c>
      <c r="K210" s="520">
        <f>IF(ISERROR(VLOOKUP(H210,[3]Source!$A$2:$AN$20007,18,1)),0,VLOOKUP(H210,[3]Source!$A$2:$AN$20007,18,1))</f>
        <v>0</v>
      </c>
    </row>
    <row r="211" spans="2:11">
      <c r="B211"/>
      <c r="C211">
        <v>0</v>
      </c>
      <c r="E211"/>
      <c r="H211" s="552">
        <f t="shared" si="7"/>
        <v>0</v>
      </c>
      <c r="I211" s="348">
        <f>IF(ISERROR(VLOOKUP($H211,[3]Source!$A$2:$A$19979,1,FALSE)),$J$1,VLOOKUP($H211,[3]Source!$A$2:$AN$19979,18,FALSE))</f>
        <v>0</v>
      </c>
      <c r="J211" s="348" t="str">
        <f t="shared" si="8"/>
        <v>From 03/07/13 General Orientation Session</v>
      </c>
      <c r="K211" s="520">
        <f>IF(ISERROR(VLOOKUP(H211,[3]Source!$A$2:$AN$20007,18,1)),0,VLOOKUP(H211,[3]Source!$A$2:$AN$20007,18,1))</f>
        <v>0</v>
      </c>
    </row>
    <row r="212" spans="2:11">
      <c r="B212"/>
      <c r="C212">
        <v>0</v>
      </c>
      <c r="E212"/>
      <c r="H212" s="552">
        <f t="shared" si="7"/>
        <v>0</v>
      </c>
      <c r="I212" s="348">
        <f>IF(ISERROR(VLOOKUP($H212,[3]Source!$A$2:$A$19979,1,FALSE)),$J$1,VLOOKUP($H212,[3]Source!$A$2:$AN$19979,18,FALSE))</f>
        <v>0</v>
      </c>
      <c r="J212" s="348" t="str">
        <f t="shared" si="8"/>
        <v>From 03/07/13 General Orientation Session</v>
      </c>
      <c r="K212" s="520">
        <f>IF(ISERROR(VLOOKUP(H212,[3]Source!$A$2:$AN$20007,18,1)),0,VLOOKUP(H212,[3]Source!$A$2:$AN$20007,18,1))</f>
        <v>0</v>
      </c>
    </row>
    <row r="213" spans="2:11">
      <c r="B213"/>
      <c r="C213">
        <v>0</v>
      </c>
      <c r="E213"/>
      <c r="H213" s="552">
        <f t="shared" si="7"/>
        <v>0</v>
      </c>
      <c r="I213" s="348">
        <f>IF(ISERROR(VLOOKUP($H213,[3]Source!$A$2:$A$19979,1,FALSE)),$J$1,VLOOKUP($H213,[3]Source!$A$2:$AN$19979,18,FALSE))</f>
        <v>0</v>
      </c>
      <c r="J213" s="348" t="str">
        <f t="shared" si="8"/>
        <v>From 03/07/13 General Orientation Session</v>
      </c>
      <c r="K213" s="520">
        <f>IF(ISERROR(VLOOKUP(H213,[3]Source!$A$2:$AN$20007,18,1)),0,VLOOKUP(H213,[3]Source!$A$2:$AN$20007,18,1))</f>
        <v>0</v>
      </c>
    </row>
    <row r="214" spans="2:11">
      <c r="B214"/>
      <c r="C214">
        <v>0</v>
      </c>
      <c r="E214"/>
      <c r="H214" s="552">
        <f t="shared" si="7"/>
        <v>0</v>
      </c>
      <c r="I214" s="348">
        <f>IF(ISERROR(VLOOKUP($H214,[3]Source!$A$2:$A$19979,1,FALSE)),$J$1,VLOOKUP($H214,[3]Source!$A$2:$AN$19979,18,FALSE))</f>
        <v>0</v>
      </c>
      <c r="J214" s="348" t="str">
        <f t="shared" si="8"/>
        <v>From 03/07/13 General Orientation Session</v>
      </c>
      <c r="K214" s="520">
        <f>IF(ISERROR(VLOOKUP(H214,[3]Source!$A$2:$AN$20007,18,1)),0,VLOOKUP(H214,[3]Source!$A$2:$AN$20007,18,1))</f>
        <v>0</v>
      </c>
    </row>
    <row r="215" spans="2:11">
      <c r="B215"/>
      <c r="C215">
        <v>0</v>
      </c>
      <c r="E215"/>
      <c r="H215" s="552">
        <f t="shared" si="7"/>
        <v>0</v>
      </c>
      <c r="I215" s="348">
        <f>IF(ISERROR(VLOOKUP($H215,[3]Source!$A$2:$A$19979,1,FALSE)),$J$1,VLOOKUP($H215,[3]Source!$A$2:$AN$19979,18,FALSE))</f>
        <v>0</v>
      </c>
      <c r="J215" s="348" t="str">
        <f t="shared" si="8"/>
        <v>From 03/07/13 General Orientation Session</v>
      </c>
      <c r="K215" s="520">
        <f>IF(ISERROR(VLOOKUP(H215,[3]Source!$A$2:$AN$20007,18,1)),0,VLOOKUP(H215,[3]Source!$A$2:$AN$20007,18,1))</f>
        <v>0</v>
      </c>
    </row>
    <row r="216" spans="2:11">
      <c r="B216"/>
      <c r="C216">
        <v>0</v>
      </c>
      <c r="E216"/>
      <c r="H216" s="552">
        <f t="shared" si="7"/>
        <v>0</v>
      </c>
      <c r="I216" s="348">
        <f>IF(ISERROR(VLOOKUP($H216,[3]Source!$A$2:$A$19979,1,FALSE)),$J$1,VLOOKUP($H216,[3]Source!$A$2:$AN$19979,18,FALSE))</f>
        <v>0</v>
      </c>
      <c r="J216" s="348" t="str">
        <f t="shared" si="8"/>
        <v>From 03/07/13 General Orientation Session</v>
      </c>
      <c r="K216" s="520">
        <f>IF(ISERROR(VLOOKUP(H216,[3]Source!$A$2:$AN$20007,18,1)),0,VLOOKUP(H216,[3]Source!$A$2:$AN$20007,18,1))</f>
        <v>0</v>
      </c>
    </row>
    <row r="217" spans="2:11">
      <c r="B217"/>
      <c r="C217">
        <v>0</v>
      </c>
      <c r="E217"/>
      <c r="H217" s="552">
        <f t="shared" si="7"/>
        <v>0</v>
      </c>
      <c r="I217" s="348">
        <f>IF(ISERROR(VLOOKUP($H217,[3]Source!$A$2:$A$19979,1,FALSE)),$J$1,VLOOKUP($H217,[3]Source!$A$2:$AN$19979,18,FALSE))</f>
        <v>0</v>
      </c>
      <c r="J217" s="348" t="str">
        <f t="shared" si="8"/>
        <v>From 03/07/13 General Orientation Session</v>
      </c>
      <c r="K217" s="520">
        <f>IF(ISERROR(VLOOKUP(H217,[3]Source!$A$2:$AN$20007,18,1)),0,VLOOKUP(H217,[3]Source!$A$2:$AN$20007,18,1))</f>
        <v>0</v>
      </c>
    </row>
    <row r="218" spans="2:11">
      <c r="B218"/>
      <c r="C218">
        <v>0</v>
      </c>
      <c r="E218"/>
      <c r="H218" s="552">
        <f t="shared" si="7"/>
        <v>0</v>
      </c>
      <c r="I218" s="348">
        <f>IF(ISERROR(VLOOKUP($H218,[3]Source!$A$2:$A$19979,1,FALSE)),$J$1,VLOOKUP($H218,[3]Source!$A$2:$AN$19979,18,FALSE))</f>
        <v>0</v>
      </c>
      <c r="J218" s="348" t="str">
        <f t="shared" si="8"/>
        <v>From 03/07/13 General Orientation Session</v>
      </c>
      <c r="K218" s="520">
        <f>IF(ISERROR(VLOOKUP(H218,[3]Source!$A$2:$AN$20007,18,1)),0,VLOOKUP(H218,[3]Source!$A$2:$AN$20007,18,1))</f>
        <v>0</v>
      </c>
    </row>
    <row r="219" spans="2:11">
      <c r="B219"/>
      <c r="C219">
        <v>0</v>
      </c>
      <c r="E219"/>
      <c r="H219" s="552">
        <f t="shared" si="7"/>
        <v>0</v>
      </c>
      <c r="I219" s="348">
        <f>IF(ISERROR(VLOOKUP($H219,[3]Source!$A$2:$A$19979,1,FALSE)),$J$1,VLOOKUP($H219,[3]Source!$A$2:$AN$19979,18,FALSE))</f>
        <v>0</v>
      </c>
      <c r="J219" s="348" t="str">
        <f t="shared" si="8"/>
        <v>From 03/07/13 General Orientation Session</v>
      </c>
      <c r="K219" s="520">
        <f>IF(ISERROR(VLOOKUP(H219,[3]Source!$A$2:$AN$20007,18,1)),0,VLOOKUP(H219,[3]Source!$A$2:$AN$20007,18,1))</f>
        <v>0</v>
      </c>
    </row>
    <row r="220" spans="2:11">
      <c r="B220"/>
      <c r="C220">
        <v>0</v>
      </c>
      <c r="E220"/>
      <c r="H220" s="552">
        <f t="shared" si="7"/>
        <v>0</v>
      </c>
      <c r="I220" s="348">
        <f>IF(ISERROR(VLOOKUP($H220,[3]Source!$A$2:$A$19979,1,FALSE)),$J$1,VLOOKUP($H220,[3]Source!$A$2:$AN$19979,18,FALSE))</f>
        <v>0</v>
      </c>
      <c r="J220" s="348" t="str">
        <f t="shared" si="8"/>
        <v>From 03/07/13 General Orientation Session</v>
      </c>
      <c r="K220" s="520">
        <f>IF(ISERROR(VLOOKUP(H220,[3]Source!$A$2:$AN$20007,18,1)),0,VLOOKUP(H220,[3]Source!$A$2:$AN$20007,18,1))</f>
        <v>0</v>
      </c>
    </row>
    <row r="221" spans="2:11">
      <c r="B221"/>
      <c r="C221">
        <v>0</v>
      </c>
      <c r="E221"/>
      <c r="H221" s="552">
        <f t="shared" si="7"/>
        <v>0</v>
      </c>
      <c r="I221" s="348">
        <f>IF(ISERROR(VLOOKUP($H221,[3]Source!$A$2:$A$19979,1,FALSE)),$J$1,VLOOKUP($H221,[3]Source!$A$2:$AN$19979,18,FALSE))</f>
        <v>0</v>
      </c>
      <c r="J221" s="348" t="str">
        <f t="shared" si="8"/>
        <v>From 03/07/13 General Orientation Session</v>
      </c>
      <c r="K221" s="520">
        <f>IF(ISERROR(VLOOKUP(H221,[3]Source!$A$2:$AN$20007,18,1)),0,VLOOKUP(H221,[3]Source!$A$2:$AN$20007,18,1))</f>
        <v>0</v>
      </c>
    </row>
    <row r="222" spans="2:11">
      <c r="B222"/>
      <c r="C222">
        <v>0</v>
      </c>
      <c r="E222"/>
      <c r="H222" s="552">
        <f t="shared" si="7"/>
        <v>0</v>
      </c>
      <c r="I222" s="348">
        <f>IF(ISERROR(VLOOKUP($H222,[3]Source!$A$2:$A$19979,1,FALSE)),$J$1,VLOOKUP($H222,[3]Source!$A$2:$AN$19979,18,FALSE))</f>
        <v>0</v>
      </c>
      <c r="J222" s="348" t="str">
        <f t="shared" si="8"/>
        <v>From 03/07/13 General Orientation Session</v>
      </c>
      <c r="K222" s="520">
        <f>IF(ISERROR(VLOOKUP(H222,[3]Source!$A$2:$AN$20007,18,1)),0,VLOOKUP(H222,[3]Source!$A$2:$AN$20007,18,1))</f>
        <v>0</v>
      </c>
    </row>
    <row r="223" spans="2:11">
      <c r="B223"/>
      <c r="C223">
        <v>0</v>
      </c>
      <c r="E223"/>
      <c r="H223" s="552">
        <f t="shared" si="7"/>
        <v>0</v>
      </c>
      <c r="I223" s="348">
        <f>IF(ISERROR(VLOOKUP($H223,[3]Source!$A$2:$A$19979,1,FALSE)),$J$1,VLOOKUP($H223,[3]Source!$A$2:$AN$19979,18,FALSE))</f>
        <v>0</v>
      </c>
      <c r="J223" s="348" t="str">
        <f t="shared" si="8"/>
        <v>From 03/07/13 General Orientation Session</v>
      </c>
      <c r="K223" s="520">
        <f>IF(ISERROR(VLOOKUP(H223,[3]Source!$A$2:$AN$20007,18,1)),0,VLOOKUP(H223,[3]Source!$A$2:$AN$20007,18,1))</f>
        <v>0</v>
      </c>
    </row>
    <row r="224" spans="2:11">
      <c r="B224"/>
      <c r="C224">
        <v>0</v>
      </c>
      <c r="E224"/>
      <c r="H224" s="552">
        <f t="shared" si="7"/>
        <v>0</v>
      </c>
      <c r="I224" s="348">
        <f>IF(ISERROR(VLOOKUP($H224,[3]Source!$A$2:$A$19979,1,FALSE)),$J$1,VLOOKUP($H224,[3]Source!$A$2:$AN$19979,18,FALSE))</f>
        <v>0</v>
      </c>
      <c r="J224" s="348" t="str">
        <f t="shared" si="8"/>
        <v>From 03/07/13 General Orientation Session</v>
      </c>
      <c r="K224" s="520">
        <f>IF(ISERROR(VLOOKUP(H224,[3]Source!$A$2:$AN$20007,18,1)),0,VLOOKUP(H224,[3]Source!$A$2:$AN$20007,18,1))</f>
        <v>0</v>
      </c>
    </row>
    <row r="225" spans="2:11">
      <c r="B225"/>
      <c r="C225">
        <v>0</v>
      </c>
      <c r="E225"/>
      <c r="H225" s="552">
        <f t="shared" si="7"/>
        <v>0</v>
      </c>
      <c r="I225" s="348">
        <f>IF(ISERROR(VLOOKUP($H225,[3]Source!$A$2:$A$19979,1,FALSE)),$J$1,VLOOKUP($H225,[3]Source!$A$2:$AN$19979,18,FALSE))</f>
        <v>0</v>
      </c>
      <c r="J225" s="348" t="str">
        <f t="shared" si="8"/>
        <v>From 03/07/13 General Orientation Session</v>
      </c>
      <c r="K225" s="520">
        <f>IF(ISERROR(VLOOKUP(H225,[3]Source!$A$2:$AN$20007,18,1)),0,VLOOKUP(H225,[3]Source!$A$2:$AN$20007,18,1))</f>
        <v>0</v>
      </c>
    </row>
    <row r="226" spans="2:11">
      <c r="B226"/>
      <c r="C226">
        <v>0</v>
      </c>
      <c r="E226"/>
      <c r="H226" s="552">
        <f t="shared" si="7"/>
        <v>0</v>
      </c>
      <c r="I226" s="348">
        <f>IF(ISERROR(VLOOKUP($H226,[3]Source!$A$2:$A$19979,1,FALSE)),$J$1,VLOOKUP($H226,[3]Source!$A$2:$AN$19979,18,FALSE))</f>
        <v>0</v>
      </c>
      <c r="J226" s="348" t="str">
        <f t="shared" si="8"/>
        <v>From 03/07/13 General Orientation Session</v>
      </c>
      <c r="K226" s="520">
        <f>IF(ISERROR(VLOOKUP(H226,[3]Source!$A$2:$AN$20007,18,1)),0,VLOOKUP(H226,[3]Source!$A$2:$AN$20007,18,1))</f>
        <v>0</v>
      </c>
    </row>
    <row r="227" spans="2:11">
      <c r="B227"/>
      <c r="C227">
        <v>0</v>
      </c>
      <c r="E227"/>
      <c r="H227" s="552">
        <f t="shared" si="7"/>
        <v>0</v>
      </c>
      <c r="I227" s="348">
        <f>IF(ISERROR(VLOOKUP($H227,[3]Source!$A$2:$A$19979,1,FALSE)),$J$1,VLOOKUP($H227,[3]Source!$A$2:$AN$19979,18,FALSE))</f>
        <v>0</v>
      </c>
      <c r="J227" s="348" t="str">
        <f t="shared" si="8"/>
        <v>From 03/07/13 General Orientation Session</v>
      </c>
      <c r="K227" s="520">
        <f>IF(ISERROR(VLOOKUP(H227,[3]Source!$A$2:$AN$20007,18,1)),0,VLOOKUP(H227,[3]Source!$A$2:$AN$20007,18,1))</f>
        <v>0</v>
      </c>
    </row>
    <row r="228" spans="2:11">
      <c r="B228"/>
      <c r="C228">
        <v>0</v>
      </c>
      <c r="E228"/>
      <c r="H228" s="552">
        <f t="shared" si="7"/>
        <v>0</v>
      </c>
      <c r="I228" s="348">
        <f>IF(ISERROR(VLOOKUP($H228,[3]Source!$A$2:$A$19979,1,FALSE)),$J$1,VLOOKUP($H228,[3]Source!$A$2:$AN$19979,18,FALSE))</f>
        <v>0</v>
      </c>
      <c r="J228" s="348" t="str">
        <f t="shared" si="8"/>
        <v>From 03/07/13 General Orientation Session</v>
      </c>
      <c r="K228" s="520">
        <f>IF(ISERROR(VLOOKUP(H228,[3]Source!$A$2:$AN$20007,18,1)),0,VLOOKUP(H228,[3]Source!$A$2:$AN$20007,18,1))</f>
        <v>0</v>
      </c>
    </row>
    <row r="229" spans="2:11">
      <c r="B229"/>
      <c r="C229">
        <v>0</v>
      </c>
      <c r="E229"/>
      <c r="H229" s="552">
        <f t="shared" si="7"/>
        <v>0</v>
      </c>
      <c r="I229" s="348">
        <f>IF(ISERROR(VLOOKUP($H229,[3]Source!$A$2:$A$19979,1,FALSE)),$J$1,VLOOKUP($H229,[3]Source!$A$2:$AN$19979,18,FALSE))</f>
        <v>0</v>
      </c>
      <c r="J229" s="348" t="str">
        <f t="shared" si="8"/>
        <v>From 03/07/13 General Orientation Session</v>
      </c>
      <c r="K229" s="520">
        <f>IF(ISERROR(VLOOKUP(H229,[3]Source!$A$2:$AN$20007,18,1)),0,VLOOKUP(H229,[3]Source!$A$2:$AN$20007,18,1))</f>
        <v>0</v>
      </c>
    </row>
    <row r="230" spans="2:11">
      <c r="B230"/>
      <c r="C230">
        <v>0</v>
      </c>
      <c r="E230"/>
      <c r="H230" s="552">
        <f t="shared" si="7"/>
        <v>0</v>
      </c>
      <c r="I230" s="348">
        <f>IF(ISERROR(VLOOKUP($H230,[3]Source!$A$2:$A$19979,1,FALSE)),$J$1,VLOOKUP($H230,[3]Source!$A$2:$AN$19979,18,FALSE))</f>
        <v>0</v>
      </c>
      <c r="J230" s="348" t="str">
        <f t="shared" si="8"/>
        <v>From 03/07/13 General Orientation Session</v>
      </c>
      <c r="K230" s="520">
        <f>IF(ISERROR(VLOOKUP(H230,[3]Source!$A$2:$AN$20007,18,1)),0,VLOOKUP(H230,[3]Source!$A$2:$AN$20007,18,1))</f>
        <v>0</v>
      </c>
    </row>
    <row r="231" spans="2:11">
      <c r="B231"/>
      <c r="C231">
        <v>0</v>
      </c>
      <c r="E231"/>
      <c r="H231" s="552">
        <f t="shared" si="7"/>
        <v>0</v>
      </c>
      <c r="I231" s="348">
        <f>IF(ISERROR(VLOOKUP($H231,[3]Source!$A$2:$A$19979,1,FALSE)),$J$1,VLOOKUP($H231,[3]Source!$A$2:$AN$19979,18,FALSE))</f>
        <v>0</v>
      </c>
      <c r="J231" s="348" t="str">
        <f t="shared" si="8"/>
        <v>From 03/07/13 General Orientation Session</v>
      </c>
      <c r="K231" s="520">
        <f>IF(ISERROR(VLOOKUP(H231,[3]Source!$A$2:$AN$20007,18,1)),0,VLOOKUP(H231,[3]Source!$A$2:$AN$20007,18,1))</f>
        <v>0</v>
      </c>
    </row>
    <row r="232" spans="2:11">
      <c r="B232"/>
      <c r="C232">
        <v>0</v>
      </c>
      <c r="E232"/>
      <c r="H232" s="552">
        <f t="shared" si="7"/>
        <v>0</v>
      </c>
      <c r="I232" s="348">
        <f>IF(ISERROR(VLOOKUP($H232,[3]Source!$A$2:$A$19979,1,FALSE)),$J$1,VLOOKUP($H232,[3]Source!$A$2:$AN$19979,18,FALSE))</f>
        <v>0</v>
      </c>
      <c r="J232" s="348" t="str">
        <f t="shared" si="8"/>
        <v>From 03/07/13 General Orientation Session</v>
      </c>
      <c r="K232" s="520">
        <f>IF(ISERROR(VLOOKUP(H232,[3]Source!$A$2:$AN$20007,18,1)),0,VLOOKUP(H232,[3]Source!$A$2:$AN$20007,18,1))</f>
        <v>0</v>
      </c>
    </row>
    <row r="233" spans="2:11">
      <c r="B233"/>
      <c r="C233">
        <v>0</v>
      </c>
      <c r="E233"/>
      <c r="H233" s="552">
        <f t="shared" si="7"/>
        <v>0</v>
      </c>
      <c r="I233" s="348">
        <f>IF(ISERROR(VLOOKUP($H233,[3]Source!$A$2:$A$19979,1,FALSE)),$J$1,VLOOKUP($H233,[3]Source!$A$2:$AN$19979,18,FALSE))</f>
        <v>0</v>
      </c>
      <c r="J233" s="348" t="str">
        <f t="shared" si="8"/>
        <v>From 03/07/13 General Orientation Session</v>
      </c>
      <c r="K233" s="520">
        <f>IF(ISERROR(VLOOKUP(H233,[3]Source!$A$2:$AN$20007,18,1)),0,VLOOKUP(H233,[3]Source!$A$2:$AN$20007,18,1))</f>
        <v>0</v>
      </c>
    </row>
    <row r="234" spans="2:11">
      <c r="B234"/>
      <c r="C234">
        <v>0</v>
      </c>
      <c r="E234"/>
      <c r="H234" s="552">
        <f t="shared" si="7"/>
        <v>0</v>
      </c>
      <c r="I234" s="348">
        <f>IF(ISERROR(VLOOKUP($H234,[3]Source!$A$2:$A$19979,1,FALSE)),$J$1,VLOOKUP($H234,[3]Source!$A$2:$AN$19979,18,FALSE))</f>
        <v>0</v>
      </c>
      <c r="J234" s="348" t="str">
        <f t="shared" si="8"/>
        <v>From 03/07/13 General Orientation Session</v>
      </c>
      <c r="K234" s="520">
        <f>IF(ISERROR(VLOOKUP(H234,[3]Source!$A$2:$AN$20007,18,1)),0,VLOOKUP(H234,[3]Source!$A$2:$AN$20007,18,1))</f>
        <v>0</v>
      </c>
    </row>
    <row r="235" spans="2:11">
      <c r="B235"/>
      <c r="C235">
        <v>0</v>
      </c>
      <c r="E235"/>
      <c r="H235" s="552">
        <f t="shared" si="7"/>
        <v>0</v>
      </c>
      <c r="I235" s="348">
        <f>IF(ISERROR(VLOOKUP($H235,[3]Source!$A$2:$A$19979,1,FALSE)),$J$1,VLOOKUP($H235,[3]Source!$A$2:$AN$19979,18,FALSE))</f>
        <v>0</v>
      </c>
      <c r="J235" s="348" t="str">
        <f t="shared" si="8"/>
        <v>From 03/07/13 General Orientation Session</v>
      </c>
      <c r="K235" s="520">
        <f>IF(ISERROR(VLOOKUP(H235,[3]Source!$A$2:$AN$20007,18,1)),0,VLOOKUP(H235,[3]Source!$A$2:$AN$20007,18,1))</f>
        <v>0</v>
      </c>
    </row>
    <row r="236" spans="2:11">
      <c r="B236"/>
      <c r="C236">
        <v>0</v>
      </c>
      <c r="E236"/>
      <c r="H236" s="552">
        <f t="shared" si="7"/>
        <v>0</v>
      </c>
      <c r="I236" s="348">
        <f>IF(ISERROR(VLOOKUP($H236,[3]Source!$A$2:$A$19979,1,FALSE)),$J$1,VLOOKUP($H236,[3]Source!$A$2:$AN$19979,18,FALSE))</f>
        <v>0</v>
      </c>
      <c r="J236" s="348" t="str">
        <f t="shared" si="8"/>
        <v>From 03/07/13 General Orientation Session</v>
      </c>
      <c r="K236" s="520">
        <f>IF(ISERROR(VLOOKUP(H236,[3]Source!$A$2:$AN$20007,18,1)),0,VLOOKUP(H236,[3]Source!$A$2:$AN$20007,18,1))</f>
        <v>0</v>
      </c>
    </row>
    <row r="237" spans="2:11">
      <c r="B237"/>
      <c r="C237">
        <v>0</v>
      </c>
      <c r="E237"/>
      <c r="H237" s="552">
        <f t="shared" si="7"/>
        <v>0</v>
      </c>
      <c r="I237" s="348">
        <f>IF(ISERROR(VLOOKUP($H237,[3]Source!$A$2:$A$19979,1,FALSE)),$J$1,VLOOKUP($H237,[3]Source!$A$2:$AN$19979,18,FALSE))</f>
        <v>0</v>
      </c>
      <c r="J237" s="348" t="str">
        <f t="shared" si="8"/>
        <v>From 03/07/13 General Orientation Session</v>
      </c>
      <c r="K237" s="520">
        <f>IF(ISERROR(VLOOKUP(H237,[3]Source!$A$2:$AN$20007,18,1)),0,VLOOKUP(H237,[3]Source!$A$2:$AN$20007,18,1))</f>
        <v>0</v>
      </c>
    </row>
    <row r="238" spans="2:11">
      <c r="B238"/>
      <c r="C238">
        <v>0</v>
      </c>
      <c r="E238"/>
      <c r="H238" s="552">
        <f t="shared" si="7"/>
        <v>0</v>
      </c>
      <c r="I238" s="348">
        <f>IF(ISERROR(VLOOKUP($H238,[3]Source!$A$2:$A$19979,1,FALSE)),$J$1,VLOOKUP($H238,[3]Source!$A$2:$AN$19979,18,FALSE))</f>
        <v>0</v>
      </c>
      <c r="J238" s="348" t="str">
        <f t="shared" si="8"/>
        <v>From 03/07/13 General Orientation Session</v>
      </c>
      <c r="K238" s="520">
        <f>IF(ISERROR(VLOOKUP(H238,[3]Source!$A$2:$AN$20007,18,1)),0,VLOOKUP(H238,[3]Source!$A$2:$AN$20007,18,1))</f>
        <v>0</v>
      </c>
    </row>
    <row r="239" spans="2:11">
      <c r="B239"/>
      <c r="C239">
        <v>0</v>
      </c>
      <c r="E239"/>
      <c r="H239" s="552">
        <f t="shared" si="7"/>
        <v>0</v>
      </c>
      <c r="I239" s="348">
        <f>IF(ISERROR(VLOOKUP($H239,[3]Source!$A$2:$A$19979,1,FALSE)),$J$1,VLOOKUP($H239,[3]Source!$A$2:$AN$19979,18,FALSE))</f>
        <v>0</v>
      </c>
      <c r="J239" s="348" t="str">
        <f t="shared" si="8"/>
        <v>From 03/07/13 General Orientation Session</v>
      </c>
      <c r="K239" s="520">
        <f>IF(ISERROR(VLOOKUP(H239,[3]Source!$A$2:$AN$20007,18,1)),0,VLOOKUP(H239,[3]Source!$A$2:$AN$20007,18,1))</f>
        <v>0</v>
      </c>
    </row>
    <row r="240" spans="2:11">
      <c r="B240"/>
      <c r="C240">
        <v>0</v>
      </c>
      <c r="E240"/>
      <c r="H240" s="552">
        <f t="shared" si="7"/>
        <v>0</v>
      </c>
      <c r="I240" s="348">
        <f>IF(ISERROR(VLOOKUP($H240,[3]Source!$A$2:$A$19979,1,FALSE)),$J$1,VLOOKUP($H240,[3]Source!$A$2:$AN$19979,18,FALSE))</f>
        <v>0</v>
      </c>
      <c r="J240" s="348" t="str">
        <f t="shared" si="8"/>
        <v>From 03/07/13 General Orientation Session</v>
      </c>
      <c r="K240" s="520">
        <f>IF(ISERROR(VLOOKUP(H240,[3]Source!$A$2:$AN$20007,18,1)),0,VLOOKUP(H240,[3]Source!$A$2:$AN$20007,18,1))</f>
        <v>0</v>
      </c>
    </row>
    <row r="241" spans="2:11">
      <c r="B241"/>
      <c r="C241">
        <v>0</v>
      </c>
      <c r="E241"/>
      <c r="H241" s="552">
        <f t="shared" si="7"/>
        <v>0</v>
      </c>
      <c r="I241" s="348">
        <f>IF(ISERROR(VLOOKUP($H241,[3]Source!$A$2:$A$19979,1,FALSE)),$J$1,VLOOKUP($H241,[3]Source!$A$2:$AN$19979,18,FALSE))</f>
        <v>0</v>
      </c>
      <c r="J241" s="348" t="str">
        <f t="shared" si="8"/>
        <v>From 03/07/13 General Orientation Session</v>
      </c>
      <c r="K241" s="520">
        <f>IF(ISERROR(VLOOKUP(H241,[3]Source!$A$2:$AN$20007,18,1)),0,VLOOKUP(H241,[3]Source!$A$2:$AN$20007,18,1))</f>
        <v>0</v>
      </c>
    </row>
    <row r="242" spans="2:11">
      <c r="B242"/>
      <c r="C242">
        <v>0</v>
      </c>
      <c r="E242"/>
      <c r="H242" s="552">
        <f t="shared" si="7"/>
        <v>0</v>
      </c>
      <c r="I242" s="348">
        <f>IF(ISERROR(VLOOKUP($H242,[3]Source!$A$2:$A$19979,1,FALSE)),$J$1,VLOOKUP($H242,[3]Source!$A$2:$AN$19979,18,FALSE))</f>
        <v>0</v>
      </c>
      <c r="J242" s="348" t="str">
        <f t="shared" si="8"/>
        <v>From 03/07/13 General Orientation Session</v>
      </c>
      <c r="K242" s="520">
        <f>IF(ISERROR(VLOOKUP(H242,[3]Source!$A$2:$AN$20007,18,1)),0,VLOOKUP(H242,[3]Source!$A$2:$AN$20007,18,1))</f>
        <v>0</v>
      </c>
    </row>
    <row r="243" spans="2:11">
      <c r="B243"/>
      <c r="C243">
        <v>0</v>
      </c>
      <c r="E243"/>
      <c r="H243" s="552">
        <f t="shared" si="7"/>
        <v>0</v>
      </c>
      <c r="I243" s="348">
        <f>IF(ISERROR(VLOOKUP($H243,[3]Source!$A$2:$A$19979,1,FALSE)),$J$1,VLOOKUP($H243,[3]Source!$A$2:$AN$19979,18,FALSE))</f>
        <v>0</v>
      </c>
      <c r="J243" s="348" t="str">
        <f t="shared" si="8"/>
        <v>From 03/07/13 General Orientation Session</v>
      </c>
      <c r="K243" s="520">
        <f>IF(ISERROR(VLOOKUP(H243,[3]Source!$A$2:$AN$20007,18,1)),0,VLOOKUP(H243,[3]Source!$A$2:$AN$20007,18,1))</f>
        <v>0</v>
      </c>
    </row>
    <row r="244" spans="2:11">
      <c r="B244"/>
      <c r="C244">
        <v>0</v>
      </c>
      <c r="E244"/>
      <c r="H244" s="552">
        <f t="shared" si="7"/>
        <v>0</v>
      </c>
      <c r="I244" s="348">
        <f>IF(ISERROR(VLOOKUP($H244,[3]Source!$A$2:$A$19979,1,FALSE)),$J$1,VLOOKUP($H244,[3]Source!$A$2:$AN$19979,18,FALSE))</f>
        <v>0</v>
      </c>
      <c r="J244" s="348" t="str">
        <f t="shared" si="8"/>
        <v>From 03/07/13 General Orientation Session</v>
      </c>
      <c r="K244" s="520">
        <f>IF(ISERROR(VLOOKUP(H244,[3]Source!$A$2:$AN$20007,18,1)),0,VLOOKUP(H244,[3]Source!$A$2:$AN$20007,18,1))</f>
        <v>0</v>
      </c>
    </row>
    <row r="245" spans="2:11">
      <c r="B245"/>
      <c r="C245">
        <v>0</v>
      </c>
      <c r="E245"/>
      <c r="H245" s="552">
        <f t="shared" si="7"/>
        <v>0</v>
      </c>
      <c r="I245" s="348">
        <f>IF(ISERROR(VLOOKUP($H245,[3]Source!$A$2:$A$19979,1,FALSE)),$J$1,VLOOKUP($H245,[3]Source!$A$2:$AN$19979,18,FALSE))</f>
        <v>0</v>
      </c>
      <c r="J245" s="348" t="str">
        <f t="shared" si="8"/>
        <v>From 03/07/13 General Orientation Session</v>
      </c>
      <c r="K245" s="520">
        <f>IF(ISERROR(VLOOKUP(H245,[3]Source!$A$2:$AN$20007,18,1)),0,VLOOKUP(H245,[3]Source!$A$2:$AN$20007,18,1))</f>
        <v>0</v>
      </c>
    </row>
    <row r="246" spans="2:11">
      <c r="B246"/>
      <c r="C246">
        <v>0</v>
      </c>
      <c r="E246"/>
      <c r="H246" s="552">
        <f t="shared" si="7"/>
        <v>0</v>
      </c>
      <c r="I246" s="348">
        <f>IF(ISERROR(VLOOKUP($H246,[3]Source!$A$2:$A$19979,1,FALSE)),$J$1,VLOOKUP($H246,[3]Source!$A$2:$AN$19979,18,FALSE))</f>
        <v>0</v>
      </c>
      <c r="J246" s="348" t="str">
        <f t="shared" si="8"/>
        <v>From 03/07/13 General Orientation Session</v>
      </c>
      <c r="K246" s="520">
        <f>IF(ISERROR(VLOOKUP(H246,[3]Source!$A$2:$AN$20007,18,1)),0,VLOOKUP(H246,[3]Source!$A$2:$AN$20007,18,1))</f>
        <v>0</v>
      </c>
    </row>
    <row r="247" spans="2:11">
      <c r="B247"/>
      <c r="C247">
        <v>0</v>
      </c>
      <c r="E247"/>
      <c r="H247" s="552">
        <f t="shared" si="7"/>
        <v>0</v>
      </c>
      <c r="I247" s="348">
        <f>IF(ISERROR(VLOOKUP($H247,[3]Source!$A$2:$A$19979,1,FALSE)),$J$1,VLOOKUP($H247,[3]Source!$A$2:$AN$19979,18,FALSE))</f>
        <v>0</v>
      </c>
      <c r="J247" s="348" t="str">
        <f t="shared" si="8"/>
        <v>From 03/07/13 General Orientation Session</v>
      </c>
      <c r="K247" s="520">
        <f>IF(ISERROR(VLOOKUP(H247,[3]Source!$A$2:$AN$20007,18,1)),0,VLOOKUP(H247,[3]Source!$A$2:$AN$20007,18,1))</f>
        <v>0</v>
      </c>
    </row>
    <row r="248" spans="2:11">
      <c r="B248"/>
      <c r="C248">
        <v>0</v>
      </c>
      <c r="E248"/>
      <c r="H248" s="552">
        <f t="shared" si="7"/>
        <v>0</v>
      </c>
      <c r="I248" s="348">
        <f>IF(ISERROR(VLOOKUP($H248,[3]Source!$A$2:$A$19979,1,FALSE)),$J$1,VLOOKUP($H248,[3]Source!$A$2:$AN$19979,18,FALSE))</f>
        <v>0</v>
      </c>
      <c r="J248" s="348" t="str">
        <f t="shared" si="8"/>
        <v>From 03/07/13 General Orientation Session</v>
      </c>
      <c r="K248" s="520">
        <f>IF(ISERROR(VLOOKUP(H248,[3]Source!$A$2:$AN$20007,18,1)),0,VLOOKUP(H248,[3]Source!$A$2:$AN$20007,18,1))</f>
        <v>0</v>
      </c>
    </row>
    <row r="249" spans="2:11">
      <c r="B249"/>
      <c r="C249">
        <v>0</v>
      </c>
      <c r="E249"/>
      <c r="H249" s="552">
        <f t="shared" si="7"/>
        <v>0</v>
      </c>
      <c r="I249" s="348">
        <f>IF(ISERROR(VLOOKUP($H249,[3]Source!$A$2:$A$19979,1,FALSE)),$J$1,VLOOKUP($H249,[3]Source!$A$2:$AN$19979,18,FALSE))</f>
        <v>0</v>
      </c>
      <c r="J249" s="348" t="str">
        <f t="shared" si="8"/>
        <v>From 03/07/13 General Orientation Session</v>
      </c>
      <c r="K249" s="520">
        <f>IF(ISERROR(VLOOKUP(H249,[3]Source!$A$2:$AN$20007,18,1)),0,VLOOKUP(H249,[3]Source!$A$2:$AN$20007,18,1))</f>
        <v>0</v>
      </c>
    </row>
    <row r="250" spans="2:11">
      <c r="B250"/>
      <c r="C250">
        <v>0</v>
      </c>
      <c r="E250"/>
      <c r="H250" s="552">
        <f t="shared" si="7"/>
        <v>0</v>
      </c>
      <c r="I250" s="348">
        <f>IF(ISERROR(VLOOKUP($H250,[3]Source!$A$2:$A$19979,1,FALSE)),$J$1,VLOOKUP($H250,[3]Source!$A$2:$AN$19979,18,FALSE))</f>
        <v>0</v>
      </c>
      <c r="J250" s="348" t="str">
        <f t="shared" si="8"/>
        <v>From 03/07/13 General Orientation Session</v>
      </c>
      <c r="K250" s="520">
        <f>IF(ISERROR(VLOOKUP(H250,[3]Source!$A$2:$AN$20007,18,1)),0,VLOOKUP(H250,[3]Source!$A$2:$AN$20007,18,1))</f>
        <v>0</v>
      </c>
    </row>
    <row r="251" spans="2:11">
      <c r="B251"/>
      <c r="C251">
        <v>0</v>
      </c>
      <c r="E251"/>
      <c r="H251" s="552">
        <f t="shared" si="7"/>
        <v>0</v>
      </c>
      <c r="I251" s="348">
        <f>IF(ISERROR(VLOOKUP($H251,[3]Source!$A$2:$A$19979,1,FALSE)),$J$1,VLOOKUP($H251,[3]Source!$A$2:$AN$19979,18,FALSE))</f>
        <v>0</v>
      </c>
      <c r="J251" s="348" t="str">
        <f t="shared" si="8"/>
        <v>From 03/07/13 General Orientation Session</v>
      </c>
      <c r="K251" s="520">
        <f>IF(ISERROR(VLOOKUP(H251,[3]Source!$A$2:$AN$20007,18,1)),0,VLOOKUP(H251,[3]Source!$A$2:$AN$20007,18,1))</f>
        <v>0</v>
      </c>
    </row>
    <row r="252" spans="2:11">
      <c r="B252"/>
      <c r="C252">
        <v>0</v>
      </c>
      <c r="E252"/>
      <c r="H252" s="552">
        <f t="shared" si="7"/>
        <v>0</v>
      </c>
      <c r="I252" s="348">
        <f>IF(ISERROR(VLOOKUP($H252,[3]Source!$A$2:$A$19979,1,FALSE)),$J$1,VLOOKUP($H252,[3]Source!$A$2:$AN$19979,18,FALSE))</f>
        <v>0</v>
      </c>
      <c r="J252" s="348" t="str">
        <f t="shared" si="8"/>
        <v>From 03/07/13 General Orientation Session</v>
      </c>
      <c r="K252" s="520">
        <f>IF(ISERROR(VLOOKUP(H252,[3]Source!$A$2:$AN$20007,18,1)),0,VLOOKUP(H252,[3]Source!$A$2:$AN$20007,18,1))</f>
        <v>0</v>
      </c>
    </row>
    <row r="253" spans="2:11">
      <c r="B253"/>
      <c r="C253">
        <v>0</v>
      </c>
      <c r="E253"/>
      <c r="H253" s="552">
        <f t="shared" si="7"/>
        <v>0</v>
      </c>
      <c r="I253" s="348">
        <f>IF(ISERROR(VLOOKUP($H253,[3]Source!$A$2:$A$19979,1,FALSE)),$J$1,VLOOKUP($H253,[3]Source!$A$2:$AN$19979,18,FALSE))</f>
        <v>0</v>
      </c>
      <c r="J253" s="348" t="str">
        <f t="shared" si="8"/>
        <v>From 03/07/13 General Orientation Session</v>
      </c>
      <c r="K253" s="520">
        <f>IF(ISERROR(VLOOKUP(H253,[3]Source!$A$2:$AN$20007,18,1)),0,VLOOKUP(H253,[3]Source!$A$2:$AN$20007,18,1))</f>
        <v>0</v>
      </c>
    </row>
    <row r="254" spans="2:11">
      <c r="B254"/>
      <c r="C254">
        <v>0</v>
      </c>
      <c r="E254"/>
      <c r="H254" s="552">
        <f t="shared" si="7"/>
        <v>0</v>
      </c>
      <c r="I254" s="348">
        <f>IF(ISERROR(VLOOKUP($H254,[3]Source!$A$2:$A$19979,1,FALSE)),$J$1,VLOOKUP($H254,[3]Source!$A$2:$AN$19979,18,FALSE))</f>
        <v>0</v>
      </c>
      <c r="J254" s="348" t="str">
        <f t="shared" si="8"/>
        <v>From 03/07/13 General Orientation Session</v>
      </c>
      <c r="K254" s="520">
        <f>IF(ISERROR(VLOOKUP(H254,[3]Source!$A$2:$AN$20007,18,1)),0,VLOOKUP(H254,[3]Source!$A$2:$AN$20007,18,1))</f>
        <v>0</v>
      </c>
    </row>
    <row r="255" spans="2:11">
      <c r="B255"/>
      <c r="C255">
        <v>0</v>
      </c>
      <c r="E255"/>
      <c r="H255" s="552">
        <f t="shared" si="7"/>
        <v>0</v>
      </c>
      <c r="I255" s="348">
        <f>IF(ISERROR(VLOOKUP($H255,[3]Source!$A$2:$A$19979,1,FALSE)),$J$1,VLOOKUP($H255,[3]Source!$A$2:$AN$19979,18,FALSE))</f>
        <v>0</v>
      </c>
      <c r="J255" s="348" t="str">
        <f t="shared" si="8"/>
        <v>From 03/07/13 General Orientation Session</v>
      </c>
      <c r="K255" s="520">
        <f>IF(ISERROR(VLOOKUP(H255,[3]Source!$A$2:$AN$20007,18,1)),0,VLOOKUP(H255,[3]Source!$A$2:$AN$20007,18,1))</f>
        <v>0</v>
      </c>
    </row>
    <row r="256" spans="2:11">
      <c r="B256"/>
      <c r="C256">
        <v>0</v>
      </c>
      <c r="E256"/>
      <c r="H256" s="552">
        <f t="shared" si="7"/>
        <v>0</v>
      </c>
      <c r="I256" s="348">
        <f>IF(ISERROR(VLOOKUP($H256,[3]Source!$A$2:$A$19979,1,FALSE)),$J$1,VLOOKUP($H256,[3]Source!$A$2:$AN$19979,18,FALSE))</f>
        <v>0</v>
      </c>
      <c r="J256" s="348" t="str">
        <f t="shared" si="8"/>
        <v>From 03/07/13 General Orientation Session</v>
      </c>
      <c r="K256" s="520">
        <f>IF(ISERROR(VLOOKUP(H256,[3]Source!$A$2:$AN$20007,18,1)),0,VLOOKUP(H256,[3]Source!$A$2:$AN$20007,18,1))</f>
        <v>0</v>
      </c>
    </row>
    <row r="257" spans="2:11">
      <c r="B257"/>
      <c r="C257">
        <v>0</v>
      </c>
      <c r="E257"/>
      <c r="H257" s="552">
        <f t="shared" si="7"/>
        <v>0</v>
      </c>
      <c r="I257" s="348">
        <f>IF(ISERROR(VLOOKUP($H257,[3]Source!$A$2:$A$19979,1,FALSE)),$J$1,VLOOKUP($H257,[3]Source!$A$2:$AN$19979,18,FALSE))</f>
        <v>0</v>
      </c>
      <c r="J257" s="348" t="str">
        <f t="shared" si="8"/>
        <v>From 03/07/13 General Orientation Session</v>
      </c>
      <c r="K257" s="520">
        <f>IF(ISERROR(VLOOKUP(H257,[3]Source!$A$2:$AN$20007,18,1)),0,VLOOKUP(H257,[3]Source!$A$2:$AN$20007,18,1))</f>
        <v>0</v>
      </c>
    </row>
    <row r="258" spans="2:11">
      <c r="B258"/>
      <c r="C258">
        <v>0</v>
      </c>
      <c r="E258"/>
      <c r="H258" s="552">
        <f t="shared" ref="H258:H300" si="9">C258+0</f>
        <v>0</v>
      </c>
      <c r="I258" s="348">
        <f>IF(ISERROR(VLOOKUP($H258,[3]Source!$A$2:$A$19979,1,FALSE)),$J$1,VLOOKUP($H258,[3]Source!$A$2:$AN$19979,18,FALSE))</f>
        <v>0</v>
      </c>
      <c r="J258" s="348" t="str">
        <f t="shared" ref="J258:J300" si="10">IF(I258=0,CONCATENATE("From ",TEXT($K$1,"mm/dd/yy")," General Orientation Session"),CONCATENATE("From ",TEXT(I258,"mm/dd/yy")," General Orientation Session"))</f>
        <v>From 03/07/13 General Orientation Session</v>
      </c>
      <c r="K258" s="520">
        <f>IF(ISERROR(VLOOKUP(H258,[3]Source!$A$2:$AN$20007,18,1)),0,VLOOKUP(H258,[3]Source!$A$2:$AN$20007,18,1))</f>
        <v>0</v>
      </c>
    </row>
    <row r="259" spans="2:11">
      <c r="B259"/>
      <c r="C259">
        <v>0</v>
      </c>
      <c r="E259"/>
      <c r="H259" s="552">
        <f t="shared" si="9"/>
        <v>0</v>
      </c>
      <c r="I259" s="348">
        <f>IF(ISERROR(VLOOKUP($H259,[3]Source!$A$2:$A$19979,1,FALSE)),$J$1,VLOOKUP($H259,[3]Source!$A$2:$AN$19979,18,FALSE))</f>
        <v>0</v>
      </c>
      <c r="J259" s="348" t="str">
        <f t="shared" si="10"/>
        <v>From 03/07/13 General Orientation Session</v>
      </c>
      <c r="K259" s="520">
        <f>IF(ISERROR(VLOOKUP(H259,[3]Source!$A$2:$AN$20007,18,1)),0,VLOOKUP(H259,[3]Source!$A$2:$AN$20007,18,1))</f>
        <v>0</v>
      </c>
    </row>
    <row r="260" spans="2:11">
      <c r="B260"/>
      <c r="C260">
        <v>0</v>
      </c>
      <c r="E260"/>
      <c r="H260" s="552">
        <f t="shared" si="9"/>
        <v>0</v>
      </c>
      <c r="I260" s="348">
        <f>IF(ISERROR(VLOOKUP($H260,[3]Source!$A$2:$A$19979,1,FALSE)),$J$1,VLOOKUP($H260,[3]Source!$A$2:$AN$19979,18,FALSE))</f>
        <v>0</v>
      </c>
      <c r="J260" s="348" t="str">
        <f t="shared" si="10"/>
        <v>From 03/07/13 General Orientation Session</v>
      </c>
      <c r="K260" s="520">
        <f>IF(ISERROR(VLOOKUP(H260,[3]Source!$A$2:$AN$20007,18,1)),0,VLOOKUP(H260,[3]Source!$A$2:$AN$20007,18,1))</f>
        <v>0</v>
      </c>
    </row>
    <row r="261" spans="2:11">
      <c r="B261"/>
      <c r="C261">
        <v>0</v>
      </c>
      <c r="E261"/>
      <c r="H261" s="552">
        <f t="shared" si="9"/>
        <v>0</v>
      </c>
      <c r="I261" s="348">
        <f>IF(ISERROR(VLOOKUP($H261,[3]Source!$A$2:$A$19979,1,FALSE)),$J$1,VLOOKUP($H261,[3]Source!$A$2:$AN$19979,18,FALSE))</f>
        <v>0</v>
      </c>
      <c r="J261" s="348" t="str">
        <f t="shared" si="10"/>
        <v>From 03/07/13 General Orientation Session</v>
      </c>
      <c r="K261" s="520">
        <f>IF(ISERROR(VLOOKUP(H261,[3]Source!$A$2:$AN$20007,18,1)),0,VLOOKUP(H261,[3]Source!$A$2:$AN$20007,18,1))</f>
        <v>0</v>
      </c>
    </row>
    <row r="262" spans="2:11">
      <c r="B262"/>
      <c r="C262">
        <v>0</v>
      </c>
      <c r="E262"/>
      <c r="H262" s="552">
        <f t="shared" si="9"/>
        <v>0</v>
      </c>
      <c r="I262" s="348">
        <f>IF(ISERROR(VLOOKUP($H262,[3]Source!$A$2:$A$19979,1,FALSE)),$J$1,VLOOKUP($H262,[3]Source!$A$2:$AN$19979,18,FALSE))</f>
        <v>0</v>
      </c>
      <c r="J262" s="348" t="str">
        <f t="shared" si="10"/>
        <v>From 03/07/13 General Orientation Session</v>
      </c>
      <c r="K262" s="520">
        <f>IF(ISERROR(VLOOKUP(H262,[3]Source!$A$2:$AN$20007,18,1)),0,VLOOKUP(H262,[3]Source!$A$2:$AN$20007,18,1))</f>
        <v>0</v>
      </c>
    </row>
    <row r="263" spans="2:11">
      <c r="B263"/>
      <c r="C263">
        <v>0</v>
      </c>
      <c r="E263"/>
      <c r="H263" s="552">
        <f t="shared" si="9"/>
        <v>0</v>
      </c>
      <c r="I263" s="348">
        <f>IF(ISERROR(VLOOKUP($H263,[3]Source!$A$2:$A$19979,1,FALSE)),$J$1,VLOOKUP($H263,[3]Source!$A$2:$AN$19979,18,FALSE))</f>
        <v>0</v>
      </c>
      <c r="J263" s="348" t="str">
        <f t="shared" si="10"/>
        <v>From 03/07/13 General Orientation Session</v>
      </c>
      <c r="K263" s="520">
        <f>IF(ISERROR(VLOOKUP(H263,[3]Source!$A$2:$AN$20007,18,1)),0,VLOOKUP(H263,[3]Source!$A$2:$AN$20007,18,1))</f>
        <v>0</v>
      </c>
    </row>
    <row r="264" spans="2:11">
      <c r="B264"/>
      <c r="C264">
        <v>0</v>
      </c>
      <c r="E264"/>
      <c r="H264" s="552">
        <f t="shared" si="9"/>
        <v>0</v>
      </c>
      <c r="I264" s="348">
        <f>IF(ISERROR(VLOOKUP($H264,[3]Source!$A$2:$A$19979,1,FALSE)),$J$1,VLOOKUP($H264,[3]Source!$A$2:$AN$19979,18,FALSE))</f>
        <v>0</v>
      </c>
      <c r="J264" s="348" t="str">
        <f t="shared" si="10"/>
        <v>From 03/07/13 General Orientation Session</v>
      </c>
      <c r="K264" s="520">
        <f>IF(ISERROR(VLOOKUP(H264,[3]Source!$A$2:$AN$20007,18,1)),0,VLOOKUP(H264,[3]Source!$A$2:$AN$20007,18,1))</f>
        <v>0</v>
      </c>
    </row>
    <row r="265" spans="2:11">
      <c r="B265"/>
      <c r="C265">
        <v>0</v>
      </c>
      <c r="E265"/>
      <c r="H265" s="552">
        <f t="shared" si="9"/>
        <v>0</v>
      </c>
      <c r="I265" s="348">
        <f>IF(ISERROR(VLOOKUP($H265,[3]Source!$A$2:$A$19979,1,FALSE)),$J$1,VLOOKUP($H265,[3]Source!$A$2:$AN$19979,18,FALSE))</f>
        <v>0</v>
      </c>
      <c r="J265" s="348" t="str">
        <f t="shared" si="10"/>
        <v>From 03/07/13 General Orientation Session</v>
      </c>
      <c r="K265" s="520">
        <f>IF(ISERROR(VLOOKUP(H265,[3]Source!$A$2:$AN$20007,18,1)),0,VLOOKUP(H265,[3]Source!$A$2:$AN$20007,18,1))</f>
        <v>0</v>
      </c>
    </row>
    <row r="266" spans="2:11">
      <c r="B266"/>
      <c r="C266">
        <v>0</v>
      </c>
      <c r="E266"/>
      <c r="H266" s="552">
        <f t="shared" si="9"/>
        <v>0</v>
      </c>
      <c r="I266" s="348">
        <f>IF(ISERROR(VLOOKUP($H266,[3]Source!$A$2:$A$19979,1,FALSE)),$J$1,VLOOKUP($H266,[3]Source!$A$2:$AN$19979,18,FALSE))</f>
        <v>0</v>
      </c>
      <c r="J266" s="348" t="str">
        <f t="shared" si="10"/>
        <v>From 03/07/13 General Orientation Session</v>
      </c>
      <c r="K266" s="520">
        <f>IF(ISERROR(VLOOKUP(H266,[3]Source!$A$2:$AN$20007,18,1)),0,VLOOKUP(H266,[3]Source!$A$2:$AN$20007,18,1))</f>
        <v>0</v>
      </c>
    </row>
    <row r="267" spans="2:11">
      <c r="B267"/>
      <c r="C267">
        <v>0</v>
      </c>
      <c r="E267"/>
      <c r="H267" s="552">
        <f t="shared" si="9"/>
        <v>0</v>
      </c>
      <c r="I267" s="348">
        <f>IF(ISERROR(VLOOKUP($H267,[3]Source!$A$2:$A$19979,1,FALSE)),$J$1,VLOOKUP($H267,[3]Source!$A$2:$AN$19979,18,FALSE))</f>
        <v>0</v>
      </c>
      <c r="J267" s="348" t="str">
        <f t="shared" si="10"/>
        <v>From 03/07/13 General Orientation Session</v>
      </c>
      <c r="K267" s="520">
        <f>IF(ISERROR(VLOOKUP(H267,[3]Source!$A$2:$AN$20007,18,1)),0,VLOOKUP(H267,[3]Source!$A$2:$AN$20007,18,1))</f>
        <v>0</v>
      </c>
    </row>
    <row r="268" spans="2:11">
      <c r="B268"/>
      <c r="C268">
        <v>0</v>
      </c>
      <c r="E268"/>
      <c r="H268" s="552">
        <f t="shared" si="9"/>
        <v>0</v>
      </c>
      <c r="I268" s="348">
        <f>IF(ISERROR(VLOOKUP($H268,[3]Source!$A$2:$A$19979,1,FALSE)),$J$1,VLOOKUP($H268,[3]Source!$A$2:$AN$19979,18,FALSE))</f>
        <v>0</v>
      </c>
      <c r="J268" s="348" t="str">
        <f t="shared" si="10"/>
        <v>From 03/07/13 General Orientation Session</v>
      </c>
      <c r="K268" s="520">
        <f>IF(ISERROR(VLOOKUP(H268,[3]Source!$A$2:$AN$20007,18,1)),0,VLOOKUP(H268,[3]Source!$A$2:$AN$20007,18,1))</f>
        <v>0</v>
      </c>
    </row>
    <row r="269" spans="2:11">
      <c r="B269"/>
      <c r="C269">
        <v>0</v>
      </c>
      <c r="E269"/>
      <c r="H269" s="552">
        <f t="shared" si="9"/>
        <v>0</v>
      </c>
      <c r="I269" s="348">
        <f>IF(ISERROR(VLOOKUP($H269,[3]Source!$A$2:$A$19979,1,FALSE)),$J$1,VLOOKUP($H269,[3]Source!$A$2:$AN$19979,18,FALSE))</f>
        <v>0</v>
      </c>
      <c r="J269" s="348" t="str">
        <f t="shared" si="10"/>
        <v>From 03/07/13 General Orientation Session</v>
      </c>
      <c r="K269" s="520">
        <f>IF(ISERROR(VLOOKUP(H269,[3]Source!$A$2:$AN$20007,18,1)),0,VLOOKUP(H269,[3]Source!$A$2:$AN$20007,18,1))</f>
        <v>0</v>
      </c>
    </row>
    <row r="270" spans="2:11">
      <c r="B270"/>
      <c r="C270">
        <v>0</v>
      </c>
      <c r="E270"/>
      <c r="H270" s="552">
        <f t="shared" si="9"/>
        <v>0</v>
      </c>
      <c r="I270" s="348">
        <f>IF(ISERROR(VLOOKUP($H270,[3]Source!$A$2:$A$19979,1,FALSE)),$J$1,VLOOKUP($H270,[3]Source!$A$2:$AN$19979,18,FALSE))</f>
        <v>0</v>
      </c>
      <c r="J270" s="348" t="str">
        <f t="shared" si="10"/>
        <v>From 03/07/13 General Orientation Session</v>
      </c>
      <c r="K270" s="520">
        <f>IF(ISERROR(VLOOKUP(H270,[3]Source!$A$2:$AN$20007,18,1)),0,VLOOKUP(H270,[3]Source!$A$2:$AN$20007,18,1))</f>
        <v>0</v>
      </c>
    </row>
    <row r="271" spans="2:11">
      <c r="B271"/>
      <c r="C271">
        <v>0</v>
      </c>
      <c r="E271"/>
      <c r="H271" s="552">
        <f t="shared" si="9"/>
        <v>0</v>
      </c>
      <c r="I271" s="348">
        <f>IF(ISERROR(VLOOKUP($H271,[3]Source!$A$2:$A$19979,1,FALSE)),$J$1,VLOOKUP($H271,[3]Source!$A$2:$AN$19979,18,FALSE))</f>
        <v>0</v>
      </c>
      <c r="J271" s="348" t="str">
        <f t="shared" si="10"/>
        <v>From 03/07/13 General Orientation Session</v>
      </c>
      <c r="K271" s="520">
        <f>IF(ISERROR(VLOOKUP(H271,[3]Source!$A$2:$AN$20007,18,1)),0,VLOOKUP(H271,[3]Source!$A$2:$AN$20007,18,1))</f>
        <v>0</v>
      </c>
    </row>
    <row r="272" spans="2:11">
      <c r="B272"/>
      <c r="C272">
        <v>0</v>
      </c>
      <c r="E272"/>
      <c r="H272" s="552">
        <f t="shared" si="9"/>
        <v>0</v>
      </c>
      <c r="I272" s="348">
        <f>IF(ISERROR(VLOOKUP($H272,[3]Source!$A$2:$A$19979,1,FALSE)),$J$1,VLOOKUP($H272,[3]Source!$A$2:$AN$19979,18,FALSE))</f>
        <v>0</v>
      </c>
      <c r="J272" s="348" t="str">
        <f t="shared" si="10"/>
        <v>From 03/07/13 General Orientation Session</v>
      </c>
      <c r="K272" s="520">
        <f>IF(ISERROR(VLOOKUP(H272,[3]Source!$A$2:$AN$20007,18,1)),0,VLOOKUP(H272,[3]Source!$A$2:$AN$20007,18,1))</f>
        <v>0</v>
      </c>
    </row>
    <row r="273" spans="2:11">
      <c r="B273"/>
      <c r="C273">
        <v>0</v>
      </c>
      <c r="E273"/>
      <c r="H273" s="552">
        <f t="shared" si="9"/>
        <v>0</v>
      </c>
      <c r="I273" s="348">
        <f>IF(ISERROR(VLOOKUP($H273,[3]Source!$A$2:$A$19979,1,FALSE)),$J$1,VLOOKUP($H273,[3]Source!$A$2:$AN$19979,18,FALSE))</f>
        <v>0</v>
      </c>
      <c r="J273" s="348" t="str">
        <f t="shared" si="10"/>
        <v>From 03/07/13 General Orientation Session</v>
      </c>
      <c r="K273" s="520">
        <f>IF(ISERROR(VLOOKUP(H273,[3]Source!$A$2:$AN$20007,18,1)),0,VLOOKUP(H273,[3]Source!$A$2:$AN$20007,18,1))</f>
        <v>0</v>
      </c>
    </row>
    <row r="274" spans="2:11">
      <c r="B274"/>
      <c r="C274">
        <v>0</v>
      </c>
      <c r="E274"/>
      <c r="H274" s="552">
        <f t="shared" si="9"/>
        <v>0</v>
      </c>
      <c r="I274" s="348">
        <f>IF(ISERROR(VLOOKUP($H274,[3]Source!$A$2:$A$19979,1,FALSE)),$J$1,VLOOKUP($H274,[3]Source!$A$2:$AN$19979,18,FALSE))</f>
        <v>0</v>
      </c>
      <c r="J274" s="348" t="str">
        <f t="shared" si="10"/>
        <v>From 03/07/13 General Orientation Session</v>
      </c>
      <c r="K274" s="520">
        <f>IF(ISERROR(VLOOKUP(H274,[3]Source!$A$2:$AN$20007,18,1)),0,VLOOKUP(H274,[3]Source!$A$2:$AN$20007,18,1))</f>
        <v>0</v>
      </c>
    </row>
    <row r="275" spans="2:11">
      <c r="B275"/>
      <c r="C275">
        <v>0</v>
      </c>
      <c r="E275"/>
      <c r="H275" s="552">
        <f t="shared" si="9"/>
        <v>0</v>
      </c>
      <c r="I275" s="348">
        <f>IF(ISERROR(VLOOKUP($H275,[3]Source!$A$2:$A$19979,1,FALSE)),$J$1,VLOOKUP($H275,[3]Source!$A$2:$AN$19979,18,FALSE))</f>
        <v>0</v>
      </c>
      <c r="J275" s="348" t="str">
        <f t="shared" si="10"/>
        <v>From 03/07/13 General Orientation Session</v>
      </c>
      <c r="K275" s="520">
        <f>IF(ISERROR(VLOOKUP(H275,[3]Source!$A$2:$AN$20007,18,1)),0,VLOOKUP(H275,[3]Source!$A$2:$AN$20007,18,1))</f>
        <v>0</v>
      </c>
    </row>
    <row r="276" spans="2:11">
      <c r="B276"/>
      <c r="C276">
        <v>0</v>
      </c>
      <c r="E276"/>
      <c r="H276" s="552">
        <f t="shared" si="9"/>
        <v>0</v>
      </c>
      <c r="I276" s="348">
        <f>IF(ISERROR(VLOOKUP($H276,[3]Source!$A$2:$A$19979,1,FALSE)),$J$1,VLOOKUP($H276,[3]Source!$A$2:$AN$19979,18,FALSE))</f>
        <v>0</v>
      </c>
      <c r="J276" s="348" t="str">
        <f t="shared" si="10"/>
        <v>From 03/07/13 General Orientation Session</v>
      </c>
      <c r="K276" s="520">
        <f>IF(ISERROR(VLOOKUP(H276,[3]Source!$A$2:$AN$20007,18,1)),0,VLOOKUP(H276,[3]Source!$A$2:$AN$20007,18,1))</f>
        <v>0</v>
      </c>
    </row>
    <row r="277" spans="2:11">
      <c r="B277"/>
      <c r="C277">
        <v>0</v>
      </c>
      <c r="E277"/>
      <c r="H277" s="552">
        <f t="shared" si="9"/>
        <v>0</v>
      </c>
      <c r="I277" s="348">
        <f>IF(ISERROR(VLOOKUP($H277,[3]Source!$A$2:$A$19979,1,FALSE)),$J$1,VLOOKUP($H277,[3]Source!$A$2:$AN$19979,18,FALSE))</f>
        <v>0</v>
      </c>
      <c r="J277" s="348" t="str">
        <f t="shared" si="10"/>
        <v>From 03/07/13 General Orientation Session</v>
      </c>
      <c r="K277" s="520">
        <f>IF(ISERROR(VLOOKUP(H277,[3]Source!$A$2:$AN$20007,18,1)),0,VLOOKUP(H277,[3]Source!$A$2:$AN$20007,18,1))</f>
        <v>0</v>
      </c>
    </row>
    <row r="278" spans="2:11">
      <c r="B278"/>
      <c r="C278">
        <v>0</v>
      </c>
      <c r="E278"/>
      <c r="H278" s="552">
        <f t="shared" si="9"/>
        <v>0</v>
      </c>
      <c r="I278" s="348">
        <f>IF(ISERROR(VLOOKUP($H278,[3]Source!$A$2:$A$19979,1,FALSE)),$J$1,VLOOKUP($H278,[3]Source!$A$2:$AN$19979,18,FALSE))</f>
        <v>0</v>
      </c>
      <c r="J278" s="348" t="str">
        <f t="shared" si="10"/>
        <v>From 03/07/13 General Orientation Session</v>
      </c>
      <c r="K278" s="520">
        <f>IF(ISERROR(VLOOKUP(H278,[3]Source!$A$2:$AN$20007,18,1)),0,VLOOKUP(H278,[3]Source!$A$2:$AN$20007,18,1))</f>
        <v>0</v>
      </c>
    </row>
    <row r="279" spans="2:11">
      <c r="B279"/>
      <c r="C279">
        <v>0</v>
      </c>
      <c r="E279"/>
      <c r="H279" s="552">
        <f t="shared" si="9"/>
        <v>0</v>
      </c>
      <c r="I279" s="348">
        <f>IF(ISERROR(VLOOKUP($H279,[3]Source!$A$2:$A$19979,1,FALSE)),$J$1,VLOOKUP($H279,[3]Source!$A$2:$AN$19979,18,FALSE))</f>
        <v>0</v>
      </c>
      <c r="J279" s="348" t="str">
        <f t="shared" si="10"/>
        <v>From 03/07/13 General Orientation Session</v>
      </c>
      <c r="K279" s="520">
        <f>IF(ISERROR(VLOOKUP(H279,[3]Source!$A$2:$AN$20007,18,1)),0,VLOOKUP(H279,[3]Source!$A$2:$AN$20007,18,1))</f>
        <v>0</v>
      </c>
    </row>
    <row r="280" spans="2:11">
      <c r="B280"/>
      <c r="C280">
        <v>0</v>
      </c>
      <c r="E280"/>
      <c r="H280" s="552">
        <f t="shared" si="9"/>
        <v>0</v>
      </c>
      <c r="I280" s="348">
        <f>IF(ISERROR(VLOOKUP($H280,[3]Source!$A$2:$A$19979,1,FALSE)),$J$1,VLOOKUP($H280,[3]Source!$A$2:$AN$19979,18,FALSE))</f>
        <v>0</v>
      </c>
      <c r="J280" s="348" t="str">
        <f t="shared" si="10"/>
        <v>From 03/07/13 General Orientation Session</v>
      </c>
      <c r="K280" s="520">
        <f>IF(ISERROR(VLOOKUP(H280,[3]Source!$A$2:$AN$20007,18,1)),0,VLOOKUP(H280,[3]Source!$A$2:$AN$20007,18,1))</f>
        <v>0</v>
      </c>
    </row>
    <row r="281" spans="2:11">
      <c r="B281"/>
      <c r="C281">
        <v>0</v>
      </c>
      <c r="E281"/>
      <c r="H281" s="552">
        <f t="shared" si="9"/>
        <v>0</v>
      </c>
      <c r="I281" s="348">
        <f>IF(ISERROR(VLOOKUP($H281,[3]Source!$A$2:$A$19979,1,FALSE)),$J$1,VLOOKUP($H281,[3]Source!$A$2:$AN$19979,18,FALSE))</f>
        <v>0</v>
      </c>
      <c r="J281" s="348" t="str">
        <f t="shared" si="10"/>
        <v>From 03/07/13 General Orientation Session</v>
      </c>
      <c r="K281" s="520">
        <f>IF(ISERROR(VLOOKUP(H281,[3]Source!$A$2:$AN$20007,18,1)),0,VLOOKUP(H281,[3]Source!$A$2:$AN$20007,18,1))</f>
        <v>0</v>
      </c>
    </row>
    <row r="282" spans="2:11">
      <c r="B282"/>
      <c r="C282">
        <v>0</v>
      </c>
      <c r="E282"/>
      <c r="H282" s="552">
        <f t="shared" si="9"/>
        <v>0</v>
      </c>
      <c r="I282" s="348">
        <f>IF(ISERROR(VLOOKUP($H282,[3]Source!$A$2:$A$19979,1,FALSE)),$J$1,VLOOKUP($H282,[3]Source!$A$2:$AN$19979,18,FALSE))</f>
        <v>0</v>
      </c>
      <c r="J282" s="348" t="str">
        <f t="shared" si="10"/>
        <v>From 03/07/13 General Orientation Session</v>
      </c>
      <c r="K282" s="520">
        <f>IF(ISERROR(VLOOKUP(H282,[3]Source!$A$2:$AN$20007,18,1)),0,VLOOKUP(H282,[3]Source!$A$2:$AN$20007,18,1))</f>
        <v>0</v>
      </c>
    </row>
    <row r="283" spans="2:11">
      <c r="B283"/>
      <c r="C283">
        <v>0</v>
      </c>
      <c r="E283"/>
      <c r="H283" s="552">
        <f t="shared" si="9"/>
        <v>0</v>
      </c>
      <c r="I283" s="348">
        <f>IF(ISERROR(VLOOKUP($H283,[3]Source!$A$2:$A$19979,1,FALSE)),$J$1,VLOOKUP($H283,[3]Source!$A$2:$AN$19979,18,FALSE))</f>
        <v>0</v>
      </c>
      <c r="J283" s="348" t="str">
        <f t="shared" si="10"/>
        <v>From 03/07/13 General Orientation Session</v>
      </c>
      <c r="K283" s="520">
        <f>IF(ISERROR(VLOOKUP(H283,[3]Source!$A$2:$AN$20007,18,1)),0,VLOOKUP(H283,[3]Source!$A$2:$AN$20007,18,1))</f>
        <v>0</v>
      </c>
    </row>
    <row r="284" spans="2:11">
      <c r="B284"/>
      <c r="C284">
        <v>0</v>
      </c>
      <c r="E284"/>
      <c r="H284" s="552">
        <f t="shared" si="9"/>
        <v>0</v>
      </c>
      <c r="I284" s="348">
        <f>IF(ISERROR(VLOOKUP($H284,[3]Source!$A$2:$A$19979,1,FALSE)),$J$1,VLOOKUP($H284,[3]Source!$A$2:$AN$19979,18,FALSE))</f>
        <v>0</v>
      </c>
      <c r="J284" s="348" t="str">
        <f t="shared" si="10"/>
        <v>From 03/07/13 General Orientation Session</v>
      </c>
      <c r="K284" s="520">
        <f>IF(ISERROR(VLOOKUP(H284,[3]Source!$A$2:$AN$20007,18,1)),0,VLOOKUP(H284,[3]Source!$A$2:$AN$20007,18,1))</f>
        <v>0</v>
      </c>
    </row>
    <row r="285" spans="2:11">
      <c r="B285"/>
      <c r="C285">
        <v>0</v>
      </c>
      <c r="E285"/>
      <c r="H285" s="552">
        <f t="shared" si="9"/>
        <v>0</v>
      </c>
      <c r="I285" s="348">
        <f>IF(ISERROR(VLOOKUP($H285,[3]Source!$A$2:$A$19979,1,FALSE)),$J$1,VLOOKUP($H285,[3]Source!$A$2:$AN$19979,18,FALSE))</f>
        <v>0</v>
      </c>
      <c r="J285" s="348" t="str">
        <f t="shared" si="10"/>
        <v>From 03/07/13 General Orientation Session</v>
      </c>
      <c r="K285" s="520">
        <f>IF(ISERROR(VLOOKUP(H285,[3]Source!$A$2:$AN$20007,18,1)),0,VLOOKUP(H285,[3]Source!$A$2:$AN$20007,18,1))</f>
        <v>0</v>
      </c>
    </row>
    <row r="286" spans="2:11">
      <c r="B286"/>
      <c r="C286">
        <v>0</v>
      </c>
      <c r="E286"/>
      <c r="H286" s="552">
        <f t="shared" si="9"/>
        <v>0</v>
      </c>
      <c r="I286" s="348">
        <f>IF(ISERROR(VLOOKUP($H286,[3]Source!$A$2:$A$19979,1,FALSE)),$J$1,VLOOKUP($H286,[3]Source!$A$2:$AN$19979,18,FALSE))</f>
        <v>0</v>
      </c>
      <c r="J286" s="348" t="str">
        <f t="shared" si="10"/>
        <v>From 03/07/13 General Orientation Session</v>
      </c>
      <c r="K286" s="520">
        <f>IF(ISERROR(VLOOKUP(H286,[3]Source!$A$2:$AN$20007,18,1)),0,VLOOKUP(H286,[3]Source!$A$2:$AN$20007,18,1))</f>
        <v>0</v>
      </c>
    </row>
    <row r="287" spans="2:11">
      <c r="B287"/>
      <c r="C287">
        <v>0</v>
      </c>
      <c r="E287"/>
      <c r="H287" s="552">
        <f t="shared" si="9"/>
        <v>0</v>
      </c>
      <c r="I287" s="348">
        <f>IF(ISERROR(VLOOKUP($H287,[3]Source!$A$2:$A$19979,1,FALSE)),$J$1,VLOOKUP($H287,[3]Source!$A$2:$AN$19979,18,FALSE))</f>
        <v>0</v>
      </c>
      <c r="J287" s="348" t="str">
        <f t="shared" si="10"/>
        <v>From 03/07/13 General Orientation Session</v>
      </c>
      <c r="K287" s="520">
        <f>IF(ISERROR(VLOOKUP(H287,[3]Source!$A$2:$AN$20007,18,1)),0,VLOOKUP(H287,[3]Source!$A$2:$AN$20007,18,1))</f>
        <v>0</v>
      </c>
    </row>
    <row r="288" spans="2:11">
      <c r="B288"/>
      <c r="C288">
        <v>0</v>
      </c>
      <c r="E288"/>
      <c r="H288" s="552">
        <f t="shared" si="9"/>
        <v>0</v>
      </c>
      <c r="I288" s="348">
        <f>IF(ISERROR(VLOOKUP($H288,[3]Source!$A$2:$A$19979,1,FALSE)),$J$1,VLOOKUP($H288,[3]Source!$A$2:$AN$19979,18,FALSE))</f>
        <v>0</v>
      </c>
      <c r="J288" s="348" t="str">
        <f t="shared" si="10"/>
        <v>From 03/07/13 General Orientation Session</v>
      </c>
      <c r="K288" s="520">
        <f>IF(ISERROR(VLOOKUP(H288,[3]Source!$A$2:$AN$20007,18,1)),0,VLOOKUP(H288,[3]Source!$A$2:$AN$20007,18,1))</f>
        <v>0</v>
      </c>
    </row>
    <row r="289" spans="2:11">
      <c r="B289"/>
      <c r="C289">
        <v>0</v>
      </c>
      <c r="E289"/>
      <c r="H289" s="552">
        <f t="shared" si="9"/>
        <v>0</v>
      </c>
      <c r="I289" s="348">
        <f>IF(ISERROR(VLOOKUP($H289,[3]Source!$A$2:$A$19979,1,FALSE)),$J$1,VLOOKUP($H289,[3]Source!$A$2:$AN$19979,18,FALSE))</f>
        <v>0</v>
      </c>
      <c r="J289" s="348" t="str">
        <f t="shared" si="10"/>
        <v>From 03/07/13 General Orientation Session</v>
      </c>
      <c r="K289" s="520">
        <f>IF(ISERROR(VLOOKUP(H289,[3]Source!$A$2:$AN$20007,18,1)),0,VLOOKUP(H289,[3]Source!$A$2:$AN$20007,18,1))</f>
        <v>0</v>
      </c>
    </row>
    <row r="290" spans="2:11">
      <c r="B290"/>
      <c r="C290">
        <v>0</v>
      </c>
      <c r="E290"/>
      <c r="H290" s="552">
        <f t="shared" si="9"/>
        <v>0</v>
      </c>
      <c r="I290" s="348">
        <f>IF(ISERROR(VLOOKUP($H290,[3]Source!$A$2:$A$19979,1,FALSE)),$J$1,VLOOKUP($H290,[3]Source!$A$2:$AN$19979,18,FALSE))</f>
        <v>0</v>
      </c>
      <c r="J290" s="348" t="str">
        <f t="shared" si="10"/>
        <v>From 03/07/13 General Orientation Session</v>
      </c>
      <c r="K290" s="520">
        <f>IF(ISERROR(VLOOKUP(H290,[3]Source!$A$2:$AN$20007,18,1)),0,VLOOKUP(H290,[3]Source!$A$2:$AN$20007,18,1))</f>
        <v>0</v>
      </c>
    </row>
    <row r="291" spans="2:11">
      <c r="B291"/>
      <c r="C291">
        <v>0</v>
      </c>
      <c r="E291"/>
      <c r="H291" s="552">
        <f t="shared" si="9"/>
        <v>0</v>
      </c>
      <c r="I291" s="348">
        <f>IF(ISERROR(VLOOKUP($H291,[3]Source!$A$2:$A$19979,1,FALSE)),$J$1,VLOOKUP($H291,[3]Source!$A$2:$AN$19979,18,FALSE))</f>
        <v>0</v>
      </c>
      <c r="J291" s="348" t="str">
        <f t="shared" si="10"/>
        <v>From 03/07/13 General Orientation Session</v>
      </c>
      <c r="K291" s="520">
        <f>IF(ISERROR(VLOOKUP(H291,[3]Source!$A$2:$AN$20007,18,1)),0,VLOOKUP(H291,[3]Source!$A$2:$AN$20007,18,1))</f>
        <v>0</v>
      </c>
    </row>
    <row r="292" spans="2:11">
      <c r="B292"/>
      <c r="C292">
        <v>0</v>
      </c>
      <c r="E292"/>
      <c r="H292" s="552">
        <f t="shared" si="9"/>
        <v>0</v>
      </c>
      <c r="I292" s="348">
        <f>IF(ISERROR(VLOOKUP($H292,[3]Source!$A$2:$A$19979,1,FALSE)),$J$1,VLOOKUP($H292,[3]Source!$A$2:$AN$19979,18,FALSE))</f>
        <v>0</v>
      </c>
      <c r="J292" s="348" t="str">
        <f t="shared" si="10"/>
        <v>From 03/07/13 General Orientation Session</v>
      </c>
      <c r="K292" s="520">
        <f>IF(ISERROR(VLOOKUP(H292,[3]Source!$A$2:$AN$20007,18,1)),0,VLOOKUP(H292,[3]Source!$A$2:$AN$20007,18,1))</f>
        <v>0</v>
      </c>
    </row>
    <row r="293" spans="2:11">
      <c r="B293"/>
      <c r="C293">
        <v>0</v>
      </c>
      <c r="E293"/>
      <c r="H293" s="552">
        <f t="shared" si="9"/>
        <v>0</v>
      </c>
      <c r="I293" s="348">
        <f>IF(ISERROR(VLOOKUP($H293,[3]Source!$A$2:$A$19979,1,FALSE)),$J$1,VLOOKUP($H293,[3]Source!$A$2:$AN$19979,18,FALSE))</f>
        <v>0</v>
      </c>
      <c r="J293" s="348" t="str">
        <f t="shared" si="10"/>
        <v>From 03/07/13 General Orientation Session</v>
      </c>
      <c r="K293" s="520">
        <f>IF(ISERROR(VLOOKUP(H293,[3]Source!$A$2:$AN$20007,18,1)),0,VLOOKUP(H293,[3]Source!$A$2:$AN$20007,18,1))</f>
        <v>0</v>
      </c>
    </row>
    <row r="294" spans="2:11">
      <c r="B294"/>
      <c r="C294">
        <v>0</v>
      </c>
      <c r="E294"/>
      <c r="H294" s="552">
        <f t="shared" si="9"/>
        <v>0</v>
      </c>
      <c r="I294" s="348">
        <f>IF(ISERROR(VLOOKUP($H294,[3]Source!$A$2:$A$19979,1,FALSE)),$J$1,VLOOKUP($H294,[3]Source!$A$2:$AN$19979,18,FALSE))</f>
        <v>0</v>
      </c>
      <c r="J294" s="348" t="str">
        <f t="shared" si="10"/>
        <v>From 03/07/13 General Orientation Session</v>
      </c>
      <c r="K294" s="520">
        <f>IF(ISERROR(VLOOKUP(H294,[3]Source!$A$2:$AN$20007,18,1)),0,VLOOKUP(H294,[3]Source!$A$2:$AN$20007,18,1))</f>
        <v>0</v>
      </c>
    </row>
    <row r="295" spans="2:11">
      <c r="B295"/>
      <c r="C295">
        <v>0</v>
      </c>
      <c r="E295"/>
      <c r="H295" s="552">
        <f t="shared" si="9"/>
        <v>0</v>
      </c>
      <c r="I295" s="348">
        <f>IF(ISERROR(VLOOKUP($H295,[3]Source!$A$2:$A$19979,1,FALSE)),$J$1,VLOOKUP($H295,[3]Source!$A$2:$AN$19979,18,FALSE))</f>
        <v>0</v>
      </c>
      <c r="J295" s="348" t="str">
        <f t="shared" si="10"/>
        <v>From 03/07/13 General Orientation Session</v>
      </c>
      <c r="K295" s="520">
        <f>IF(ISERROR(VLOOKUP(H295,[3]Source!$A$2:$AN$20007,18,1)),0,VLOOKUP(H295,[3]Source!$A$2:$AN$20007,18,1))</f>
        <v>0</v>
      </c>
    </row>
    <row r="296" spans="2:11">
      <c r="B296"/>
      <c r="C296">
        <v>0</v>
      </c>
      <c r="E296"/>
      <c r="H296" s="552">
        <f t="shared" si="9"/>
        <v>0</v>
      </c>
      <c r="I296" s="348">
        <f>IF(ISERROR(VLOOKUP($H296,[3]Source!$A$2:$A$19979,1,FALSE)),$J$1,VLOOKUP($H296,[3]Source!$A$2:$AN$19979,18,FALSE))</f>
        <v>0</v>
      </c>
      <c r="J296" s="348" t="str">
        <f t="shared" si="10"/>
        <v>From 03/07/13 General Orientation Session</v>
      </c>
      <c r="K296" s="520">
        <f>IF(ISERROR(VLOOKUP(H296,[3]Source!$A$2:$AN$20007,18,1)),0,VLOOKUP(H296,[3]Source!$A$2:$AN$20007,18,1))</f>
        <v>0</v>
      </c>
    </row>
    <row r="297" spans="2:11">
      <c r="B297"/>
      <c r="C297">
        <v>0</v>
      </c>
      <c r="E297"/>
      <c r="H297" s="552">
        <f t="shared" si="9"/>
        <v>0</v>
      </c>
      <c r="I297" s="348">
        <f>IF(ISERROR(VLOOKUP($H297,[3]Source!$A$2:$A$19979,1,FALSE)),$J$1,VLOOKUP($H297,[3]Source!$A$2:$AN$19979,18,FALSE))</f>
        <v>0</v>
      </c>
      <c r="J297" s="348" t="str">
        <f t="shared" si="10"/>
        <v>From 03/07/13 General Orientation Session</v>
      </c>
      <c r="K297" s="520">
        <f>IF(ISERROR(VLOOKUP(H297,[3]Source!$A$2:$AN$20007,18,1)),0,VLOOKUP(H297,[3]Source!$A$2:$AN$20007,18,1))</f>
        <v>0</v>
      </c>
    </row>
    <row r="298" spans="2:11">
      <c r="B298"/>
      <c r="C298">
        <v>0</v>
      </c>
      <c r="E298"/>
      <c r="H298" s="552">
        <f t="shared" si="9"/>
        <v>0</v>
      </c>
      <c r="I298" s="348">
        <f>IF(ISERROR(VLOOKUP($H298,[3]Source!$A$2:$A$19979,1,FALSE)),$J$1,VLOOKUP($H298,[3]Source!$A$2:$AN$19979,18,FALSE))</f>
        <v>0</v>
      </c>
      <c r="J298" s="348" t="str">
        <f t="shared" si="10"/>
        <v>From 03/07/13 General Orientation Session</v>
      </c>
      <c r="K298" s="520">
        <f>IF(ISERROR(VLOOKUP(H298,[3]Source!$A$2:$AN$20007,18,1)),0,VLOOKUP(H298,[3]Source!$A$2:$AN$20007,18,1))</f>
        <v>0</v>
      </c>
    </row>
    <row r="299" spans="2:11">
      <c r="B299"/>
      <c r="C299">
        <v>0</v>
      </c>
      <c r="E299"/>
      <c r="H299" s="552">
        <f t="shared" si="9"/>
        <v>0</v>
      </c>
      <c r="I299" s="348">
        <f>IF(ISERROR(VLOOKUP($H299,[3]Source!$A$2:$A$19979,1,FALSE)),$J$1,VLOOKUP($H299,[3]Source!$A$2:$AN$19979,18,FALSE))</f>
        <v>0</v>
      </c>
      <c r="J299" s="348" t="str">
        <f t="shared" si="10"/>
        <v>From 03/07/13 General Orientation Session</v>
      </c>
      <c r="K299" s="520">
        <f>IF(ISERROR(VLOOKUP(H299,[3]Source!$A$2:$AN$20007,18,1)),0,VLOOKUP(H299,[3]Source!$A$2:$AN$20007,18,1))</f>
        <v>0</v>
      </c>
    </row>
    <row r="300" spans="2:11">
      <c r="B300"/>
      <c r="C300">
        <v>0</v>
      </c>
      <c r="E300"/>
      <c r="H300" s="552">
        <f t="shared" si="9"/>
        <v>0</v>
      </c>
      <c r="I300" s="348">
        <f>IF(ISERROR(VLOOKUP($H300,[3]Source!$A$2:$A$19979,1,FALSE)),$J$1,VLOOKUP($H300,[3]Source!$A$2:$AN$19979,18,FALSE))</f>
        <v>0</v>
      </c>
      <c r="J300" s="348" t="str">
        <f t="shared" si="10"/>
        <v>From 03/07/13 General Orientation Session</v>
      </c>
      <c r="K300" s="520">
        <f>IF(ISERROR(VLOOKUP(H300,[3]Source!$A$2:$AN$20007,18,1)),0,VLOOKUP(H300,[3]Source!$A$2:$AN$20007,18,1))</f>
        <v>0</v>
      </c>
    </row>
    <row r="301" spans="2:11">
      <c r="B301"/>
      <c r="F301" s="510"/>
      <c r="G301" s="510"/>
      <c r="H301" s="360"/>
      <c r="I301" s="510"/>
      <c r="J301" s="510"/>
    </row>
    <row r="302" spans="2:11">
      <c r="B302"/>
      <c r="F302" s="510"/>
      <c r="G302" s="510"/>
      <c r="H302" s="360"/>
      <c r="I302" s="338"/>
    </row>
    <row r="303" spans="2:11">
      <c r="B303"/>
      <c r="F303" s="510"/>
      <c r="G303" s="510"/>
      <c r="H303" s="360"/>
    </row>
    <row r="304" spans="2:11">
      <c r="B304"/>
      <c r="F304" s="510"/>
      <c r="G304" s="510"/>
      <c r="H304" s="360"/>
    </row>
    <row r="305" spans="2:8">
      <c r="B305"/>
      <c r="F305" s="510"/>
      <c r="G305" s="510"/>
      <c r="H305" s="360"/>
    </row>
    <row r="306" spans="2:8">
      <c r="B306"/>
      <c r="F306" s="510"/>
      <c r="G306" s="510"/>
      <c r="H306" s="360"/>
    </row>
    <row r="307" spans="2:8">
      <c r="B307"/>
      <c r="F307" s="510"/>
      <c r="G307" s="510"/>
      <c r="H307" s="360"/>
    </row>
    <row r="308" spans="2:8">
      <c r="B308"/>
      <c r="F308" s="510"/>
      <c r="G308" s="510"/>
      <c r="H308" s="360"/>
    </row>
    <row r="309" spans="2:8">
      <c r="B309"/>
      <c r="F309" s="510"/>
      <c r="G309" s="510"/>
      <c r="H309" s="360"/>
    </row>
    <row r="310" spans="2:8">
      <c r="B310"/>
      <c r="F310" s="510"/>
      <c r="G310" s="510"/>
      <c r="H310" s="360"/>
    </row>
    <row r="311" spans="2:8">
      <c r="B311"/>
      <c r="F311" s="510"/>
      <c r="G311" s="510"/>
      <c r="H311" s="360"/>
    </row>
    <row r="312" spans="2:8">
      <c r="B312"/>
      <c r="F312" s="510"/>
      <c r="G312" s="510"/>
      <c r="H312" s="360"/>
    </row>
    <row r="313" spans="2:8">
      <c r="B313"/>
      <c r="F313" s="510"/>
      <c r="G313" s="510"/>
      <c r="H313" s="360"/>
    </row>
    <row r="314" spans="2:8">
      <c r="B314"/>
      <c r="F314" s="510"/>
      <c r="G314" s="510"/>
      <c r="H314" s="360"/>
    </row>
    <row r="315" spans="2:8">
      <c r="B315"/>
      <c r="H315" s="360"/>
    </row>
    <row r="316" spans="2:8">
      <c r="B316"/>
      <c r="H316" s="360"/>
    </row>
    <row r="317" spans="2:8">
      <c r="B317"/>
      <c r="H317" s="360"/>
    </row>
    <row r="318" spans="2:8">
      <c r="B318"/>
      <c r="H318" s="360"/>
    </row>
    <row r="319" spans="2:8">
      <c r="B319"/>
      <c r="H319" s="360"/>
    </row>
    <row r="320" spans="2:8">
      <c r="B320"/>
      <c r="H320" s="360"/>
    </row>
    <row r="321" spans="2:8">
      <c r="B321"/>
      <c r="H321" s="360"/>
    </row>
    <row r="322" spans="2:8">
      <c r="B322"/>
      <c r="H322" s="360"/>
    </row>
    <row r="323" spans="2:8">
      <c r="B323"/>
      <c r="H323" s="360"/>
    </row>
    <row r="324" spans="2:8">
      <c r="B324"/>
      <c r="H324" s="360"/>
    </row>
    <row r="325" spans="2:8">
      <c r="B325"/>
      <c r="H325" s="360"/>
    </row>
    <row r="326" spans="2:8">
      <c r="B326"/>
      <c r="H326" s="360"/>
    </row>
    <row r="327" spans="2:8">
      <c r="B327"/>
      <c r="H327" s="360"/>
    </row>
    <row r="328" spans="2:8">
      <c r="B328"/>
      <c r="H328" s="360"/>
    </row>
    <row r="329" spans="2:8">
      <c r="B329"/>
      <c r="H329" s="360"/>
    </row>
    <row r="330" spans="2:8">
      <c r="B330"/>
      <c r="H330" s="360"/>
    </row>
    <row r="331" spans="2:8">
      <c r="B331"/>
      <c r="H331" s="360"/>
    </row>
    <row r="332" spans="2:8">
      <c r="B332"/>
      <c r="H332" s="360"/>
    </row>
    <row r="333" spans="2:8">
      <c r="B333"/>
      <c r="H333" s="360"/>
    </row>
    <row r="334" spans="2:8">
      <c r="B334"/>
      <c r="H334" s="360"/>
    </row>
    <row r="335" spans="2:8">
      <c r="B335"/>
      <c r="H335" s="360"/>
    </row>
    <row r="336" spans="2:8">
      <c r="B336"/>
      <c r="H336" s="360"/>
    </row>
    <row r="337" spans="2:8">
      <c r="B337"/>
      <c r="H337" s="360"/>
    </row>
    <row r="338" spans="2:8">
      <c r="B338"/>
      <c r="H338" s="360"/>
    </row>
    <row r="339" spans="2:8">
      <c r="B339"/>
      <c r="H339" s="360"/>
    </row>
    <row r="340" spans="2:8">
      <c r="B340"/>
      <c r="H340" s="360"/>
    </row>
    <row r="341" spans="2:8">
      <c r="B341"/>
      <c r="H341" s="360"/>
    </row>
    <row r="342" spans="2:8">
      <c r="B342"/>
      <c r="H342" s="360"/>
    </row>
    <row r="343" spans="2:8">
      <c r="B343"/>
      <c r="H343" s="360"/>
    </row>
    <row r="344" spans="2:8">
      <c r="B344"/>
      <c r="H344" s="360"/>
    </row>
    <row r="345" spans="2:8">
      <c r="B345"/>
      <c r="H345" s="360"/>
    </row>
    <row r="346" spans="2:8">
      <c r="B346"/>
      <c r="H346" s="360"/>
    </row>
    <row r="347" spans="2:8">
      <c r="B347"/>
      <c r="H347" s="360"/>
    </row>
    <row r="348" spans="2:8">
      <c r="B348"/>
      <c r="H348" s="360"/>
    </row>
    <row r="349" spans="2:8">
      <c r="B349"/>
      <c r="H349" s="360"/>
    </row>
    <row r="350" spans="2:8">
      <c r="B350"/>
      <c r="H350" s="360"/>
    </row>
    <row r="351" spans="2:8">
      <c r="B351"/>
      <c r="H351" s="360"/>
    </row>
    <row r="352" spans="2:8">
      <c r="B352"/>
      <c r="H352" s="360"/>
    </row>
    <row r="353" spans="2:8">
      <c r="B353"/>
      <c r="H353" s="360"/>
    </row>
    <row r="354" spans="2:8">
      <c r="B354"/>
      <c r="H354" s="360"/>
    </row>
    <row r="355" spans="2:8">
      <c r="B355"/>
      <c r="H355" s="360"/>
    </row>
    <row r="356" spans="2:8">
      <c r="B356"/>
      <c r="H356" s="360"/>
    </row>
    <row r="357" spans="2:8">
      <c r="B357"/>
      <c r="H357" s="360"/>
    </row>
    <row r="358" spans="2:8">
      <c r="B358"/>
      <c r="H358" s="360"/>
    </row>
    <row r="359" spans="2:8">
      <c r="B359"/>
      <c r="H359" s="360"/>
    </row>
    <row r="360" spans="2:8">
      <c r="B360"/>
      <c r="H360" s="360"/>
    </row>
    <row r="361" spans="2:8">
      <c r="B361"/>
      <c r="H361" s="360"/>
    </row>
    <row r="362" spans="2:8">
      <c r="B362"/>
      <c r="H362" s="360"/>
    </row>
    <row r="363" spans="2:8">
      <c r="B363"/>
      <c r="H363" s="360"/>
    </row>
    <row r="364" spans="2:8">
      <c r="B364"/>
      <c r="H364" s="360"/>
    </row>
    <row r="365" spans="2:8">
      <c r="B365"/>
      <c r="H365" s="360"/>
    </row>
    <row r="366" spans="2:8">
      <c r="B366"/>
      <c r="H366" s="360"/>
    </row>
    <row r="367" spans="2:8">
      <c r="B367"/>
      <c r="H367" s="360"/>
    </row>
    <row r="368" spans="2:8">
      <c r="B368"/>
      <c r="H368" s="360"/>
    </row>
    <row r="369" spans="2:8">
      <c r="B369"/>
      <c r="H369" s="360"/>
    </row>
    <row r="370" spans="2:8">
      <c r="B370"/>
      <c r="H370" s="360"/>
    </row>
    <row r="371" spans="2:8">
      <c r="B371"/>
      <c r="H371" s="360"/>
    </row>
    <row r="372" spans="2:8">
      <c r="B372"/>
      <c r="H372" s="360"/>
    </row>
    <row r="373" spans="2:8">
      <c r="B373"/>
      <c r="H373" s="360"/>
    </row>
    <row r="374" spans="2:8">
      <c r="B374"/>
      <c r="H374" s="360"/>
    </row>
    <row r="375" spans="2:8">
      <c r="B375"/>
      <c r="H375" s="360"/>
    </row>
    <row r="376" spans="2:8">
      <c r="B376"/>
      <c r="H376" s="360"/>
    </row>
    <row r="377" spans="2:8">
      <c r="B377"/>
      <c r="H377" s="360"/>
    </row>
    <row r="378" spans="2:8">
      <c r="B378"/>
      <c r="H378" s="360"/>
    </row>
    <row r="379" spans="2:8">
      <c r="B379"/>
      <c r="H379" s="360"/>
    </row>
    <row r="380" spans="2:8">
      <c r="B380"/>
      <c r="H380" s="360"/>
    </row>
    <row r="381" spans="2:8">
      <c r="B381"/>
      <c r="H381" s="360"/>
    </row>
    <row r="382" spans="2:8">
      <c r="B382"/>
      <c r="H382" s="360"/>
    </row>
    <row r="383" spans="2:8">
      <c r="B383"/>
      <c r="H383" s="360"/>
    </row>
    <row r="384" spans="2:8">
      <c r="B384"/>
      <c r="H384" s="360"/>
    </row>
    <row r="385" spans="2:8">
      <c r="B385"/>
      <c r="H385" s="360"/>
    </row>
    <row r="386" spans="2:8">
      <c r="B386"/>
      <c r="H386" s="360"/>
    </row>
    <row r="387" spans="2:8">
      <c r="B387"/>
      <c r="H387" s="360"/>
    </row>
    <row r="388" spans="2:8">
      <c r="B388"/>
      <c r="H388" s="360"/>
    </row>
    <row r="389" spans="2:8">
      <c r="B389"/>
      <c r="H389" s="360"/>
    </row>
    <row r="390" spans="2:8">
      <c r="B390"/>
      <c r="H390" s="360"/>
    </row>
    <row r="391" spans="2:8">
      <c r="B391"/>
      <c r="H391" s="360"/>
    </row>
    <row r="392" spans="2:8">
      <c r="B392"/>
      <c r="H392" s="360"/>
    </row>
    <row r="393" spans="2:8">
      <c r="B393"/>
      <c r="H393" s="360"/>
    </row>
    <row r="394" spans="2:8">
      <c r="B394"/>
      <c r="H394" s="360"/>
    </row>
    <row r="395" spans="2:8">
      <c r="B395"/>
      <c r="H395" s="360"/>
    </row>
    <row r="396" spans="2:8">
      <c r="B396"/>
      <c r="H396" s="360"/>
    </row>
    <row r="397" spans="2:8">
      <c r="B397"/>
      <c r="H397" s="360"/>
    </row>
    <row r="398" spans="2:8">
      <c r="B398"/>
      <c r="H398" s="360"/>
    </row>
    <row r="399" spans="2:8">
      <c r="B399"/>
      <c r="H399" s="360"/>
    </row>
    <row r="400" spans="2:8">
      <c r="B400"/>
      <c r="H400" s="360"/>
    </row>
    <row r="401" spans="2:8">
      <c r="B401"/>
      <c r="H401" s="360"/>
    </row>
    <row r="402" spans="2:8">
      <c r="B402"/>
      <c r="H402" s="360"/>
    </row>
    <row r="403" spans="2:8">
      <c r="B403"/>
      <c r="H403" s="360"/>
    </row>
    <row r="404" spans="2:8">
      <c r="B404"/>
      <c r="H404" s="360"/>
    </row>
    <row r="405" spans="2:8">
      <c r="B405"/>
      <c r="H405" s="360"/>
    </row>
    <row r="406" spans="2:8">
      <c r="B406"/>
      <c r="H406" s="360"/>
    </row>
    <row r="407" spans="2:8">
      <c r="B407"/>
      <c r="H407" s="360"/>
    </row>
    <row r="408" spans="2:8">
      <c r="B408"/>
      <c r="H408" s="360"/>
    </row>
    <row r="409" spans="2:8">
      <c r="B409"/>
      <c r="H409" s="360"/>
    </row>
    <row r="410" spans="2:8">
      <c r="B410"/>
      <c r="H410" s="360"/>
    </row>
    <row r="411" spans="2:8">
      <c r="B411"/>
      <c r="H411" s="360"/>
    </row>
    <row r="412" spans="2:8">
      <c r="B412"/>
      <c r="H412" s="360"/>
    </row>
    <row r="413" spans="2:8">
      <c r="B413"/>
      <c r="H413" s="360"/>
    </row>
    <row r="414" spans="2:8">
      <c r="B414"/>
      <c r="H414" s="360"/>
    </row>
    <row r="415" spans="2:8">
      <c r="B415"/>
      <c r="H415" s="360"/>
    </row>
    <row r="416" spans="2:8">
      <c r="B416"/>
      <c r="H416" s="360"/>
    </row>
    <row r="417" spans="2:8">
      <c r="B417"/>
      <c r="H417" s="360"/>
    </row>
    <row r="418" spans="2:8">
      <c r="B418"/>
      <c r="H418" s="360"/>
    </row>
    <row r="419" spans="2:8">
      <c r="B419"/>
      <c r="H419" s="360"/>
    </row>
    <row r="420" spans="2:8">
      <c r="B420"/>
      <c r="H420" s="360"/>
    </row>
    <row r="421" spans="2:8">
      <c r="B421"/>
      <c r="H421" s="360"/>
    </row>
    <row r="422" spans="2:8">
      <c r="B422"/>
      <c r="H422" s="360"/>
    </row>
    <row r="423" spans="2:8">
      <c r="B423"/>
      <c r="H423" s="360"/>
    </row>
    <row r="424" spans="2:8">
      <c r="B424"/>
      <c r="H424" s="360"/>
    </row>
    <row r="425" spans="2:8">
      <c r="B425"/>
      <c r="H425" s="360"/>
    </row>
    <row r="426" spans="2:8">
      <c r="B426"/>
      <c r="H426" s="360"/>
    </row>
    <row r="427" spans="2:8">
      <c r="B427"/>
      <c r="H427" s="360"/>
    </row>
    <row r="428" spans="2:8">
      <c r="B428"/>
      <c r="H428" s="360"/>
    </row>
    <row r="429" spans="2:8">
      <c r="B429"/>
      <c r="H429" s="360"/>
    </row>
    <row r="430" spans="2:8">
      <c r="B430"/>
      <c r="H430" s="360"/>
    </row>
    <row r="431" spans="2:8">
      <c r="B431"/>
      <c r="H431" s="360"/>
    </row>
    <row r="432" spans="2:8">
      <c r="B432"/>
      <c r="H432" s="360"/>
    </row>
    <row r="433" spans="2:8">
      <c r="B433"/>
      <c r="H433" s="360"/>
    </row>
    <row r="434" spans="2:8">
      <c r="B434"/>
      <c r="H434" s="360"/>
    </row>
    <row r="435" spans="2:8">
      <c r="B435"/>
      <c r="H435" s="360"/>
    </row>
    <row r="436" spans="2:8">
      <c r="B436"/>
      <c r="H436" s="360"/>
    </row>
    <row r="437" spans="2:8">
      <c r="B437"/>
      <c r="H437" s="360"/>
    </row>
    <row r="438" spans="2:8">
      <c r="B438"/>
      <c r="H438" s="360"/>
    </row>
    <row r="439" spans="2:8">
      <c r="B439"/>
      <c r="H439" s="360"/>
    </row>
    <row r="440" spans="2:8">
      <c r="B440"/>
      <c r="H440" s="360"/>
    </row>
    <row r="441" spans="2:8">
      <c r="B441"/>
      <c r="H441" s="360"/>
    </row>
    <row r="442" spans="2:8">
      <c r="B442"/>
      <c r="H442" s="360"/>
    </row>
    <row r="443" spans="2:8">
      <c r="B443"/>
      <c r="H443" s="360"/>
    </row>
    <row r="444" spans="2:8">
      <c r="B444"/>
      <c r="H444" s="360"/>
    </row>
    <row r="445" spans="2:8">
      <c r="B445"/>
      <c r="H445" s="360"/>
    </row>
    <row r="446" spans="2:8">
      <c r="B446"/>
      <c r="H446" s="360"/>
    </row>
    <row r="447" spans="2:8">
      <c r="B447"/>
      <c r="H447" s="360"/>
    </row>
    <row r="448" spans="2:8">
      <c r="B448"/>
      <c r="H448" s="360"/>
    </row>
    <row r="449" spans="2:8">
      <c r="B449"/>
      <c r="H449" s="360"/>
    </row>
    <row r="450" spans="2:8">
      <c r="B450"/>
      <c r="H450" s="360"/>
    </row>
    <row r="451" spans="2:8">
      <c r="B451"/>
      <c r="H451" s="360"/>
    </row>
    <row r="452" spans="2:8">
      <c r="B452"/>
      <c r="H452" s="360"/>
    </row>
    <row r="453" spans="2:8">
      <c r="B453"/>
      <c r="H453" s="360"/>
    </row>
    <row r="454" spans="2:8">
      <c r="B454"/>
      <c r="H454" s="360"/>
    </row>
    <row r="455" spans="2:8">
      <c r="B455"/>
      <c r="H455" s="360"/>
    </row>
    <row r="456" spans="2:8">
      <c r="B456"/>
      <c r="H456" s="360"/>
    </row>
    <row r="457" spans="2:8">
      <c r="B457"/>
      <c r="H457" s="360"/>
    </row>
    <row r="458" spans="2:8">
      <c r="B458"/>
      <c r="H458" s="360"/>
    </row>
    <row r="459" spans="2:8">
      <c r="B459"/>
      <c r="H459" s="360"/>
    </row>
    <row r="460" spans="2:8">
      <c r="B460"/>
      <c r="H460" s="360"/>
    </row>
    <row r="461" spans="2:8">
      <c r="B461"/>
      <c r="H461" s="360"/>
    </row>
    <row r="462" spans="2:8">
      <c r="B462"/>
      <c r="H462" s="360"/>
    </row>
    <row r="463" spans="2:8">
      <c r="B463"/>
      <c r="H463" s="360"/>
    </row>
    <row r="464" spans="2:8">
      <c r="B464"/>
      <c r="H464" s="360"/>
    </row>
    <row r="465" spans="2:8">
      <c r="B465"/>
      <c r="H465" s="360"/>
    </row>
    <row r="466" spans="2:8">
      <c r="B466"/>
      <c r="H466" s="360"/>
    </row>
    <row r="467" spans="2:8">
      <c r="B467"/>
      <c r="H467" s="360"/>
    </row>
    <row r="468" spans="2:8">
      <c r="B468"/>
      <c r="H468" s="360"/>
    </row>
    <row r="469" spans="2:8">
      <c r="B469"/>
      <c r="H469" s="360"/>
    </row>
    <row r="470" spans="2:8">
      <c r="B470"/>
      <c r="H470" s="360"/>
    </row>
    <row r="471" spans="2:8">
      <c r="B471"/>
      <c r="H471" s="360"/>
    </row>
    <row r="472" spans="2:8">
      <c r="B472"/>
      <c r="H472" s="360"/>
    </row>
    <row r="473" spans="2:8">
      <c r="B473"/>
      <c r="H473" s="360"/>
    </row>
    <row r="474" spans="2:8">
      <c r="B474"/>
      <c r="H474" s="360"/>
    </row>
    <row r="475" spans="2:8">
      <c r="B475"/>
      <c r="H475" s="360"/>
    </row>
    <row r="476" spans="2:8">
      <c r="B476"/>
      <c r="H476" s="360"/>
    </row>
    <row r="477" spans="2:8">
      <c r="B477"/>
      <c r="H477" s="360"/>
    </row>
    <row r="478" spans="2:8">
      <c r="B478"/>
      <c r="H478" s="360"/>
    </row>
    <row r="479" spans="2:8">
      <c r="B479"/>
      <c r="H479" s="360"/>
    </row>
    <row r="480" spans="2:8">
      <c r="B480"/>
      <c r="H480" s="360"/>
    </row>
    <row r="481" spans="2:8">
      <c r="B481"/>
      <c r="H481" s="360"/>
    </row>
    <row r="482" spans="2:8">
      <c r="B482"/>
      <c r="H482" s="360"/>
    </row>
    <row r="483" spans="2:8">
      <c r="B483"/>
      <c r="H483" s="360"/>
    </row>
    <row r="484" spans="2:8">
      <c r="B484"/>
      <c r="H484" s="360"/>
    </row>
    <row r="485" spans="2:8">
      <c r="B485"/>
      <c r="H485" s="360"/>
    </row>
    <row r="486" spans="2:8">
      <c r="B486"/>
      <c r="H486" s="360"/>
    </row>
    <row r="487" spans="2:8">
      <c r="B487"/>
      <c r="H487" s="360"/>
    </row>
    <row r="488" spans="2:8">
      <c r="B488"/>
      <c r="H488" s="360"/>
    </row>
    <row r="489" spans="2:8">
      <c r="B489"/>
      <c r="H489" s="360"/>
    </row>
    <row r="490" spans="2:8">
      <c r="B490"/>
      <c r="H490" s="360"/>
    </row>
    <row r="491" spans="2:8">
      <c r="B491"/>
      <c r="H491" s="360"/>
    </row>
    <row r="492" spans="2:8">
      <c r="B492"/>
      <c r="H492" s="360"/>
    </row>
    <row r="493" spans="2:8">
      <c r="B493"/>
      <c r="H493" s="360"/>
    </row>
    <row r="494" spans="2:8">
      <c r="B494"/>
      <c r="H494" s="360"/>
    </row>
    <row r="495" spans="2:8">
      <c r="B495"/>
      <c r="H495" s="360"/>
    </row>
    <row r="496" spans="2:8">
      <c r="B496"/>
      <c r="H496" s="360"/>
    </row>
    <row r="497" spans="2:8">
      <c r="B497"/>
      <c r="H497" s="360"/>
    </row>
    <row r="498" spans="2:8">
      <c r="B498"/>
      <c r="H498" s="360"/>
    </row>
    <row r="499" spans="2:8">
      <c r="B499"/>
      <c r="H499" s="360"/>
    </row>
    <row r="500" spans="2:8">
      <c r="B500"/>
      <c r="H500" s="360"/>
    </row>
    <row r="501" spans="2:8">
      <c r="B501"/>
      <c r="H501" s="360"/>
    </row>
    <row r="502" spans="2:8">
      <c r="B502"/>
      <c r="H502" s="360"/>
    </row>
    <row r="503" spans="2:8">
      <c r="B503"/>
      <c r="H503" s="360"/>
    </row>
    <row r="504" spans="2:8">
      <c r="B504"/>
      <c r="H504" s="360"/>
    </row>
    <row r="505" spans="2:8">
      <c r="B505"/>
      <c r="H505" s="360"/>
    </row>
    <row r="506" spans="2:8">
      <c r="B506"/>
      <c r="H506" s="360"/>
    </row>
    <row r="507" spans="2:8">
      <c r="B507"/>
      <c r="H507" s="360"/>
    </row>
    <row r="508" spans="2:8">
      <c r="B508"/>
      <c r="H508" s="360"/>
    </row>
    <row r="509" spans="2:8">
      <c r="B509"/>
      <c r="H509" s="360"/>
    </row>
    <row r="510" spans="2:8">
      <c r="B510"/>
      <c r="H510" s="360"/>
    </row>
    <row r="511" spans="2:8">
      <c r="B511"/>
      <c r="H511" s="360"/>
    </row>
    <row r="512" spans="2:8">
      <c r="B512"/>
      <c r="H512" s="360"/>
    </row>
    <row r="513" spans="2:8">
      <c r="B513"/>
      <c r="H513" s="360"/>
    </row>
    <row r="514" spans="2:8">
      <c r="B514"/>
      <c r="H514" s="360"/>
    </row>
    <row r="515" spans="2:8">
      <c r="B515"/>
      <c r="H515" s="360"/>
    </row>
    <row r="516" spans="2:8">
      <c r="B516"/>
      <c r="H516" s="360"/>
    </row>
    <row r="517" spans="2:8">
      <c r="B517"/>
      <c r="H517" s="360"/>
    </row>
    <row r="518" spans="2:8">
      <c r="B518"/>
      <c r="H518" s="360"/>
    </row>
    <row r="519" spans="2:8">
      <c r="B519"/>
      <c r="H519" s="360"/>
    </row>
    <row r="520" spans="2:8">
      <c r="B520"/>
      <c r="H520" s="360"/>
    </row>
    <row r="521" spans="2:8">
      <c r="B521"/>
      <c r="H521" s="360"/>
    </row>
    <row r="522" spans="2:8">
      <c r="B522"/>
      <c r="H522" s="360"/>
    </row>
    <row r="523" spans="2:8">
      <c r="B523"/>
      <c r="H523" s="360"/>
    </row>
    <row r="524" spans="2:8">
      <c r="B524"/>
      <c r="H524" s="360"/>
    </row>
    <row r="525" spans="2:8">
      <c r="B525"/>
      <c r="H525" s="360"/>
    </row>
    <row r="526" spans="2:8">
      <c r="B526"/>
      <c r="H526" s="360"/>
    </row>
    <row r="527" spans="2:8">
      <c r="B527"/>
      <c r="H527" s="360"/>
    </row>
    <row r="528" spans="2:8">
      <c r="B528"/>
      <c r="H528" s="360"/>
    </row>
    <row r="529" spans="2:8">
      <c r="B529"/>
      <c r="H529" s="360"/>
    </row>
    <row r="530" spans="2:8">
      <c r="B530"/>
      <c r="H530" s="360"/>
    </row>
    <row r="531" spans="2:8">
      <c r="B531"/>
      <c r="H531" s="360"/>
    </row>
    <row r="532" spans="2:8">
      <c r="B532"/>
      <c r="H532" s="360"/>
    </row>
    <row r="533" spans="2:8">
      <c r="B533"/>
      <c r="H533" s="360"/>
    </row>
    <row r="534" spans="2:8">
      <c r="B534"/>
      <c r="H534" s="360"/>
    </row>
    <row r="535" spans="2:8">
      <c r="B535"/>
      <c r="H535" s="360"/>
    </row>
    <row r="536" spans="2:8">
      <c r="B536"/>
      <c r="H536" s="360"/>
    </row>
    <row r="537" spans="2:8">
      <c r="B537"/>
      <c r="H537" s="360"/>
    </row>
    <row r="538" spans="2:8">
      <c r="B538"/>
      <c r="H538" s="360"/>
    </row>
    <row r="539" spans="2:8">
      <c r="B539"/>
      <c r="H539" s="360"/>
    </row>
    <row r="540" spans="2:8">
      <c r="B540"/>
      <c r="H540" s="360"/>
    </row>
    <row r="541" spans="2:8">
      <c r="B541"/>
      <c r="H541" s="360"/>
    </row>
    <row r="542" spans="2:8">
      <c r="B542"/>
      <c r="H542" s="360"/>
    </row>
    <row r="543" spans="2:8">
      <c r="B543"/>
      <c r="H543" s="360"/>
    </row>
    <row r="544" spans="2:8">
      <c r="B544"/>
      <c r="H544" s="360"/>
    </row>
    <row r="545" spans="2:8">
      <c r="B545"/>
      <c r="H545" s="360"/>
    </row>
    <row r="546" spans="2:8">
      <c r="B546"/>
      <c r="H546" s="360"/>
    </row>
    <row r="547" spans="2:8">
      <c r="B547"/>
      <c r="H547" s="360"/>
    </row>
    <row r="548" spans="2:8">
      <c r="B548"/>
      <c r="H548" s="360"/>
    </row>
    <row r="549" spans="2:8">
      <c r="B549"/>
      <c r="H549" s="360"/>
    </row>
    <row r="550" spans="2:8">
      <c r="B550"/>
      <c r="H550" s="360"/>
    </row>
    <row r="551" spans="2:8">
      <c r="B551"/>
      <c r="H551" s="360"/>
    </row>
    <row r="552" spans="2:8">
      <c r="B552"/>
      <c r="H552" s="360"/>
    </row>
    <row r="553" spans="2:8">
      <c r="B553"/>
      <c r="H553" s="360"/>
    </row>
    <row r="554" spans="2:8">
      <c r="B554"/>
      <c r="H554" s="360"/>
    </row>
    <row r="555" spans="2:8">
      <c r="B555"/>
      <c r="H555" s="360"/>
    </row>
    <row r="556" spans="2:8">
      <c r="B556"/>
      <c r="H556" s="360"/>
    </row>
    <row r="557" spans="2:8">
      <c r="B557"/>
      <c r="H557" s="360"/>
    </row>
    <row r="558" spans="2:8">
      <c r="B558"/>
      <c r="H558" s="360"/>
    </row>
    <row r="559" spans="2:8">
      <c r="B559"/>
      <c r="H559" s="360"/>
    </row>
    <row r="560" spans="2:8">
      <c r="B560"/>
      <c r="H560" s="360"/>
    </row>
    <row r="561" spans="2:8">
      <c r="B561"/>
      <c r="H561" s="360"/>
    </row>
    <row r="562" spans="2:8">
      <c r="B562"/>
      <c r="H562" s="360"/>
    </row>
    <row r="563" spans="2:8">
      <c r="B563"/>
      <c r="H563" s="360"/>
    </row>
    <row r="564" spans="2:8">
      <c r="B564"/>
      <c r="H564" s="360"/>
    </row>
    <row r="565" spans="2:8">
      <c r="B565"/>
      <c r="H565" s="360"/>
    </row>
    <row r="566" spans="2:8">
      <c r="B566"/>
      <c r="H566" s="360"/>
    </row>
    <row r="567" spans="2:8">
      <c r="B567"/>
      <c r="H567" s="360"/>
    </row>
    <row r="568" spans="2:8">
      <c r="B568"/>
      <c r="H568" s="360"/>
    </row>
    <row r="569" spans="2:8">
      <c r="B569"/>
      <c r="H569" s="360"/>
    </row>
    <row r="570" spans="2:8">
      <c r="B570"/>
      <c r="H570" s="360"/>
    </row>
    <row r="571" spans="2:8">
      <c r="B571"/>
      <c r="H571" s="360"/>
    </row>
    <row r="572" spans="2:8">
      <c r="B572"/>
      <c r="H572" s="360"/>
    </row>
    <row r="573" spans="2:8">
      <c r="B573"/>
      <c r="H573" s="360"/>
    </row>
    <row r="574" spans="2:8">
      <c r="B574"/>
      <c r="H574" s="360"/>
    </row>
    <row r="575" spans="2:8">
      <c r="B575"/>
      <c r="H575" s="360"/>
    </row>
    <row r="576" spans="2:8">
      <c r="B576"/>
      <c r="H576" s="360"/>
    </row>
    <row r="577" spans="2:8">
      <c r="B577"/>
      <c r="H577" s="360"/>
    </row>
    <row r="578" spans="2:8">
      <c r="B578"/>
      <c r="H578" s="360"/>
    </row>
    <row r="579" spans="2:8">
      <c r="B579"/>
      <c r="H579" s="360"/>
    </row>
    <row r="580" spans="2:8">
      <c r="B580"/>
      <c r="H580" s="360"/>
    </row>
    <row r="581" spans="2:8">
      <c r="B581"/>
      <c r="H581" s="360"/>
    </row>
    <row r="582" spans="2:8">
      <c r="B582"/>
      <c r="H582" s="360"/>
    </row>
    <row r="583" spans="2:8">
      <c r="B583"/>
      <c r="H583" s="360"/>
    </row>
    <row r="584" spans="2:8">
      <c r="B584"/>
      <c r="H584" s="360"/>
    </row>
    <row r="585" spans="2:8">
      <c r="B585"/>
      <c r="H585" s="360"/>
    </row>
    <row r="586" spans="2:8">
      <c r="B586"/>
      <c r="H586" s="360"/>
    </row>
    <row r="587" spans="2:8">
      <c r="B587"/>
      <c r="H587" s="360"/>
    </row>
    <row r="588" spans="2:8">
      <c r="B588"/>
      <c r="H588" s="360"/>
    </row>
    <row r="589" spans="2:8">
      <c r="B589"/>
      <c r="H589" s="360"/>
    </row>
    <row r="590" spans="2:8">
      <c r="B590"/>
      <c r="H590" s="360"/>
    </row>
    <row r="591" spans="2:8">
      <c r="B591"/>
      <c r="H591" s="360"/>
    </row>
    <row r="592" spans="2:8">
      <c r="B592"/>
      <c r="H592" s="360"/>
    </row>
    <row r="593" spans="2:8">
      <c r="B593"/>
      <c r="H593" s="360"/>
    </row>
    <row r="594" spans="2:8">
      <c r="B594"/>
      <c r="H594" s="360"/>
    </row>
    <row r="595" spans="2:8">
      <c r="B595"/>
      <c r="H595" s="360"/>
    </row>
    <row r="596" spans="2:8">
      <c r="B596"/>
      <c r="H596" s="360"/>
    </row>
    <row r="597" spans="2:8">
      <c r="B597"/>
      <c r="H597" s="360"/>
    </row>
    <row r="598" spans="2:8">
      <c r="B598"/>
      <c r="H598" s="360"/>
    </row>
    <row r="599" spans="2:8">
      <c r="B599"/>
      <c r="H599" s="360"/>
    </row>
    <row r="600" spans="2:8">
      <c r="B600"/>
      <c r="H600" s="360"/>
    </row>
    <row r="601" spans="2:8">
      <c r="B601"/>
      <c r="H601" s="360"/>
    </row>
    <row r="602" spans="2:8">
      <c r="B602"/>
    </row>
    <row r="603" spans="2:8">
      <c r="B603"/>
    </row>
    <row r="604" spans="2:8">
      <c r="B604"/>
    </row>
    <row r="605" spans="2:8">
      <c r="B605"/>
    </row>
    <row r="606" spans="2:8">
      <c r="B606"/>
    </row>
    <row r="607" spans="2:8">
      <c r="B607"/>
    </row>
    <row r="608" spans="2:8">
      <c r="B608"/>
    </row>
    <row r="609" spans="2:2">
      <c r="B609"/>
    </row>
    <row r="610" spans="2:2">
      <c r="B610"/>
    </row>
    <row r="611" spans="2:2">
      <c r="B611"/>
    </row>
    <row r="612" spans="2:2">
      <c r="B612"/>
    </row>
    <row r="613" spans="2:2">
      <c r="B613"/>
    </row>
    <row r="614" spans="2:2">
      <c r="B614"/>
    </row>
    <row r="615" spans="2:2">
      <c r="B615"/>
    </row>
    <row r="616" spans="2:2">
      <c r="B616"/>
    </row>
    <row r="617" spans="2:2">
      <c r="B617"/>
    </row>
    <row r="618" spans="2:2">
      <c r="B618"/>
    </row>
    <row r="619" spans="2:2">
      <c r="B619"/>
    </row>
    <row r="620" spans="2:2">
      <c r="B620"/>
    </row>
    <row r="621" spans="2:2">
      <c r="B621"/>
    </row>
    <row r="622" spans="2:2">
      <c r="B622"/>
    </row>
    <row r="623" spans="2:2">
      <c r="B623"/>
    </row>
    <row r="624" spans="2:2">
      <c r="B624"/>
    </row>
    <row r="625" spans="2:2">
      <c r="B625"/>
    </row>
    <row r="626" spans="2:2">
      <c r="B626"/>
    </row>
    <row r="627" spans="2:2">
      <c r="B627"/>
    </row>
    <row r="628" spans="2:2">
      <c r="B628"/>
    </row>
    <row r="629" spans="2:2">
      <c r="B629"/>
    </row>
    <row r="630" spans="2:2">
      <c r="B630"/>
    </row>
    <row r="631" spans="2:2">
      <c r="B631"/>
    </row>
    <row r="632" spans="2:2">
      <c r="B632"/>
    </row>
    <row r="633" spans="2:2">
      <c r="B633"/>
    </row>
    <row r="634" spans="2:2">
      <c r="B634"/>
    </row>
    <row r="635" spans="2:2">
      <c r="B635"/>
    </row>
    <row r="636" spans="2:2">
      <c r="B636"/>
    </row>
    <row r="637" spans="2:2">
      <c r="B637"/>
    </row>
    <row r="638" spans="2:2">
      <c r="B638"/>
    </row>
    <row r="639" spans="2:2">
      <c r="B639"/>
    </row>
    <row r="640" spans="2:2">
      <c r="B640"/>
    </row>
    <row r="641" spans="2:2">
      <c r="B641"/>
    </row>
    <row r="642" spans="2:2">
      <c r="B642"/>
    </row>
    <row r="643" spans="2:2">
      <c r="B643"/>
    </row>
    <row r="644" spans="2:2">
      <c r="B644"/>
    </row>
    <row r="645" spans="2:2">
      <c r="B645"/>
    </row>
    <row r="646" spans="2:2">
      <c r="B646"/>
    </row>
    <row r="647" spans="2:2">
      <c r="B647"/>
    </row>
    <row r="648" spans="2:2">
      <c r="B648"/>
    </row>
    <row r="649" spans="2:2">
      <c r="B649"/>
    </row>
    <row r="650" spans="2:2">
      <c r="B650"/>
    </row>
    <row r="651" spans="2:2">
      <c r="B651"/>
    </row>
    <row r="652" spans="2:2">
      <c r="B652"/>
    </row>
    <row r="653" spans="2:2">
      <c r="B653"/>
    </row>
    <row r="654" spans="2:2">
      <c r="B654"/>
    </row>
    <row r="655" spans="2:2">
      <c r="B655"/>
    </row>
    <row r="656" spans="2:2">
      <c r="B656"/>
    </row>
    <row r="657" spans="2:2">
      <c r="B657"/>
    </row>
    <row r="658" spans="2:2">
      <c r="B658"/>
    </row>
    <row r="659" spans="2:2">
      <c r="B659"/>
    </row>
    <row r="660" spans="2:2">
      <c r="B660"/>
    </row>
    <row r="661" spans="2:2">
      <c r="B661"/>
    </row>
    <row r="662" spans="2:2">
      <c r="B662"/>
    </row>
    <row r="663" spans="2:2">
      <c r="B663"/>
    </row>
    <row r="664" spans="2:2">
      <c r="B664"/>
    </row>
    <row r="665" spans="2:2">
      <c r="B665"/>
    </row>
    <row r="666" spans="2:2">
      <c r="B666"/>
    </row>
    <row r="667" spans="2:2">
      <c r="B667"/>
    </row>
    <row r="668" spans="2:2">
      <c r="B668"/>
    </row>
    <row r="669" spans="2:2">
      <c r="B669"/>
    </row>
    <row r="670" spans="2:2">
      <c r="B670"/>
    </row>
    <row r="671" spans="2:2">
      <c r="B671"/>
    </row>
    <row r="672" spans="2:2">
      <c r="B672"/>
    </row>
    <row r="673" spans="2:2">
      <c r="B673"/>
    </row>
    <row r="674" spans="2:2">
      <c r="B674"/>
    </row>
    <row r="675" spans="2:2">
      <c r="B675"/>
    </row>
    <row r="676" spans="2:2">
      <c r="B676"/>
    </row>
    <row r="677" spans="2:2">
      <c r="B677"/>
    </row>
    <row r="678" spans="2:2">
      <c r="B678"/>
    </row>
    <row r="679" spans="2:2">
      <c r="B679"/>
    </row>
    <row r="680" spans="2:2">
      <c r="B680"/>
    </row>
    <row r="681" spans="2:2">
      <c r="B681"/>
    </row>
    <row r="682" spans="2:2">
      <c r="B682"/>
    </row>
    <row r="683" spans="2:2">
      <c r="B683"/>
    </row>
    <row r="684" spans="2:2">
      <c r="B684"/>
    </row>
    <row r="685" spans="2:2">
      <c r="B685"/>
    </row>
    <row r="686" spans="2:2">
      <c r="B686"/>
    </row>
    <row r="687" spans="2:2">
      <c r="B687"/>
    </row>
    <row r="688" spans="2:2">
      <c r="B688"/>
    </row>
    <row r="689" spans="2:2">
      <c r="B689"/>
    </row>
    <row r="690" spans="2:2">
      <c r="B690"/>
    </row>
    <row r="691" spans="2:2">
      <c r="B691"/>
    </row>
    <row r="692" spans="2:2">
      <c r="B692"/>
    </row>
    <row r="693" spans="2:2">
      <c r="B693"/>
    </row>
    <row r="694" spans="2:2">
      <c r="B694"/>
    </row>
    <row r="695" spans="2:2">
      <c r="B695"/>
    </row>
    <row r="696" spans="2:2">
      <c r="B696"/>
    </row>
    <row r="697" spans="2:2">
      <c r="B697"/>
    </row>
    <row r="698" spans="2:2">
      <c r="B698"/>
    </row>
    <row r="699" spans="2:2">
      <c r="B699"/>
    </row>
    <row r="700" spans="2:2">
      <c r="B700"/>
    </row>
    <row r="701" spans="2:2">
      <c r="B701"/>
    </row>
    <row r="702" spans="2:2">
      <c r="B702"/>
    </row>
    <row r="703" spans="2:2">
      <c r="B703"/>
    </row>
    <row r="704" spans="2:2">
      <c r="B704"/>
    </row>
    <row r="705" spans="2:2">
      <c r="B705"/>
    </row>
    <row r="706" spans="2:2">
      <c r="B706"/>
    </row>
    <row r="707" spans="2:2">
      <c r="B707"/>
    </row>
    <row r="708" spans="2:2">
      <c r="B708"/>
    </row>
    <row r="709" spans="2:2">
      <c r="B709"/>
    </row>
    <row r="710" spans="2:2">
      <c r="B710"/>
    </row>
    <row r="711" spans="2:2">
      <c r="B711"/>
    </row>
    <row r="712" spans="2:2">
      <c r="B712"/>
    </row>
    <row r="713" spans="2:2">
      <c r="B713"/>
    </row>
    <row r="714" spans="2:2">
      <c r="B714"/>
    </row>
    <row r="715" spans="2:2">
      <c r="B715"/>
    </row>
    <row r="716" spans="2:2">
      <c r="B716"/>
    </row>
    <row r="717" spans="2:2">
      <c r="B717"/>
    </row>
    <row r="718" spans="2:2">
      <c r="B718"/>
    </row>
    <row r="719" spans="2:2">
      <c r="B719"/>
    </row>
    <row r="720" spans="2:2">
      <c r="B720"/>
    </row>
    <row r="721" spans="2:2">
      <c r="B721"/>
    </row>
    <row r="722" spans="2:2">
      <c r="B722"/>
    </row>
    <row r="723" spans="2:2">
      <c r="B723"/>
    </row>
    <row r="724" spans="2:2">
      <c r="B724"/>
    </row>
    <row r="725" spans="2:2">
      <c r="B725"/>
    </row>
    <row r="726" spans="2:2">
      <c r="B726"/>
    </row>
    <row r="727" spans="2:2">
      <c r="B727"/>
    </row>
    <row r="728" spans="2:2">
      <c r="B728"/>
    </row>
    <row r="729" spans="2:2">
      <c r="B729"/>
    </row>
    <row r="730" spans="2:2">
      <c r="B730"/>
    </row>
    <row r="731" spans="2:2">
      <c r="B731"/>
    </row>
    <row r="732" spans="2:2">
      <c r="B732"/>
    </row>
    <row r="733" spans="2:2">
      <c r="B733"/>
    </row>
    <row r="734" spans="2:2">
      <c r="B734"/>
    </row>
    <row r="735" spans="2:2">
      <c r="B735"/>
    </row>
    <row r="736" spans="2:2">
      <c r="B736"/>
    </row>
    <row r="737" spans="2:2">
      <c r="B737"/>
    </row>
    <row r="738" spans="2:2">
      <c r="B738"/>
    </row>
    <row r="739" spans="2:2">
      <c r="B739"/>
    </row>
    <row r="740" spans="2:2">
      <c r="B740"/>
    </row>
    <row r="741" spans="2:2">
      <c r="B741"/>
    </row>
    <row r="742" spans="2:2">
      <c r="B742"/>
    </row>
    <row r="743" spans="2:2">
      <c r="B743"/>
    </row>
    <row r="744" spans="2:2">
      <c r="B744"/>
    </row>
    <row r="745" spans="2:2">
      <c r="B745"/>
    </row>
    <row r="746" spans="2:2">
      <c r="B746"/>
    </row>
    <row r="747" spans="2:2">
      <c r="B747"/>
    </row>
    <row r="748" spans="2:2">
      <c r="B748"/>
    </row>
    <row r="749" spans="2:2">
      <c r="B749"/>
    </row>
    <row r="750" spans="2:2">
      <c r="B750"/>
    </row>
    <row r="751" spans="2:2">
      <c r="B751"/>
    </row>
    <row r="752" spans="2:2">
      <c r="B752"/>
    </row>
    <row r="753" spans="2:2">
      <c r="B753"/>
    </row>
    <row r="754" spans="2:2">
      <c r="B754"/>
    </row>
    <row r="755" spans="2:2">
      <c r="B755"/>
    </row>
    <row r="756" spans="2:2">
      <c r="B756"/>
    </row>
    <row r="757" spans="2:2">
      <c r="B757"/>
    </row>
    <row r="758" spans="2:2">
      <c r="B758"/>
    </row>
    <row r="759" spans="2:2">
      <c r="B759"/>
    </row>
    <row r="760" spans="2:2">
      <c r="B760"/>
    </row>
    <row r="761" spans="2:2">
      <c r="B761"/>
    </row>
    <row r="762" spans="2:2">
      <c r="B762"/>
    </row>
    <row r="763" spans="2:2">
      <c r="B763"/>
    </row>
    <row r="764" spans="2:2">
      <c r="B764"/>
    </row>
    <row r="765" spans="2:2">
      <c r="B765"/>
    </row>
    <row r="766" spans="2:2">
      <c r="B766"/>
    </row>
    <row r="767" spans="2:2">
      <c r="B767"/>
    </row>
    <row r="768" spans="2:2">
      <c r="B768"/>
    </row>
    <row r="769" spans="2:2">
      <c r="B769"/>
    </row>
    <row r="770" spans="2:2">
      <c r="B770"/>
    </row>
    <row r="771" spans="2:2">
      <c r="B771"/>
    </row>
    <row r="772" spans="2:2">
      <c r="B772"/>
    </row>
    <row r="773" spans="2:2">
      <c r="B773"/>
    </row>
    <row r="774" spans="2:2">
      <c r="B774"/>
    </row>
    <row r="775" spans="2:2">
      <c r="B775"/>
    </row>
    <row r="776" spans="2:2">
      <c r="B776"/>
    </row>
    <row r="777" spans="2:2">
      <c r="B777"/>
    </row>
    <row r="778" spans="2:2">
      <c r="B778"/>
    </row>
    <row r="779" spans="2:2">
      <c r="B779"/>
    </row>
    <row r="780" spans="2:2">
      <c r="B780"/>
    </row>
    <row r="781" spans="2:2">
      <c r="B781"/>
    </row>
    <row r="782" spans="2:2">
      <c r="B782"/>
    </row>
    <row r="783" spans="2:2">
      <c r="B783"/>
    </row>
    <row r="784" spans="2:2">
      <c r="B784"/>
    </row>
    <row r="785" spans="2:2">
      <c r="B785"/>
    </row>
    <row r="786" spans="2:2">
      <c r="B786"/>
    </row>
    <row r="787" spans="2:2">
      <c r="B787"/>
    </row>
    <row r="788" spans="2:2">
      <c r="B788"/>
    </row>
    <row r="789" spans="2:2">
      <c r="B789"/>
    </row>
    <row r="790" spans="2:2">
      <c r="B790"/>
    </row>
    <row r="791" spans="2:2">
      <c r="B791"/>
    </row>
    <row r="792" spans="2:2">
      <c r="B792"/>
    </row>
    <row r="793" spans="2:2">
      <c r="B793"/>
    </row>
    <row r="794" spans="2:2">
      <c r="B794"/>
    </row>
    <row r="795" spans="2:2">
      <c r="B795"/>
    </row>
    <row r="796" spans="2:2">
      <c r="B796"/>
    </row>
    <row r="797" spans="2:2">
      <c r="B797"/>
    </row>
    <row r="798" spans="2:2">
      <c r="B798"/>
    </row>
    <row r="799" spans="2:2">
      <c r="B799"/>
    </row>
    <row r="800" spans="2:2">
      <c r="B800"/>
    </row>
    <row r="801" spans="2:2">
      <c r="B801"/>
    </row>
    <row r="802" spans="2:2">
      <c r="B802"/>
    </row>
    <row r="803" spans="2:2">
      <c r="B803"/>
    </row>
    <row r="804" spans="2:2">
      <c r="B804"/>
    </row>
    <row r="805" spans="2:2">
      <c r="B805"/>
    </row>
    <row r="806" spans="2:2">
      <c r="B806"/>
    </row>
    <row r="807" spans="2:2">
      <c r="B807"/>
    </row>
    <row r="808" spans="2:2">
      <c r="B808"/>
    </row>
    <row r="809" spans="2:2">
      <c r="B809"/>
    </row>
    <row r="810" spans="2:2">
      <c r="B810"/>
    </row>
    <row r="811" spans="2:2">
      <c r="B811"/>
    </row>
    <row r="812" spans="2:2">
      <c r="B812"/>
    </row>
    <row r="813" spans="2:2">
      <c r="B813"/>
    </row>
    <row r="814" spans="2:2">
      <c r="B814"/>
    </row>
    <row r="815" spans="2:2">
      <c r="B815"/>
    </row>
    <row r="816" spans="2:2">
      <c r="B816"/>
    </row>
    <row r="817" spans="2:2">
      <c r="B817"/>
    </row>
    <row r="818" spans="2:2">
      <c r="B818"/>
    </row>
    <row r="819" spans="2:2">
      <c r="B819"/>
    </row>
    <row r="820" spans="2:2">
      <c r="B820"/>
    </row>
    <row r="821" spans="2:2">
      <c r="B821"/>
    </row>
    <row r="822" spans="2:2">
      <c r="B822"/>
    </row>
    <row r="823" spans="2:2">
      <c r="B823"/>
    </row>
    <row r="824" spans="2:2">
      <c r="B824"/>
    </row>
    <row r="825" spans="2:2">
      <c r="B825"/>
    </row>
    <row r="826" spans="2:2">
      <c r="B826"/>
    </row>
    <row r="827" spans="2:2">
      <c r="B827"/>
    </row>
    <row r="828" spans="2:2">
      <c r="B828"/>
    </row>
    <row r="829" spans="2:2">
      <c r="B829"/>
    </row>
    <row r="830" spans="2:2">
      <c r="B830"/>
    </row>
    <row r="831" spans="2:2">
      <c r="B831"/>
    </row>
    <row r="832" spans="2:2">
      <c r="B832"/>
    </row>
    <row r="833" spans="2:2">
      <c r="B833"/>
    </row>
    <row r="834" spans="2:2">
      <c r="B834"/>
    </row>
    <row r="835" spans="2:2">
      <c r="B835"/>
    </row>
    <row r="836" spans="2:2">
      <c r="B836"/>
    </row>
    <row r="837" spans="2:2">
      <c r="B837"/>
    </row>
    <row r="838" spans="2:2">
      <c r="B838"/>
    </row>
    <row r="839" spans="2:2">
      <c r="B839"/>
    </row>
    <row r="840" spans="2:2">
      <c r="B840"/>
    </row>
    <row r="841" spans="2:2">
      <c r="B841"/>
    </row>
    <row r="842" spans="2:2">
      <c r="B842"/>
    </row>
    <row r="843" spans="2:2">
      <c r="B843"/>
    </row>
    <row r="844" spans="2:2">
      <c r="B844"/>
    </row>
    <row r="845" spans="2:2">
      <c r="B845"/>
    </row>
    <row r="846" spans="2:2">
      <c r="B846"/>
    </row>
    <row r="847" spans="2:2">
      <c r="B847"/>
    </row>
    <row r="848" spans="2:2">
      <c r="B848"/>
    </row>
    <row r="849" spans="2:2">
      <c r="B849"/>
    </row>
    <row r="850" spans="2:2">
      <c r="B850"/>
    </row>
    <row r="851" spans="2:2">
      <c r="B851"/>
    </row>
    <row r="852" spans="2:2">
      <c r="B852"/>
    </row>
    <row r="853" spans="2:2">
      <c r="B853"/>
    </row>
    <row r="854" spans="2:2">
      <c r="B854"/>
    </row>
    <row r="855" spans="2:2">
      <c r="B855"/>
    </row>
    <row r="856" spans="2:2">
      <c r="B856"/>
    </row>
    <row r="857" spans="2:2">
      <c r="B857"/>
    </row>
    <row r="858" spans="2:2">
      <c r="B858"/>
    </row>
    <row r="859" spans="2:2">
      <c r="B859"/>
    </row>
    <row r="860" spans="2:2">
      <c r="B860"/>
    </row>
    <row r="861" spans="2:2">
      <c r="B861"/>
    </row>
    <row r="862" spans="2:2">
      <c r="B862"/>
    </row>
    <row r="863" spans="2:2">
      <c r="B863"/>
    </row>
    <row r="864" spans="2:2">
      <c r="B864"/>
    </row>
    <row r="865" spans="2:2">
      <c r="B865"/>
    </row>
    <row r="866" spans="2:2">
      <c r="B866"/>
    </row>
    <row r="867" spans="2:2">
      <c r="B867"/>
    </row>
    <row r="868" spans="2:2">
      <c r="B868"/>
    </row>
    <row r="869" spans="2:2">
      <c r="B869"/>
    </row>
    <row r="870" spans="2:2">
      <c r="B870"/>
    </row>
    <row r="871" spans="2:2">
      <c r="B871"/>
    </row>
    <row r="872" spans="2:2">
      <c r="B872"/>
    </row>
    <row r="873" spans="2:2">
      <c r="B873"/>
    </row>
    <row r="874" spans="2:2">
      <c r="B874"/>
    </row>
    <row r="875" spans="2:2">
      <c r="B875"/>
    </row>
    <row r="876" spans="2:2">
      <c r="B876"/>
    </row>
    <row r="877" spans="2:2">
      <c r="B877"/>
    </row>
    <row r="878" spans="2:2">
      <c r="B878"/>
    </row>
    <row r="879" spans="2:2">
      <c r="B879"/>
    </row>
    <row r="880" spans="2:2">
      <c r="B880"/>
    </row>
    <row r="881" spans="2:2">
      <c r="B881"/>
    </row>
    <row r="882" spans="2:2">
      <c r="B882"/>
    </row>
    <row r="883" spans="2:2">
      <c r="B883"/>
    </row>
    <row r="884" spans="2:2">
      <c r="B884"/>
    </row>
    <row r="885" spans="2:2">
      <c r="B885"/>
    </row>
    <row r="886" spans="2:2">
      <c r="B886"/>
    </row>
    <row r="887" spans="2:2">
      <c r="B887"/>
    </row>
    <row r="888" spans="2:2">
      <c r="B888"/>
    </row>
    <row r="889" spans="2:2">
      <c r="B889"/>
    </row>
    <row r="890" spans="2:2">
      <c r="B890"/>
    </row>
    <row r="891" spans="2:2">
      <c r="B891"/>
    </row>
    <row r="892" spans="2:2">
      <c r="B892"/>
    </row>
    <row r="893" spans="2:2">
      <c r="B893"/>
    </row>
    <row r="894" spans="2:2">
      <c r="B894"/>
    </row>
    <row r="895" spans="2:2">
      <c r="B895"/>
    </row>
    <row r="896" spans="2:2">
      <c r="B896"/>
    </row>
    <row r="897" spans="2:2">
      <c r="B897"/>
    </row>
    <row r="898" spans="2:2">
      <c r="B898"/>
    </row>
    <row r="899" spans="2:2">
      <c r="B899"/>
    </row>
    <row r="900" spans="2:2">
      <c r="B900"/>
    </row>
    <row r="901" spans="2:2">
      <c r="B901"/>
    </row>
    <row r="902" spans="2:2">
      <c r="B902"/>
    </row>
    <row r="903" spans="2:2">
      <c r="B903"/>
    </row>
    <row r="904" spans="2:2">
      <c r="B904"/>
    </row>
    <row r="905" spans="2:2">
      <c r="B905"/>
    </row>
    <row r="906" spans="2:2">
      <c r="B906"/>
    </row>
    <row r="907" spans="2:2">
      <c r="B907"/>
    </row>
    <row r="908" spans="2:2">
      <c r="B908"/>
    </row>
    <row r="909" spans="2:2">
      <c r="B909"/>
    </row>
    <row r="910" spans="2:2">
      <c r="B910"/>
    </row>
    <row r="911" spans="2:2">
      <c r="B911"/>
    </row>
    <row r="912" spans="2:2">
      <c r="B912"/>
    </row>
    <row r="913" spans="2:2">
      <c r="B913"/>
    </row>
    <row r="914" spans="2:2">
      <c r="B914"/>
    </row>
    <row r="915" spans="2:2">
      <c r="B915"/>
    </row>
    <row r="916" spans="2:2">
      <c r="B916"/>
    </row>
    <row r="917" spans="2:2">
      <c r="B917"/>
    </row>
    <row r="918" spans="2:2">
      <c r="B918"/>
    </row>
    <row r="919" spans="2:2">
      <c r="B919"/>
    </row>
    <row r="920" spans="2:2">
      <c r="B920"/>
    </row>
    <row r="921" spans="2:2">
      <c r="B921"/>
    </row>
    <row r="922" spans="2:2">
      <c r="B922"/>
    </row>
    <row r="923" spans="2:2">
      <c r="B923"/>
    </row>
    <row r="924" spans="2:2">
      <c r="B924"/>
    </row>
    <row r="925" spans="2:2">
      <c r="B925"/>
    </row>
    <row r="926" spans="2:2">
      <c r="B926"/>
    </row>
    <row r="927" spans="2:2">
      <c r="B927"/>
    </row>
    <row r="928" spans="2:2">
      <c r="B928"/>
    </row>
    <row r="929" spans="2:2">
      <c r="B929"/>
    </row>
    <row r="930" spans="2:2">
      <c r="B930"/>
    </row>
    <row r="931" spans="2:2">
      <c r="B931"/>
    </row>
    <row r="932" spans="2:2">
      <c r="B932"/>
    </row>
    <row r="933" spans="2:2">
      <c r="B933"/>
    </row>
    <row r="934" spans="2:2">
      <c r="B934"/>
    </row>
    <row r="935" spans="2:2">
      <c r="B935"/>
    </row>
    <row r="936" spans="2:2">
      <c r="B936"/>
    </row>
    <row r="937" spans="2:2">
      <c r="B937"/>
    </row>
    <row r="938" spans="2:2">
      <c r="B938"/>
    </row>
    <row r="939" spans="2:2">
      <c r="B939"/>
    </row>
    <row r="940" spans="2:2">
      <c r="B940"/>
    </row>
    <row r="941" spans="2:2">
      <c r="B941"/>
    </row>
    <row r="942" spans="2:2">
      <c r="B942"/>
    </row>
    <row r="943" spans="2:2">
      <c r="B943"/>
    </row>
    <row r="944" spans="2:2">
      <c r="B944"/>
    </row>
    <row r="945" spans="2:2">
      <c r="B945"/>
    </row>
    <row r="946" spans="2:2">
      <c r="B946"/>
    </row>
    <row r="947" spans="2:2">
      <c r="B947"/>
    </row>
    <row r="948" spans="2:2">
      <c r="B948"/>
    </row>
    <row r="949" spans="2:2">
      <c r="B949"/>
    </row>
    <row r="950" spans="2:2">
      <c r="B950"/>
    </row>
    <row r="951" spans="2:2">
      <c r="B951"/>
    </row>
    <row r="952" spans="2:2">
      <c r="B952"/>
    </row>
    <row r="953" spans="2:2">
      <c r="B953"/>
    </row>
    <row r="954" spans="2:2">
      <c r="B954"/>
    </row>
    <row r="955" spans="2:2">
      <c r="B955"/>
    </row>
    <row r="956" spans="2:2">
      <c r="B956"/>
    </row>
    <row r="957" spans="2:2">
      <c r="B957"/>
    </row>
    <row r="958" spans="2:2">
      <c r="B958"/>
    </row>
    <row r="959" spans="2:2">
      <c r="B959"/>
    </row>
    <row r="960" spans="2:2">
      <c r="B960"/>
    </row>
    <row r="961" spans="2:2">
      <c r="B961"/>
    </row>
    <row r="962" spans="2:2">
      <c r="B962"/>
    </row>
    <row r="963" spans="2:2">
      <c r="B963"/>
    </row>
    <row r="964" spans="2:2">
      <c r="B964"/>
    </row>
    <row r="965" spans="2:2">
      <c r="B965"/>
    </row>
    <row r="966" spans="2:2">
      <c r="B966"/>
    </row>
    <row r="967" spans="2:2">
      <c r="B967"/>
    </row>
    <row r="968" spans="2:2">
      <c r="B968"/>
    </row>
    <row r="969" spans="2:2">
      <c r="B969"/>
    </row>
    <row r="970" spans="2:2">
      <c r="B970"/>
    </row>
    <row r="971" spans="2:2">
      <c r="B971"/>
    </row>
    <row r="972" spans="2:2">
      <c r="B972"/>
    </row>
    <row r="973" spans="2:2">
      <c r="B973"/>
    </row>
    <row r="974" spans="2:2">
      <c r="B974"/>
    </row>
    <row r="975" spans="2:2">
      <c r="B975"/>
    </row>
    <row r="976" spans="2:2">
      <c r="B976"/>
    </row>
    <row r="977" spans="2:2">
      <c r="B977"/>
    </row>
    <row r="978" spans="2:2">
      <c r="B978"/>
    </row>
    <row r="979" spans="2:2">
      <c r="B979"/>
    </row>
    <row r="980" spans="2:2">
      <c r="B980"/>
    </row>
    <row r="981" spans="2:2">
      <c r="B981"/>
    </row>
    <row r="982" spans="2:2">
      <c r="B982"/>
    </row>
    <row r="983" spans="2:2">
      <c r="B983"/>
    </row>
    <row r="984" spans="2:2">
      <c r="B984"/>
    </row>
    <row r="985" spans="2:2">
      <c r="B985"/>
    </row>
    <row r="986" spans="2:2">
      <c r="B986"/>
    </row>
    <row r="987" spans="2:2">
      <c r="B987"/>
    </row>
    <row r="988" spans="2:2">
      <c r="B988"/>
    </row>
    <row r="989" spans="2:2">
      <c r="B989"/>
    </row>
    <row r="990" spans="2:2">
      <c r="B990"/>
    </row>
    <row r="991" spans="2:2">
      <c r="B991"/>
    </row>
    <row r="992" spans="2:2">
      <c r="B992"/>
    </row>
    <row r="993" spans="1:5">
      <c r="B993"/>
    </row>
    <row r="994" spans="1:5">
      <c r="B994"/>
    </row>
    <row r="995" spans="1:5">
      <c r="B995"/>
    </row>
    <row r="996" spans="1:5">
      <c r="B996"/>
    </row>
    <row r="997" spans="1:5">
      <c r="B997"/>
    </row>
    <row r="998" spans="1:5">
      <c r="B998"/>
    </row>
    <row r="999" spans="1:5">
      <c r="B999"/>
    </row>
    <row r="1000" spans="1:5">
      <c r="B1000"/>
    </row>
    <row r="1001" spans="1:5">
      <c r="A1001" t="s">
        <v>2392</v>
      </c>
      <c r="B1001" s="101" t="s">
        <v>1821</v>
      </c>
      <c r="C1001" s="561">
        <v>200204137</v>
      </c>
      <c r="D1001" s="372"/>
      <c r="E1001" s="509">
        <v>40928</v>
      </c>
    </row>
    <row r="1002" spans="1:5">
      <c r="A1002" t="s">
        <v>795</v>
      </c>
      <c r="B1002" s="101" t="s">
        <v>2538</v>
      </c>
      <c r="C1002" s="561">
        <v>200204146</v>
      </c>
      <c r="D1002" s="372"/>
      <c r="E1002" s="509">
        <v>40934</v>
      </c>
    </row>
    <row r="1003" spans="1:5">
      <c r="A1003" t="s">
        <v>843</v>
      </c>
      <c r="B1003" s="101" t="s">
        <v>1925</v>
      </c>
      <c r="C1003" s="561">
        <v>200204148</v>
      </c>
      <c r="D1003" s="372"/>
      <c r="E1003" s="509">
        <v>40877</v>
      </c>
    </row>
    <row r="1004" spans="1:5">
      <c r="A1004" t="s">
        <v>844</v>
      </c>
      <c r="B1004" s="101" t="s">
        <v>656</v>
      </c>
      <c r="C1004" s="561">
        <v>200204153</v>
      </c>
      <c r="D1004" s="372"/>
      <c r="E1004" s="509">
        <v>40877</v>
      </c>
    </row>
    <row r="1005" spans="1:5">
      <c r="A1005" t="s">
        <v>845</v>
      </c>
      <c r="B1005" s="101" t="s">
        <v>780</v>
      </c>
      <c r="C1005" s="561">
        <v>200204197</v>
      </c>
      <c r="D1005" s="372"/>
      <c r="E1005" s="509">
        <v>40864</v>
      </c>
    </row>
    <row r="1006" spans="1:5">
      <c r="A1006" t="s">
        <v>2339</v>
      </c>
      <c r="B1006" s="101" t="s">
        <v>152</v>
      </c>
      <c r="C1006" s="561">
        <v>200204223</v>
      </c>
      <c r="D1006" s="372"/>
      <c r="E1006" s="509">
        <v>40934</v>
      </c>
    </row>
    <row r="1007" spans="1:5">
      <c r="A1007" t="s">
        <v>2393</v>
      </c>
      <c r="B1007" s="101" t="s">
        <v>2539</v>
      </c>
      <c r="C1007" s="561">
        <v>200204230</v>
      </c>
      <c r="D1007" s="372"/>
      <c r="E1007" s="509">
        <v>40927</v>
      </c>
    </row>
    <row r="1008" spans="1:5">
      <c r="A1008" t="s">
        <v>846</v>
      </c>
      <c r="B1008" s="101" t="s">
        <v>537</v>
      </c>
      <c r="C1008" s="561">
        <v>200204256</v>
      </c>
      <c r="D1008" s="372"/>
      <c r="E1008" s="509">
        <v>40864</v>
      </c>
    </row>
    <row r="1009" spans="1:5">
      <c r="A1009" t="s">
        <v>708</v>
      </c>
      <c r="B1009" s="101" t="s">
        <v>537</v>
      </c>
      <c r="C1009" s="561">
        <v>200204347</v>
      </c>
      <c r="D1009" s="372"/>
      <c r="E1009" s="509">
        <v>40934</v>
      </c>
    </row>
    <row r="1010" spans="1:5">
      <c r="A1010" t="s">
        <v>2167</v>
      </c>
      <c r="B1010" s="101" t="s">
        <v>2224</v>
      </c>
      <c r="C1010" s="561">
        <v>200204381</v>
      </c>
      <c r="D1010" s="372"/>
      <c r="E1010" s="509">
        <v>40918</v>
      </c>
    </row>
    <row r="1011" spans="1:5">
      <c r="A1011" t="s">
        <v>2168</v>
      </c>
      <c r="B1011" s="101" t="s">
        <v>2225</v>
      </c>
      <c r="C1011" s="561">
        <v>200204383</v>
      </c>
      <c r="D1011" s="372"/>
      <c r="E1011" s="509">
        <v>40918</v>
      </c>
    </row>
    <row r="1012" spans="1:5">
      <c r="A1012" t="s">
        <v>2169</v>
      </c>
      <c r="B1012" s="101" t="s">
        <v>2226</v>
      </c>
      <c r="C1012" s="561">
        <v>200204384</v>
      </c>
      <c r="D1012" s="372"/>
      <c r="E1012" s="509">
        <v>40918</v>
      </c>
    </row>
    <row r="1013" spans="1:5">
      <c r="A1013" t="s">
        <v>2394</v>
      </c>
      <c r="B1013" s="101" t="s">
        <v>560</v>
      </c>
      <c r="C1013" s="561">
        <v>200204404</v>
      </c>
      <c r="D1013" s="372"/>
      <c r="E1013" s="509">
        <v>40928</v>
      </c>
    </row>
    <row r="1014" spans="1:5">
      <c r="A1014" t="s">
        <v>2395</v>
      </c>
      <c r="B1014" s="101" t="s">
        <v>2540</v>
      </c>
      <c r="C1014" s="561">
        <v>200204405</v>
      </c>
      <c r="D1014" s="372"/>
      <c r="E1014" s="509">
        <v>40934</v>
      </c>
    </row>
    <row r="1015" spans="1:5">
      <c r="A1015" t="s">
        <v>2396</v>
      </c>
      <c r="B1015" s="101" t="s">
        <v>2541</v>
      </c>
      <c r="C1015" s="561">
        <v>200204414</v>
      </c>
      <c r="D1015" s="372"/>
      <c r="E1015" s="509">
        <v>40928</v>
      </c>
    </row>
    <row r="1016" spans="1:5">
      <c r="A1016" t="s">
        <v>2170</v>
      </c>
      <c r="B1016" s="101" t="s">
        <v>1855</v>
      </c>
      <c r="C1016" s="561">
        <v>200204516</v>
      </c>
      <c r="D1016" s="372"/>
      <c r="E1016" s="509">
        <v>40918</v>
      </c>
    </row>
    <row r="1017" spans="1:5">
      <c r="A1017" t="s">
        <v>2340</v>
      </c>
      <c r="B1017" s="101" t="s">
        <v>665</v>
      </c>
      <c r="C1017" s="561">
        <v>200204521</v>
      </c>
      <c r="D1017" s="372"/>
      <c r="E1017" s="509">
        <v>40934</v>
      </c>
    </row>
    <row r="1018" spans="1:5">
      <c r="A1018" t="s">
        <v>2171</v>
      </c>
      <c r="B1018" s="101" t="s">
        <v>2064</v>
      </c>
      <c r="C1018" s="561">
        <v>200204523</v>
      </c>
      <c r="D1018" s="372"/>
      <c r="E1018" s="509">
        <v>40918</v>
      </c>
    </row>
    <row r="1019" spans="1:5">
      <c r="A1019" t="s">
        <v>2341</v>
      </c>
      <c r="B1019" s="101" t="s">
        <v>2342</v>
      </c>
      <c r="C1019" s="561">
        <v>200204551</v>
      </c>
      <c r="D1019" s="372"/>
      <c r="E1019" s="509">
        <v>40934</v>
      </c>
    </row>
    <row r="1020" spans="1:5">
      <c r="A1020" t="s">
        <v>2397</v>
      </c>
      <c r="B1020" s="101" t="s">
        <v>659</v>
      </c>
      <c r="C1020" s="561">
        <v>200204575</v>
      </c>
      <c r="D1020" s="372"/>
      <c r="E1020" s="509">
        <v>40934</v>
      </c>
    </row>
    <row r="1021" spans="1:5">
      <c r="A1021" t="s">
        <v>2398</v>
      </c>
      <c r="B1021" s="101" t="s">
        <v>640</v>
      </c>
      <c r="C1021" s="561">
        <v>200215513</v>
      </c>
      <c r="D1021" s="372"/>
      <c r="E1021" s="509">
        <v>40939</v>
      </c>
    </row>
    <row r="1022" spans="1:5">
      <c r="A1022" t="s">
        <v>847</v>
      </c>
      <c r="B1022" s="101" t="s">
        <v>634</v>
      </c>
      <c r="C1022" s="561">
        <v>200215521</v>
      </c>
      <c r="D1022" s="372"/>
      <c r="E1022" s="509">
        <v>40879</v>
      </c>
    </row>
    <row r="1023" spans="1:5">
      <c r="A1023" t="s">
        <v>848</v>
      </c>
      <c r="B1023" s="101" t="s">
        <v>575</v>
      </c>
      <c r="C1023" s="561">
        <v>200215549</v>
      </c>
      <c r="D1023" s="372"/>
      <c r="E1023" s="509">
        <v>40746</v>
      </c>
    </row>
    <row r="1024" spans="1:5">
      <c r="A1024" t="s">
        <v>849</v>
      </c>
      <c r="B1024" s="101" t="s">
        <v>1926</v>
      </c>
      <c r="C1024" s="561">
        <v>200215584</v>
      </c>
      <c r="D1024" s="372"/>
      <c r="E1024" s="509">
        <v>40725</v>
      </c>
    </row>
    <row r="1025" spans="1:5">
      <c r="A1025" t="s">
        <v>850</v>
      </c>
      <c r="B1025" s="101" t="s">
        <v>641</v>
      </c>
      <c r="C1025" s="561">
        <v>200215585</v>
      </c>
      <c r="D1025" s="372"/>
      <c r="E1025" s="509">
        <v>40725</v>
      </c>
    </row>
    <row r="1026" spans="1:5">
      <c r="A1026" t="s">
        <v>851</v>
      </c>
      <c r="B1026" s="101" t="s">
        <v>645</v>
      </c>
      <c r="C1026" s="561">
        <v>200215601</v>
      </c>
      <c r="D1026" s="372"/>
      <c r="E1026" s="509">
        <v>40879</v>
      </c>
    </row>
    <row r="1027" spans="1:5">
      <c r="A1027" t="s">
        <v>852</v>
      </c>
      <c r="B1027" s="101" t="s">
        <v>537</v>
      </c>
      <c r="C1027" s="561">
        <v>200215640</v>
      </c>
      <c r="D1027" s="372"/>
      <c r="E1027" s="509">
        <v>40731</v>
      </c>
    </row>
    <row r="1028" spans="1:5">
      <c r="A1028" t="s">
        <v>853</v>
      </c>
      <c r="B1028" s="101" t="s">
        <v>1842</v>
      </c>
      <c r="C1028" s="561">
        <v>200215679</v>
      </c>
      <c r="D1028" s="372"/>
      <c r="E1028" s="509">
        <v>40883</v>
      </c>
    </row>
    <row r="1029" spans="1:5">
      <c r="A1029" t="s">
        <v>854</v>
      </c>
      <c r="B1029" s="101" t="s">
        <v>1850</v>
      </c>
      <c r="C1029" s="561">
        <v>200215712</v>
      </c>
      <c r="D1029" s="372"/>
      <c r="E1029" s="509">
        <v>40751</v>
      </c>
    </row>
    <row r="1030" spans="1:5">
      <c r="A1030" t="s">
        <v>855</v>
      </c>
      <c r="B1030" s="101" t="s">
        <v>623</v>
      </c>
      <c r="C1030" s="561">
        <v>200215725</v>
      </c>
      <c r="D1030" s="372"/>
      <c r="E1030" s="509">
        <v>40751</v>
      </c>
    </row>
    <row r="1031" spans="1:5">
      <c r="A1031" t="s">
        <v>2399</v>
      </c>
      <c r="B1031" s="101" t="s">
        <v>1845</v>
      </c>
      <c r="C1031" s="561">
        <v>200215743</v>
      </c>
      <c r="D1031" s="372"/>
      <c r="E1031" s="509">
        <v>40939</v>
      </c>
    </row>
    <row r="1032" spans="1:5">
      <c r="A1032" t="s">
        <v>2400</v>
      </c>
      <c r="B1032" s="101" t="s">
        <v>537</v>
      </c>
      <c r="C1032" s="561">
        <v>200215749</v>
      </c>
      <c r="D1032" s="372"/>
      <c r="E1032" s="509">
        <v>40934</v>
      </c>
    </row>
    <row r="1033" spans="1:5">
      <c r="A1033" t="s">
        <v>856</v>
      </c>
      <c r="B1033" s="101" t="s">
        <v>537</v>
      </c>
      <c r="C1033" s="561">
        <v>200215772</v>
      </c>
      <c r="D1033" s="372"/>
      <c r="E1033" s="509">
        <v>40774</v>
      </c>
    </row>
    <row r="1034" spans="1:5">
      <c r="A1034" t="s">
        <v>857</v>
      </c>
      <c r="B1034" s="101" t="s">
        <v>1819</v>
      </c>
      <c r="C1034" s="561">
        <v>200215774</v>
      </c>
      <c r="D1034" s="372"/>
      <c r="E1034" s="509">
        <v>40751</v>
      </c>
    </row>
    <row r="1035" spans="1:5">
      <c r="A1035" t="s">
        <v>858</v>
      </c>
      <c r="B1035" s="101" t="s">
        <v>537</v>
      </c>
      <c r="C1035" s="561">
        <v>200215790</v>
      </c>
      <c r="D1035" s="372"/>
      <c r="E1035" s="509">
        <v>40774</v>
      </c>
    </row>
    <row r="1036" spans="1:5">
      <c r="A1036" t="s">
        <v>859</v>
      </c>
      <c r="B1036" s="101" t="s">
        <v>646</v>
      </c>
      <c r="C1036" s="561">
        <v>200215825</v>
      </c>
      <c r="D1036" s="372"/>
      <c r="E1036" s="509">
        <v>40774</v>
      </c>
    </row>
    <row r="1037" spans="1:5">
      <c r="A1037" t="s">
        <v>860</v>
      </c>
      <c r="B1037" s="101" t="s">
        <v>644</v>
      </c>
      <c r="C1037" s="561">
        <v>200215833</v>
      </c>
      <c r="D1037" s="372"/>
      <c r="E1037" s="509">
        <v>40760</v>
      </c>
    </row>
    <row r="1038" spans="1:5">
      <c r="A1038" t="s">
        <v>2172</v>
      </c>
      <c r="B1038" s="101" t="s">
        <v>556</v>
      </c>
      <c r="C1038" s="561">
        <v>200215836</v>
      </c>
      <c r="D1038" s="372"/>
      <c r="E1038" s="509">
        <v>40918</v>
      </c>
    </row>
    <row r="1039" spans="1:5">
      <c r="A1039" t="s">
        <v>861</v>
      </c>
      <c r="B1039" s="101" t="s">
        <v>641</v>
      </c>
      <c r="C1039" s="561">
        <v>200215883</v>
      </c>
      <c r="D1039" s="372"/>
      <c r="E1039" s="509">
        <v>40773</v>
      </c>
    </row>
    <row r="1040" spans="1:5">
      <c r="A1040" t="s">
        <v>862</v>
      </c>
      <c r="B1040" s="101" t="s">
        <v>1927</v>
      </c>
      <c r="C1040" s="561">
        <v>200215906</v>
      </c>
      <c r="D1040" s="372"/>
      <c r="E1040" s="509">
        <v>40788</v>
      </c>
    </row>
    <row r="1041" spans="1:5">
      <c r="A1041" t="s">
        <v>863</v>
      </c>
      <c r="B1041" s="101" t="s">
        <v>1830</v>
      </c>
      <c r="C1041" s="561">
        <v>200215920</v>
      </c>
      <c r="D1041" s="372"/>
      <c r="E1041" s="509">
        <v>40879</v>
      </c>
    </row>
    <row r="1042" spans="1:5">
      <c r="A1042" t="s">
        <v>864</v>
      </c>
      <c r="B1042" s="101" t="s">
        <v>665</v>
      </c>
      <c r="C1042" s="561">
        <v>200215945</v>
      </c>
      <c r="D1042" s="372"/>
      <c r="E1042" s="509">
        <v>40793</v>
      </c>
    </row>
    <row r="1043" spans="1:5">
      <c r="A1043" t="s">
        <v>865</v>
      </c>
      <c r="B1043" s="101" t="s">
        <v>1879</v>
      </c>
      <c r="C1043" s="561">
        <v>200215990</v>
      </c>
      <c r="D1043" s="372"/>
      <c r="E1043" s="509">
        <v>40795</v>
      </c>
    </row>
    <row r="1044" spans="1:5">
      <c r="A1044" t="s">
        <v>740</v>
      </c>
      <c r="B1044" s="101" t="s">
        <v>152</v>
      </c>
      <c r="C1044" s="561">
        <v>200216003</v>
      </c>
      <c r="D1044" s="372"/>
      <c r="E1044" s="509">
        <v>40802</v>
      </c>
    </row>
    <row r="1045" spans="1:5">
      <c r="A1045" t="s">
        <v>866</v>
      </c>
      <c r="B1045" s="101" t="s">
        <v>651</v>
      </c>
      <c r="C1045" s="561">
        <v>200216039</v>
      </c>
      <c r="D1045" s="372"/>
      <c r="E1045" s="509">
        <v>40870</v>
      </c>
    </row>
    <row r="1046" spans="1:5">
      <c r="A1046" t="s">
        <v>867</v>
      </c>
      <c r="B1046" s="101" t="s">
        <v>1840</v>
      </c>
      <c r="C1046" s="561">
        <v>200216109</v>
      </c>
      <c r="D1046" s="372"/>
      <c r="E1046" s="509">
        <v>40830</v>
      </c>
    </row>
    <row r="1047" spans="1:5">
      <c r="A1047" t="s">
        <v>2173</v>
      </c>
      <c r="B1047" s="101" t="s">
        <v>707</v>
      </c>
      <c r="C1047" s="561">
        <v>200216146</v>
      </c>
      <c r="D1047" s="372"/>
      <c r="E1047" s="509">
        <v>40913</v>
      </c>
    </row>
    <row r="1048" spans="1:5">
      <c r="A1048" t="s">
        <v>868</v>
      </c>
      <c r="B1048" s="101" t="s">
        <v>1871</v>
      </c>
      <c r="C1048" s="561">
        <v>200216157</v>
      </c>
      <c r="D1048" s="372"/>
      <c r="E1048" s="509">
        <v>40879</v>
      </c>
    </row>
    <row r="1049" spans="1:5">
      <c r="A1049" t="s">
        <v>869</v>
      </c>
      <c r="B1049" s="101" t="s">
        <v>643</v>
      </c>
      <c r="C1049" s="561">
        <v>200216163</v>
      </c>
      <c r="D1049" s="372"/>
      <c r="E1049" s="509">
        <v>40879</v>
      </c>
    </row>
    <row r="1050" spans="1:5">
      <c r="A1050" t="s">
        <v>2401</v>
      </c>
      <c r="B1050" s="101" t="s">
        <v>2542</v>
      </c>
      <c r="C1050" s="561">
        <v>200216171</v>
      </c>
      <c r="D1050" s="372"/>
      <c r="E1050" s="509">
        <v>40939</v>
      </c>
    </row>
    <row r="1051" spans="1:5">
      <c r="A1051" t="s">
        <v>796</v>
      </c>
      <c r="B1051" s="101" t="s">
        <v>630</v>
      </c>
      <c r="C1051" s="561">
        <v>200216174</v>
      </c>
      <c r="D1051" s="372"/>
      <c r="E1051" s="509">
        <v>40939</v>
      </c>
    </row>
    <row r="1052" spans="1:5">
      <c r="A1052" t="s">
        <v>870</v>
      </c>
      <c r="B1052" s="101" t="s">
        <v>675</v>
      </c>
      <c r="C1052" s="561">
        <v>200216180</v>
      </c>
      <c r="D1052" s="372"/>
      <c r="E1052" s="509">
        <v>40856</v>
      </c>
    </row>
    <row r="1053" spans="1:5">
      <c r="A1053" t="s">
        <v>2402</v>
      </c>
      <c r="B1053" s="101" t="s">
        <v>1825</v>
      </c>
      <c r="C1053" s="561">
        <v>200216182</v>
      </c>
      <c r="D1053" s="372"/>
      <c r="E1053" s="509">
        <v>40939</v>
      </c>
    </row>
    <row r="1054" spans="1:5">
      <c r="A1054" t="s">
        <v>871</v>
      </c>
      <c r="B1054" s="101" t="s">
        <v>588</v>
      </c>
      <c r="C1054" s="561">
        <v>200216194</v>
      </c>
      <c r="D1054" s="372"/>
      <c r="E1054" s="509">
        <v>40879</v>
      </c>
    </row>
    <row r="1055" spans="1:5">
      <c r="A1055" t="s">
        <v>872</v>
      </c>
      <c r="B1055" s="101" t="s">
        <v>675</v>
      </c>
      <c r="C1055" s="561">
        <v>200216209</v>
      </c>
      <c r="D1055" s="372"/>
      <c r="E1055" s="509">
        <v>40879</v>
      </c>
    </row>
    <row r="1056" spans="1:5">
      <c r="A1056" t="s">
        <v>873</v>
      </c>
      <c r="B1056" s="101" t="s">
        <v>152</v>
      </c>
      <c r="C1056" s="561">
        <v>200216213</v>
      </c>
      <c r="D1056" s="372"/>
      <c r="E1056" s="509">
        <v>40883</v>
      </c>
    </row>
    <row r="1057" spans="1:5">
      <c r="A1057" t="s">
        <v>700</v>
      </c>
      <c r="B1057" s="101" t="s">
        <v>1815</v>
      </c>
      <c r="C1057" s="561">
        <v>200216215</v>
      </c>
      <c r="D1057" s="372"/>
      <c r="E1057" s="509">
        <v>40883</v>
      </c>
    </row>
    <row r="1058" spans="1:5">
      <c r="A1058" t="s">
        <v>874</v>
      </c>
      <c r="B1058" s="101" t="s">
        <v>1883</v>
      </c>
      <c r="C1058" s="561">
        <v>200216220</v>
      </c>
      <c r="D1058" s="372"/>
      <c r="E1058" s="509">
        <v>40883</v>
      </c>
    </row>
    <row r="1059" spans="1:5">
      <c r="A1059" t="s">
        <v>825</v>
      </c>
      <c r="B1059" s="101" t="s">
        <v>564</v>
      </c>
      <c r="C1059" s="561">
        <v>200274280</v>
      </c>
      <c r="D1059" s="372"/>
      <c r="E1059" s="509">
        <v>40800</v>
      </c>
    </row>
    <row r="1060" spans="1:5">
      <c r="A1060" t="s">
        <v>2403</v>
      </c>
      <c r="B1060" s="101" t="s">
        <v>659</v>
      </c>
      <c r="C1060" s="561">
        <v>200276232</v>
      </c>
      <c r="D1060" s="372"/>
      <c r="E1060" s="509">
        <v>40935</v>
      </c>
    </row>
    <row r="1061" spans="1:5">
      <c r="A1061" t="s">
        <v>2404</v>
      </c>
      <c r="B1061" s="101" t="s">
        <v>556</v>
      </c>
      <c r="C1061" s="561">
        <v>200276233</v>
      </c>
      <c r="D1061" s="372"/>
      <c r="E1061" s="509">
        <v>40935</v>
      </c>
    </row>
    <row r="1062" spans="1:5">
      <c r="A1062" t="s">
        <v>2405</v>
      </c>
      <c r="B1062" s="101" t="s">
        <v>727</v>
      </c>
      <c r="C1062" s="561">
        <v>200276234</v>
      </c>
      <c r="D1062" s="372"/>
      <c r="E1062" s="509">
        <v>40935</v>
      </c>
    </row>
    <row r="1063" spans="1:5">
      <c r="A1063" t="s">
        <v>875</v>
      </c>
      <c r="B1063" s="101" t="s">
        <v>764</v>
      </c>
      <c r="C1063" s="561">
        <v>200276251</v>
      </c>
      <c r="D1063" s="372"/>
      <c r="E1063" s="509">
        <v>40710</v>
      </c>
    </row>
    <row r="1064" spans="1:5">
      <c r="A1064" t="s">
        <v>876</v>
      </c>
      <c r="B1064" s="101" t="s">
        <v>559</v>
      </c>
      <c r="C1064" s="561">
        <v>200276252</v>
      </c>
      <c r="D1064" s="372"/>
      <c r="E1064" s="509">
        <v>40710</v>
      </c>
    </row>
    <row r="1065" spans="1:5">
      <c r="A1065" t="s">
        <v>877</v>
      </c>
      <c r="B1065" s="101" t="s">
        <v>1892</v>
      </c>
      <c r="C1065" s="561">
        <v>200276256</v>
      </c>
      <c r="D1065" s="372"/>
      <c r="E1065" s="509">
        <v>40704</v>
      </c>
    </row>
    <row r="1066" spans="1:5">
      <c r="A1066" t="s">
        <v>878</v>
      </c>
      <c r="B1066" s="101" t="s">
        <v>1928</v>
      </c>
      <c r="C1066" s="561">
        <v>200276269</v>
      </c>
      <c r="D1066" s="372"/>
      <c r="E1066" s="509">
        <v>40704</v>
      </c>
    </row>
    <row r="1067" spans="1:5">
      <c r="A1067" t="s">
        <v>879</v>
      </c>
      <c r="B1067" s="101" t="s">
        <v>152</v>
      </c>
      <c r="C1067" s="561">
        <v>200276270</v>
      </c>
      <c r="D1067" s="372"/>
      <c r="E1067" s="509">
        <v>40704</v>
      </c>
    </row>
    <row r="1068" spans="1:5">
      <c r="A1068" t="s">
        <v>880</v>
      </c>
      <c r="B1068" s="101" t="s">
        <v>537</v>
      </c>
      <c r="C1068" s="561">
        <v>200276271</v>
      </c>
      <c r="D1068" s="372"/>
      <c r="E1068" s="509">
        <v>40704</v>
      </c>
    </row>
    <row r="1069" spans="1:5">
      <c r="A1069" t="s">
        <v>881</v>
      </c>
      <c r="B1069" s="101" t="s">
        <v>564</v>
      </c>
      <c r="C1069" s="561">
        <v>200276280</v>
      </c>
      <c r="D1069" s="372"/>
      <c r="E1069" s="509">
        <v>40711</v>
      </c>
    </row>
    <row r="1070" spans="1:5">
      <c r="A1070" t="s">
        <v>882</v>
      </c>
      <c r="B1070" s="101" t="s">
        <v>152</v>
      </c>
      <c r="C1070" s="561">
        <v>200276324</v>
      </c>
      <c r="D1070" s="372"/>
      <c r="E1070" s="509">
        <v>40704</v>
      </c>
    </row>
    <row r="1071" spans="1:5">
      <c r="A1071" t="s">
        <v>883</v>
      </c>
      <c r="B1071" s="101" t="s">
        <v>1843</v>
      </c>
      <c r="C1071" s="561">
        <v>200276345</v>
      </c>
      <c r="D1071" s="372"/>
      <c r="E1071" s="509">
        <v>40709</v>
      </c>
    </row>
    <row r="1072" spans="1:5">
      <c r="A1072" t="s">
        <v>884</v>
      </c>
      <c r="B1072" s="101" t="s">
        <v>592</v>
      </c>
      <c r="C1072" s="561">
        <v>200276355</v>
      </c>
      <c r="D1072" s="372"/>
      <c r="E1072" s="509">
        <v>40878</v>
      </c>
    </row>
    <row r="1073" spans="1:5">
      <c r="A1073" t="s">
        <v>885</v>
      </c>
      <c r="B1073" s="101" t="s">
        <v>559</v>
      </c>
      <c r="C1073" s="561">
        <v>200276374</v>
      </c>
      <c r="D1073" s="372"/>
      <c r="E1073" s="509">
        <v>40893</v>
      </c>
    </row>
    <row r="1074" spans="1:5">
      <c r="A1074" t="s">
        <v>2361</v>
      </c>
      <c r="B1074" s="101" t="s">
        <v>2362</v>
      </c>
      <c r="C1074" s="561">
        <v>200276376</v>
      </c>
      <c r="D1074" s="372"/>
      <c r="E1074" s="509">
        <v>40939</v>
      </c>
    </row>
    <row r="1075" spans="1:5">
      <c r="A1075" t="s">
        <v>886</v>
      </c>
      <c r="B1075" s="101" t="s">
        <v>638</v>
      </c>
      <c r="C1075" s="561">
        <v>200276416</v>
      </c>
      <c r="D1075" s="372"/>
      <c r="E1075" s="509">
        <v>40891</v>
      </c>
    </row>
    <row r="1076" spans="1:5">
      <c r="A1076" t="s">
        <v>887</v>
      </c>
      <c r="B1076" s="101" t="s">
        <v>1929</v>
      </c>
      <c r="C1076" s="561">
        <v>200276449</v>
      </c>
      <c r="D1076" s="372"/>
      <c r="E1076" s="509">
        <v>40715</v>
      </c>
    </row>
    <row r="1077" spans="1:5">
      <c r="A1077" t="s">
        <v>888</v>
      </c>
      <c r="B1077" s="101" t="s">
        <v>632</v>
      </c>
      <c r="C1077" s="561">
        <v>200276450</v>
      </c>
      <c r="D1077" s="372"/>
      <c r="E1077" s="509">
        <v>40715</v>
      </c>
    </row>
    <row r="1078" spans="1:5">
      <c r="A1078" t="s">
        <v>889</v>
      </c>
      <c r="B1078" s="101" t="s">
        <v>648</v>
      </c>
      <c r="C1078" s="561">
        <v>200276455</v>
      </c>
      <c r="D1078" s="372"/>
      <c r="E1078" s="509">
        <v>40716</v>
      </c>
    </row>
    <row r="1079" spans="1:5">
      <c r="A1079" t="s">
        <v>890</v>
      </c>
      <c r="B1079" s="101" t="s">
        <v>1815</v>
      </c>
      <c r="C1079" s="561">
        <v>200276462</v>
      </c>
      <c r="D1079" s="372"/>
      <c r="E1079" s="509">
        <v>40716</v>
      </c>
    </row>
    <row r="1080" spans="1:5">
      <c r="A1080" t="s">
        <v>891</v>
      </c>
      <c r="B1080" s="101" t="s">
        <v>659</v>
      </c>
      <c r="C1080" s="561">
        <v>200276487</v>
      </c>
      <c r="D1080" s="372"/>
      <c r="E1080" s="509">
        <v>40725</v>
      </c>
    </row>
    <row r="1081" spans="1:5">
      <c r="A1081" t="s">
        <v>892</v>
      </c>
      <c r="B1081" s="101" t="s">
        <v>659</v>
      </c>
      <c r="C1081" s="561">
        <v>200276498</v>
      </c>
      <c r="D1081" s="372"/>
      <c r="E1081" s="509">
        <v>40730</v>
      </c>
    </row>
    <row r="1082" spans="1:5">
      <c r="A1082" t="s">
        <v>728</v>
      </c>
      <c r="B1082" s="101" t="s">
        <v>1826</v>
      </c>
      <c r="C1082" s="561">
        <v>200276513</v>
      </c>
      <c r="D1082" s="372"/>
      <c r="E1082" s="509">
        <v>40849</v>
      </c>
    </row>
    <row r="1083" spans="1:5">
      <c r="A1083" t="s">
        <v>2406</v>
      </c>
      <c r="B1083" s="101" t="s">
        <v>1892</v>
      </c>
      <c r="C1083" s="561">
        <v>200276526</v>
      </c>
      <c r="D1083" s="372"/>
      <c r="E1083" s="509">
        <v>40928</v>
      </c>
    </row>
    <row r="1084" spans="1:5">
      <c r="A1084" t="s">
        <v>893</v>
      </c>
      <c r="B1084" s="101" t="s">
        <v>717</v>
      </c>
      <c r="C1084" s="561">
        <v>200276575</v>
      </c>
      <c r="D1084" s="372"/>
      <c r="E1084" s="509">
        <v>40725</v>
      </c>
    </row>
    <row r="1085" spans="1:5">
      <c r="A1085" t="s">
        <v>702</v>
      </c>
      <c r="B1085" s="101" t="s">
        <v>652</v>
      </c>
      <c r="C1085" s="561">
        <v>200276676</v>
      </c>
      <c r="D1085" s="372"/>
      <c r="E1085" s="509">
        <v>40737</v>
      </c>
    </row>
    <row r="1086" spans="1:5">
      <c r="A1086" t="s">
        <v>894</v>
      </c>
      <c r="B1086" s="101" t="s">
        <v>556</v>
      </c>
      <c r="C1086" s="561">
        <v>200276699</v>
      </c>
      <c r="D1086" s="372"/>
      <c r="E1086" s="509">
        <v>40731</v>
      </c>
    </row>
    <row r="1087" spans="1:5">
      <c r="A1087" t="s">
        <v>745</v>
      </c>
      <c r="B1087" s="101" t="s">
        <v>1846</v>
      </c>
      <c r="C1087" s="561">
        <v>200276707</v>
      </c>
      <c r="D1087" s="372"/>
      <c r="E1087" s="509">
        <v>40731</v>
      </c>
    </row>
    <row r="1088" spans="1:5">
      <c r="A1088" t="s">
        <v>2407</v>
      </c>
      <c r="B1088" s="101" t="s">
        <v>1814</v>
      </c>
      <c r="C1088" s="561">
        <v>200276714</v>
      </c>
      <c r="D1088" s="372"/>
      <c r="E1088" s="509">
        <v>40918</v>
      </c>
    </row>
    <row r="1089" spans="1:5">
      <c r="A1089" t="s">
        <v>895</v>
      </c>
      <c r="B1089" s="101" t="s">
        <v>624</v>
      </c>
      <c r="C1089" s="561">
        <v>200276723</v>
      </c>
      <c r="D1089" s="372"/>
      <c r="E1089" s="509">
        <v>40753</v>
      </c>
    </row>
    <row r="1090" spans="1:5">
      <c r="A1090" t="s">
        <v>896</v>
      </c>
      <c r="B1090" s="101" t="s">
        <v>1834</v>
      </c>
      <c r="C1090" s="561">
        <v>200276746</v>
      </c>
      <c r="D1090" s="372"/>
      <c r="E1090" s="509">
        <v>40730</v>
      </c>
    </row>
    <row r="1091" spans="1:5">
      <c r="A1091" t="s">
        <v>897</v>
      </c>
      <c r="B1091" s="101" t="s">
        <v>678</v>
      </c>
      <c r="C1091" s="561">
        <v>200276775</v>
      </c>
      <c r="D1091" s="372"/>
      <c r="E1091" s="509">
        <v>40742</v>
      </c>
    </row>
    <row r="1092" spans="1:5">
      <c r="A1092" t="s">
        <v>898</v>
      </c>
      <c r="B1092" s="101" t="s">
        <v>613</v>
      </c>
      <c r="C1092" s="561">
        <v>200276776</v>
      </c>
      <c r="D1092" s="372"/>
      <c r="E1092" s="509">
        <v>40742</v>
      </c>
    </row>
    <row r="1093" spans="1:5">
      <c r="A1093" t="s">
        <v>747</v>
      </c>
      <c r="B1093" s="101" t="s">
        <v>1842</v>
      </c>
      <c r="C1093" s="561">
        <v>200276777</v>
      </c>
      <c r="D1093" s="372"/>
      <c r="E1093" s="509">
        <v>40742</v>
      </c>
    </row>
    <row r="1094" spans="1:5">
      <c r="A1094" t="s">
        <v>899</v>
      </c>
      <c r="B1094" s="101" t="s">
        <v>537</v>
      </c>
      <c r="C1094" s="561">
        <v>200276784</v>
      </c>
      <c r="D1094" s="372"/>
      <c r="E1094" s="509">
        <v>40891</v>
      </c>
    </row>
    <row r="1095" spans="1:5">
      <c r="A1095" t="s">
        <v>629</v>
      </c>
      <c r="B1095" s="101" t="s">
        <v>647</v>
      </c>
      <c r="C1095" s="561">
        <v>200276833</v>
      </c>
      <c r="D1095" s="372"/>
      <c r="E1095" s="509">
        <v>40742</v>
      </c>
    </row>
    <row r="1096" spans="1:5">
      <c r="A1096" t="s">
        <v>900</v>
      </c>
      <c r="B1096" s="101" t="s">
        <v>1871</v>
      </c>
      <c r="C1096" s="561">
        <v>200276889</v>
      </c>
      <c r="D1096" s="372"/>
      <c r="E1096" s="509">
        <v>40742</v>
      </c>
    </row>
    <row r="1097" spans="1:5">
      <c r="A1097" t="s">
        <v>901</v>
      </c>
      <c r="B1097" s="101" t="s">
        <v>641</v>
      </c>
      <c r="C1097" s="561">
        <v>200276930</v>
      </c>
      <c r="D1097" s="372"/>
      <c r="E1097" s="509">
        <v>40753</v>
      </c>
    </row>
    <row r="1098" spans="1:5">
      <c r="A1098" t="s">
        <v>902</v>
      </c>
      <c r="B1098" s="101" t="s">
        <v>1817</v>
      </c>
      <c r="C1098" s="561">
        <v>200276935</v>
      </c>
      <c r="D1098" s="372"/>
      <c r="E1098" s="509">
        <v>40753</v>
      </c>
    </row>
    <row r="1099" spans="1:5">
      <c r="A1099" t="s">
        <v>903</v>
      </c>
      <c r="B1099" s="101" t="s">
        <v>152</v>
      </c>
      <c r="C1099" s="561">
        <v>200276950</v>
      </c>
      <c r="D1099" s="372"/>
      <c r="E1099" s="509">
        <v>40742</v>
      </c>
    </row>
    <row r="1100" spans="1:5">
      <c r="A1100" t="s">
        <v>904</v>
      </c>
      <c r="B1100" s="101" t="s">
        <v>627</v>
      </c>
      <c r="C1100" s="561">
        <v>200276977</v>
      </c>
      <c r="D1100" s="372"/>
      <c r="E1100" s="509">
        <v>40751</v>
      </c>
    </row>
    <row r="1101" spans="1:5">
      <c r="A1101" t="s">
        <v>905</v>
      </c>
      <c r="B1101" s="101" t="s">
        <v>1930</v>
      </c>
      <c r="C1101" s="561">
        <v>200277000</v>
      </c>
      <c r="D1101" s="372"/>
      <c r="E1101" s="509">
        <v>40750</v>
      </c>
    </row>
    <row r="1102" spans="1:5">
      <c r="A1102" t="s">
        <v>906</v>
      </c>
      <c r="B1102" s="101" t="s">
        <v>1931</v>
      </c>
      <c r="C1102" s="561">
        <v>200277010</v>
      </c>
      <c r="E1102" s="509">
        <v>40750</v>
      </c>
    </row>
    <row r="1103" spans="1:5">
      <c r="A1103" t="s">
        <v>907</v>
      </c>
      <c r="B1103" s="101" t="s">
        <v>648</v>
      </c>
      <c r="C1103" s="561">
        <v>200277011</v>
      </c>
      <c r="E1103" s="509">
        <v>40750</v>
      </c>
    </row>
    <row r="1104" spans="1:5">
      <c r="A1104" t="s">
        <v>908</v>
      </c>
      <c r="B1104" s="101" t="s">
        <v>1853</v>
      </c>
      <c r="C1104" s="561">
        <v>200277017</v>
      </c>
      <c r="E1104" s="509">
        <v>40751</v>
      </c>
    </row>
    <row r="1105" spans="1:5">
      <c r="A1105" t="s">
        <v>909</v>
      </c>
      <c r="B1105" s="101" t="s">
        <v>1932</v>
      </c>
      <c r="C1105" s="561">
        <v>200277037</v>
      </c>
      <c r="E1105" s="509">
        <v>40883</v>
      </c>
    </row>
    <row r="1106" spans="1:5">
      <c r="A1106" t="s">
        <v>910</v>
      </c>
      <c r="B1106" s="101" t="s">
        <v>152</v>
      </c>
      <c r="C1106" s="561">
        <v>200277068</v>
      </c>
      <c r="E1106" s="509">
        <v>40750</v>
      </c>
    </row>
    <row r="1107" spans="1:5">
      <c r="A1107" t="s">
        <v>911</v>
      </c>
      <c r="B1107" s="101" t="s">
        <v>1933</v>
      </c>
      <c r="C1107" s="561">
        <v>200277071</v>
      </c>
      <c r="E1107" s="509">
        <v>40750</v>
      </c>
    </row>
    <row r="1108" spans="1:5">
      <c r="A1108" t="s">
        <v>912</v>
      </c>
      <c r="B1108" s="101" t="s">
        <v>655</v>
      </c>
      <c r="C1108" s="561">
        <v>200277119</v>
      </c>
      <c r="E1108" s="509">
        <v>40753</v>
      </c>
    </row>
    <row r="1109" spans="1:5">
      <c r="A1109" t="s">
        <v>913</v>
      </c>
      <c r="B1109" s="101" t="s">
        <v>656</v>
      </c>
      <c r="C1109" s="561">
        <v>200277137</v>
      </c>
      <c r="E1109" s="509">
        <v>40750</v>
      </c>
    </row>
    <row r="1110" spans="1:5">
      <c r="A1110" t="s">
        <v>914</v>
      </c>
      <c r="B1110" s="101" t="s">
        <v>1921</v>
      </c>
      <c r="C1110" s="561">
        <v>200277161</v>
      </c>
      <c r="E1110" s="509">
        <v>40828</v>
      </c>
    </row>
    <row r="1111" spans="1:5">
      <c r="A1111" t="s">
        <v>915</v>
      </c>
      <c r="B1111" s="101" t="s">
        <v>1871</v>
      </c>
      <c r="C1111" s="561">
        <v>200277170</v>
      </c>
      <c r="E1111" s="509">
        <v>40786</v>
      </c>
    </row>
    <row r="1112" spans="1:5">
      <c r="A1112" t="s">
        <v>916</v>
      </c>
      <c r="B1112" s="101" t="s">
        <v>698</v>
      </c>
      <c r="C1112" s="561">
        <v>200277173</v>
      </c>
      <c r="E1112" s="509">
        <v>40786</v>
      </c>
    </row>
    <row r="1113" spans="1:5">
      <c r="A1113" t="s">
        <v>2408</v>
      </c>
      <c r="B1113" s="101" t="s">
        <v>2543</v>
      </c>
      <c r="C1113" s="561">
        <v>200277213</v>
      </c>
      <c r="E1113" s="509">
        <v>40932</v>
      </c>
    </row>
    <row r="1114" spans="1:5">
      <c r="A1114" t="s">
        <v>917</v>
      </c>
      <c r="B1114" s="101" t="s">
        <v>705</v>
      </c>
      <c r="C1114" s="561">
        <v>200277226</v>
      </c>
      <c r="E1114" s="509">
        <v>40892</v>
      </c>
    </row>
    <row r="1115" spans="1:5">
      <c r="A1115" t="s">
        <v>2409</v>
      </c>
      <c r="B1115" s="101" t="s">
        <v>771</v>
      </c>
      <c r="C1115" s="561">
        <v>200277227</v>
      </c>
      <c r="E1115" s="509">
        <v>40935</v>
      </c>
    </row>
    <row r="1116" spans="1:5">
      <c r="A1116" t="s">
        <v>683</v>
      </c>
      <c r="B1116" s="101" t="s">
        <v>738</v>
      </c>
      <c r="C1116" s="561">
        <v>200277231</v>
      </c>
      <c r="E1116" s="509">
        <v>40753</v>
      </c>
    </row>
    <row r="1117" spans="1:5">
      <c r="A1117" t="s">
        <v>918</v>
      </c>
      <c r="B1117" s="101" t="s">
        <v>588</v>
      </c>
      <c r="C1117" s="561">
        <v>200277291</v>
      </c>
      <c r="E1117" s="509">
        <v>40897</v>
      </c>
    </row>
    <row r="1118" spans="1:5">
      <c r="A1118" t="s">
        <v>2410</v>
      </c>
      <c r="B1118" s="101" t="s">
        <v>655</v>
      </c>
      <c r="C1118" s="561">
        <v>200277302</v>
      </c>
      <c r="E1118" s="509">
        <v>40939</v>
      </c>
    </row>
    <row r="1119" spans="1:5">
      <c r="A1119" t="s">
        <v>919</v>
      </c>
      <c r="B1119" s="101" t="s">
        <v>1829</v>
      </c>
      <c r="C1119" s="561">
        <v>200277304</v>
      </c>
      <c r="E1119" s="509">
        <v>40767</v>
      </c>
    </row>
    <row r="1120" spans="1:5">
      <c r="A1120" t="s">
        <v>920</v>
      </c>
      <c r="B1120" s="101" t="s">
        <v>637</v>
      </c>
      <c r="C1120" s="561">
        <v>200277321</v>
      </c>
      <c r="E1120" s="509">
        <v>40814</v>
      </c>
    </row>
    <row r="1121" spans="1:5">
      <c r="A1121" t="s">
        <v>921</v>
      </c>
      <c r="B1121" s="101" t="s">
        <v>1893</v>
      </c>
      <c r="C1121" s="561">
        <v>200277337</v>
      </c>
      <c r="E1121" s="509">
        <v>40773</v>
      </c>
    </row>
    <row r="1122" spans="1:5">
      <c r="A1122" t="s">
        <v>922</v>
      </c>
      <c r="B1122" s="101" t="s">
        <v>650</v>
      </c>
      <c r="C1122" s="561">
        <v>200277341</v>
      </c>
      <c r="E1122" s="509">
        <v>40814</v>
      </c>
    </row>
    <row r="1123" spans="1:5">
      <c r="A1123" t="s">
        <v>923</v>
      </c>
      <c r="B1123" s="101" t="s">
        <v>651</v>
      </c>
      <c r="C1123" s="561">
        <v>200277357</v>
      </c>
      <c r="E1123" s="509">
        <v>40863</v>
      </c>
    </row>
    <row r="1124" spans="1:5">
      <c r="A1124" t="s">
        <v>924</v>
      </c>
      <c r="B1124" s="101" t="s">
        <v>631</v>
      </c>
      <c r="C1124" s="561">
        <v>200277367</v>
      </c>
      <c r="E1124" s="509">
        <v>40773</v>
      </c>
    </row>
    <row r="1125" spans="1:5">
      <c r="A1125" t="s">
        <v>925</v>
      </c>
      <c r="B1125" s="101" t="s">
        <v>717</v>
      </c>
      <c r="C1125" s="561">
        <v>200277394</v>
      </c>
      <c r="E1125" s="509">
        <v>40770</v>
      </c>
    </row>
    <row r="1126" spans="1:5">
      <c r="A1126" t="s">
        <v>926</v>
      </c>
      <c r="B1126" s="101" t="s">
        <v>1874</v>
      </c>
      <c r="C1126" s="561">
        <v>200277426</v>
      </c>
      <c r="E1126" s="509">
        <v>40773</v>
      </c>
    </row>
    <row r="1127" spans="1:5">
      <c r="A1127" t="s">
        <v>927</v>
      </c>
      <c r="B1127" s="101" t="s">
        <v>537</v>
      </c>
      <c r="C1127" s="561">
        <v>200277433</v>
      </c>
      <c r="E1127" s="509">
        <v>40780</v>
      </c>
    </row>
    <row r="1128" spans="1:5">
      <c r="A1128" t="s">
        <v>928</v>
      </c>
      <c r="B1128" s="101" t="s">
        <v>1934</v>
      </c>
      <c r="C1128" s="561">
        <v>200277440</v>
      </c>
      <c r="E1128" s="509">
        <v>40780</v>
      </c>
    </row>
    <row r="1129" spans="1:5">
      <c r="A1129" t="s">
        <v>2411</v>
      </c>
      <c r="B1129" s="101" t="s">
        <v>638</v>
      </c>
      <c r="C1129" s="561">
        <v>200277444</v>
      </c>
      <c r="E1129" s="509">
        <v>40927</v>
      </c>
    </row>
    <row r="1130" spans="1:5">
      <c r="A1130" t="s">
        <v>929</v>
      </c>
      <c r="B1130" s="101" t="s">
        <v>152</v>
      </c>
      <c r="C1130" s="561">
        <v>200277445</v>
      </c>
      <c r="E1130" s="509">
        <v>40767</v>
      </c>
    </row>
    <row r="1131" spans="1:5">
      <c r="A1131" t="s">
        <v>930</v>
      </c>
      <c r="B1131" s="101" t="s">
        <v>688</v>
      </c>
      <c r="C1131" s="561">
        <v>200277500</v>
      </c>
      <c r="E1131" s="509">
        <v>40773</v>
      </c>
    </row>
    <row r="1132" spans="1:5">
      <c r="A1132" t="s">
        <v>931</v>
      </c>
      <c r="B1132" s="101" t="s">
        <v>1830</v>
      </c>
      <c r="C1132" s="561">
        <v>200277529</v>
      </c>
      <c r="E1132" s="509">
        <v>40786</v>
      </c>
    </row>
    <row r="1133" spans="1:5">
      <c r="A1133" t="s">
        <v>932</v>
      </c>
      <c r="B1133" s="101" t="s">
        <v>1935</v>
      </c>
      <c r="C1133" s="561">
        <v>200277557</v>
      </c>
      <c r="E1133" s="509">
        <v>40890</v>
      </c>
    </row>
    <row r="1134" spans="1:5">
      <c r="A1134" t="s">
        <v>933</v>
      </c>
      <c r="B1134" s="101" t="s">
        <v>1881</v>
      </c>
      <c r="C1134" s="561">
        <v>200277583</v>
      </c>
      <c r="E1134" s="509">
        <v>40842</v>
      </c>
    </row>
    <row r="1135" spans="1:5">
      <c r="A1135" t="s">
        <v>934</v>
      </c>
      <c r="B1135" s="101" t="s">
        <v>559</v>
      </c>
      <c r="C1135" s="561">
        <v>200277636</v>
      </c>
      <c r="E1135" s="509">
        <v>40788</v>
      </c>
    </row>
    <row r="1136" spans="1:5">
      <c r="A1136" t="s">
        <v>935</v>
      </c>
      <c r="B1136" s="101" t="s">
        <v>1867</v>
      </c>
      <c r="C1136" s="561">
        <v>200277721</v>
      </c>
      <c r="E1136" s="509">
        <v>40800</v>
      </c>
    </row>
    <row r="1137" spans="1:5">
      <c r="A1137" t="s">
        <v>936</v>
      </c>
      <c r="B1137" s="101" t="s">
        <v>636</v>
      </c>
      <c r="C1137" s="561">
        <v>200277732</v>
      </c>
      <c r="E1137" s="509">
        <v>40788</v>
      </c>
    </row>
    <row r="1138" spans="1:5">
      <c r="A1138" t="s">
        <v>937</v>
      </c>
      <c r="B1138" s="101" t="s">
        <v>1936</v>
      </c>
      <c r="C1138" s="561">
        <v>200278038</v>
      </c>
      <c r="E1138" s="509">
        <v>40893</v>
      </c>
    </row>
    <row r="1139" spans="1:5">
      <c r="A1139" t="s">
        <v>2412</v>
      </c>
      <c r="B1139" s="101" t="s">
        <v>152</v>
      </c>
      <c r="C1139" s="561">
        <v>200278067</v>
      </c>
      <c r="E1139" s="509">
        <v>40927</v>
      </c>
    </row>
    <row r="1140" spans="1:5">
      <c r="A1140" t="s">
        <v>2413</v>
      </c>
      <c r="B1140" s="101" t="s">
        <v>2544</v>
      </c>
      <c r="C1140" s="561">
        <v>200278107</v>
      </c>
      <c r="E1140" s="509">
        <v>40918</v>
      </c>
    </row>
    <row r="1141" spans="1:5">
      <c r="A1141" t="s">
        <v>938</v>
      </c>
      <c r="B1141" s="101" t="s">
        <v>1840</v>
      </c>
      <c r="C1141" s="561">
        <v>200278113</v>
      </c>
      <c r="E1141" s="509">
        <v>40863</v>
      </c>
    </row>
    <row r="1142" spans="1:5">
      <c r="A1142" t="s">
        <v>939</v>
      </c>
      <c r="B1142" s="101" t="s">
        <v>1937</v>
      </c>
      <c r="C1142" s="561">
        <v>200278122</v>
      </c>
      <c r="E1142" s="509">
        <v>40788</v>
      </c>
    </row>
    <row r="1143" spans="1:5">
      <c r="A1143" t="s">
        <v>940</v>
      </c>
      <c r="B1143" s="101" t="s">
        <v>564</v>
      </c>
      <c r="C1143" s="561">
        <v>200278211</v>
      </c>
      <c r="E1143" s="509">
        <v>40793</v>
      </c>
    </row>
    <row r="1144" spans="1:5">
      <c r="A1144" t="s">
        <v>941</v>
      </c>
      <c r="B1144" s="101" t="s">
        <v>1938</v>
      </c>
      <c r="C1144" s="561">
        <v>200278307</v>
      </c>
      <c r="E1144" s="509">
        <v>40863</v>
      </c>
    </row>
    <row r="1145" spans="1:5">
      <c r="A1145" t="s">
        <v>942</v>
      </c>
      <c r="B1145" s="101" t="s">
        <v>1939</v>
      </c>
      <c r="C1145" s="561">
        <v>200278360</v>
      </c>
      <c r="E1145" s="509">
        <v>40793</v>
      </c>
    </row>
    <row r="1146" spans="1:5">
      <c r="A1146" t="s">
        <v>943</v>
      </c>
      <c r="B1146" s="101" t="s">
        <v>559</v>
      </c>
      <c r="C1146" s="561">
        <v>200278386</v>
      </c>
      <c r="E1146" s="509">
        <v>40795</v>
      </c>
    </row>
    <row r="1147" spans="1:5">
      <c r="A1147" t="s">
        <v>944</v>
      </c>
      <c r="B1147" s="101" t="s">
        <v>152</v>
      </c>
      <c r="C1147" s="561">
        <v>200278405</v>
      </c>
      <c r="E1147" s="509">
        <v>40800</v>
      </c>
    </row>
    <row r="1148" spans="1:5">
      <c r="A1148" t="s">
        <v>945</v>
      </c>
      <c r="B1148" s="101" t="s">
        <v>1934</v>
      </c>
      <c r="C1148" s="561">
        <v>200278419</v>
      </c>
      <c r="E1148" s="509">
        <v>40828</v>
      </c>
    </row>
    <row r="1149" spans="1:5">
      <c r="A1149" t="s">
        <v>611</v>
      </c>
      <c r="B1149" s="101" t="s">
        <v>612</v>
      </c>
      <c r="C1149" s="561">
        <v>200278421</v>
      </c>
      <c r="E1149" s="509">
        <v>40891</v>
      </c>
    </row>
    <row r="1150" spans="1:5">
      <c r="A1150" t="s">
        <v>946</v>
      </c>
      <c r="B1150" s="101" t="s">
        <v>1940</v>
      </c>
      <c r="C1150" s="561">
        <v>200278426</v>
      </c>
      <c r="E1150" s="509">
        <v>40857</v>
      </c>
    </row>
    <row r="1151" spans="1:5">
      <c r="A1151" t="s">
        <v>947</v>
      </c>
      <c r="B1151" s="101" t="s">
        <v>1871</v>
      </c>
      <c r="C1151" s="561">
        <v>200278502</v>
      </c>
      <c r="E1151" s="509">
        <v>40816</v>
      </c>
    </row>
    <row r="1152" spans="1:5">
      <c r="A1152" t="s">
        <v>949</v>
      </c>
      <c r="B1152" s="101" t="s">
        <v>657</v>
      </c>
      <c r="C1152" s="561">
        <v>200278749</v>
      </c>
      <c r="E1152" s="509">
        <v>40830</v>
      </c>
    </row>
    <row r="1153" spans="1:5">
      <c r="A1153" t="s">
        <v>950</v>
      </c>
      <c r="B1153" s="101" t="s">
        <v>647</v>
      </c>
      <c r="C1153" s="561">
        <v>200278829</v>
      </c>
      <c r="E1153" s="509">
        <v>40842</v>
      </c>
    </row>
    <row r="1154" spans="1:5">
      <c r="A1154" t="s">
        <v>951</v>
      </c>
      <c r="B1154" s="101" t="s">
        <v>652</v>
      </c>
      <c r="C1154" s="561">
        <v>200278836</v>
      </c>
      <c r="E1154" s="509">
        <v>40863</v>
      </c>
    </row>
    <row r="1155" spans="1:5">
      <c r="A1155" t="s">
        <v>952</v>
      </c>
      <c r="B1155" s="101" t="s">
        <v>1941</v>
      </c>
      <c r="C1155" s="561">
        <v>200278844</v>
      </c>
      <c r="E1155" s="509">
        <v>40837</v>
      </c>
    </row>
    <row r="1156" spans="1:5">
      <c r="A1156" t="s">
        <v>955</v>
      </c>
      <c r="B1156" s="101" t="s">
        <v>619</v>
      </c>
      <c r="C1156" s="561">
        <v>200278917</v>
      </c>
      <c r="E1156" s="509">
        <v>40890</v>
      </c>
    </row>
    <row r="1157" spans="1:5">
      <c r="A1157" t="s">
        <v>956</v>
      </c>
      <c r="B1157" s="101" t="s">
        <v>630</v>
      </c>
      <c r="C1157" s="561">
        <v>200278930</v>
      </c>
      <c r="E1157" s="509">
        <v>40816</v>
      </c>
    </row>
    <row r="1158" spans="1:5">
      <c r="A1158" t="s">
        <v>957</v>
      </c>
      <c r="B1158" s="101" t="s">
        <v>1942</v>
      </c>
      <c r="C1158" s="561">
        <v>200278934</v>
      </c>
      <c r="E1158" s="509">
        <v>40837</v>
      </c>
    </row>
    <row r="1159" spans="1:5">
      <c r="A1159" t="s">
        <v>958</v>
      </c>
      <c r="B1159" s="101" t="s">
        <v>724</v>
      </c>
      <c r="C1159" s="561">
        <v>200278940</v>
      </c>
      <c r="E1159" s="509">
        <v>40886</v>
      </c>
    </row>
    <row r="1160" spans="1:5">
      <c r="A1160" t="s">
        <v>2414</v>
      </c>
      <c r="B1160" s="101" t="s">
        <v>632</v>
      </c>
      <c r="C1160" s="561">
        <v>200278959</v>
      </c>
      <c r="E1160" s="509">
        <v>40935</v>
      </c>
    </row>
    <row r="1161" spans="1:5">
      <c r="A1161" t="s">
        <v>959</v>
      </c>
      <c r="B1161" s="101" t="s">
        <v>1838</v>
      </c>
      <c r="C1161" s="561">
        <v>200278963</v>
      </c>
      <c r="E1161" s="509">
        <v>40828</v>
      </c>
    </row>
    <row r="1162" spans="1:5">
      <c r="A1162" t="s">
        <v>960</v>
      </c>
      <c r="B1162" s="101" t="s">
        <v>1867</v>
      </c>
      <c r="C1162" s="561">
        <v>200278968</v>
      </c>
      <c r="E1162" s="509">
        <v>40857</v>
      </c>
    </row>
    <row r="1163" spans="1:5">
      <c r="A1163" t="s">
        <v>961</v>
      </c>
      <c r="B1163" s="101" t="s">
        <v>641</v>
      </c>
      <c r="C1163" s="561">
        <v>200279264</v>
      </c>
      <c r="E1163" s="509">
        <v>40892</v>
      </c>
    </row>
    <row r="1164" spans="1:5">
      <c r="A1164" t="s">
        <v>962</v>
      </c>
      <c r="B1164" s="101" t="s">
        <v>537</v>
      </c>
      <c r="C1164" s="561">
        <v>200279265</v>
      </c>
      <c r="E1164" s="509">
        <v>40830</v>
      </c>
    </row>
    <row r="1165" spans="1:5">
      <c r="A1165" t="s">
        <v>963</v>
      </c>
      <c r="B1165" s="101" t="s">
        <v>650</v>
      </c>
      <c r="C1165" s="561">
        <v>200279270</v>
      </c>
      <c r="E1165" s="509">
        <v>40830</v>
      </c>
    </row>
    <row r="1166" spans="1:5">
      <c r="A1166" t="s">
        <v>964</v>
      </c>
      <c r="B1166" s="101" t="s">
        <v>1943</v>
      </c>
      <c r="C1166" s="561">
        <v>200279277</v>
      </c>
      <c r="E1166" s="509">
        <v>40830</v>
      </c>
    </row>
    <row r="1167" spans="1:5">
      <c r="A1167" t="s">
        <v>965</v>
      </c>
      <c r="B1167" s="101" t="s">
        <v>152</v>
      </c>
      <c r="C1167" s="561">
        <v>200279280</v>
      </c>
      <c r="E1167" s="509">
        <v>40835</v>
      </c>
    </row>
    <row r="1168" spans="1:5">
      <c r="A1168" t="s">
        <v>966</v>
      </c>
      <c r="B1168" s="101" t="s">
        <v>1944</v>
      </c>
      <c r="C1168" s="561">
        <v>200279338</v>
      </c>
      <c r="E1168" s="509">
        <v>40849</v>
      </c>
    </row>
    <row r="1169" spans="1:5">
      <c r="A1169" t="s">
        <v>782</v>
      </c>
      <c r="B1169" s="101" t="s">
        <v>2579</v>
      </c>
      <c r="C1169" s="561">
        <v>200279357</v>
      </c>
      <c r="E1169" s="509">
        <v>40830</v>
      </c>
    </row>
    <row r="1170" spans="1:5">
      <c r="A1170" t="s">
        <v>967</v>
      </c>
      <c r="B1170" s="101" t="s">
        <v>724</v>
      </c>
      <c r="C1170" s="561">
        <v>200279391</v>
      </c>
      <c r="E1170" s="509">
        <v>40843</v>
      </c>
    </row>
    <row r="1171" spans="1:5">
      <c r="A1171" t="s">
        <v>2415</v>
      </c>
      <c r="B1171" s="101" t="s">
        <v>559</v>
      </c>
      <c r="C1171" s="561">
        <v>200279393</v>
      </c>
      <c r="E1171" s="509">
        <v>40939</v>
      </c>
    </row>
    <row r="1172" spans="1:5">
      <c r="A1172" t="s">
        <v>968</v>
      </c>
      <c r="B1172" s="101" t="s">
        <v>1945</v>
      </c>
      <c r="C1172" s="561">
        <v>200279396</v>
      </c>
      <c r="E1172" s="509">
        <v>40863</v>
      </c>
    </row>
    <row r="1173" spans="1:5">
      <c r="A1173" t="s">
        <v>969</v>
      </c>
      <c r="B1173" s="101" t="s">
        <v>1920</v>
      </c>
      <c r="C1173" s="561">
        <v>200279406</v>
      </c>
      <c r="E1173" s="509">
        <v>40863</v>
      </c>
    </row>
    <row r="1174" spans="1:5">
      <c r="A1174" t="s">
        <v>970</v>
      </c>
      <c r="B1174" s="101" t="s">
        <v>591</v>
      </c>
      <c r="C1174" s="561">
        <v>200279433</v>
      </c>
      <c r="E1174" s="509">
        <v>40843</v>
      </c>
    </row>
    <row r="1175" spans="1:5">
      <c r="A1175" t="s">
        <v>971</v>
      </c>
      <c r="B1175" s="101" t="s">
        <v>713</v>
      </c>
      <c r="C1175" s="561">
        <v>200279526</v>
      </c>
      <c r="E1175" s="509">
        <v>40842</v>
      </c>
    </row>
    <row r="1176" spans="1:5">
      <c r="A1176" t="s">
        <v>2416</v>
      </c>
      <c r="B1176" s="101" t="s">
        <v>2545</v>
      </c>
      <c r="C1176" s="561">
        <v>200279550</v>
      </c>
      <c r="E1176" s="509">
        <v>40883</v>
      </c>
    </row>
    <row r="1177" spans="1:5">
      <c r="A1177" t="s">
        <v>972</v>
      </c>
      <c r="B1177" s="101" t="s">
        <v>152</v>
      </c>
      <c r="C1177" s="561">
        <v>200279571</v>
      </c>
      <c r="E1177" s="509">
        <v>40851</v>
      </c>
    </row>
    <row r="1178" spans="1:5">
      <c r="A1178" t="s">
        <v>973</v>
      </c>
      <c r="B1178" s="101" t="s">
        <v>1946</v>
      </c>
      <c r="C1178" s="561">
        <v>200279595</v>
      </c>
      <c r="E1178" s="509">
        <v>40851</v>
      </c>
    </row>
    <row r="1179" spans="1:5">
      <c r="A1179" t="s">
        <v>974</v>
      </c>
      <c r="B1179" s="101" t="s">
        <v>661</v>
      </c>
      <c r="C1179" s="561">
        <v>200279631</v>
      </c>
      <c r="E1179" s="509">
        <v>40891</v>
      </c>
    </row>
    <row r="1180" spans="1:5">
      <c r="A1180" t="s">
        <v>975</v>
      </c>
      <c r="B1180" s="101" t="s">
        <v>707</v>
      </c>
      <c r="C1180" s="561">
        <v>200279635</v>
      </c>
      <c r="E1180" s="509">
        <v>40865</v>
      </c>
    </row>
    <row r="1181" spans="1:5">
      <c r="A1181" t="s">
        <v>976</v>
      </c>
      <c r="B1181" s="101" t="s">
        <v>648</v>
      </c>
      <c r="C1181" s="561">
        <v>200279648</v>
      </c>
      <c r="E1181" s="509">
        <v>40857</v>
      </c>
    </row>
    <row r="1182" spans="1:5">
      <c r="A1182" t="s">
        <v>836</v>
      </c>
      <c r="B1182" s="101" t="s">
        <v>1893</v>
      </c>
      <c r="C1182" s="561">
        <v>200279649</v>
      </c>
      <c r="E1182" s="509">
        <v>40865</v>
      </c>
    </row>
    <row r="1183" spans="1:5">
      <c r="A1183" t="s">
        <v>977</v>
      </c>
      <c r="B1183" s="101" t="s">
        <v>713</v>
      </c>
      <c r="C1183" s="561">
        <v>200279656</v>
      </c>
      <c r="E1183" s="509">
        <v>40864</v>
      </c>
    </row>
    <row r="1184" spans="1:5">
      <c r="A1184" t="s">
        <v>978</v>
      </c>
      <c r="B1184" s="101" t="s">
        <v>152</v>
      </c>
      <c r="C1184" s="561">
        <v>200279683</v>
      </c>
      <c r="E1184" s="509">
        <v>40886</v>
      </c>
    </row>
    <row r="1185" spans="1:5">
      <c r="A1185" t="s">
        <v>979</v>
      </c>
      <c r="B1185" s="101" t="s">
        <v>651</v>
      </c>
      <c r="C1185" s="561">
        <v>200279710</v>
      </c>
      <c r="E1185" s="509">
        <v>40851</v>
      </c>
    </row>
    <row r="1186" spans="1:5">
      <c r="A1186" t="s">
        <v>2417</v>
      </c>
      <c r="B1186" s="101" t="s">
        <v>675</v>
      </c>
      <c r="C1186" s="561">
        <v>200279730</v>
      </c>
      <c r="E1186" s="509">
        <v>40928</v>
      </c>
    </row>
    <row r="1187" spans="1:5">
      <c r="A1187" t="s">
        <v>980</v>
      </c>
      <c r="B1187" s="101" t="s">
        <v>152</v>
      </c>
      <c r="C1187" s="561">
        <v>200279738</v>
      </c>
      <c r="E1187" s="509">
        <v>40864</v>
      </c>
    </row>
    <row r="1188" spans="1:5">
      <c r="A1188" t="s">
        <v>981</v>
      </c>
      <c r="B1188" s="101" t="s">
        <v>1843</v>
      </c>
      <c r="C1188" s="561">
        <v>200279740</v>
      </c>
      <c r="E1188" s="509">
        <v>40849</v>
      </c>
    </row>
    <row r="1189" spans="1:5">
      <c r="A1189" t="s">
        <v>982</v>
      </c>
      <c r="B1189" s="101" t="s">
        <v>644</v>
      </c>
      <c r="C1189" s="561">
        <v>200279743</v>
      </c>
      <c r="E1189" s="509">
        <v>40849</v>
      </c>
    </row>
    <row r="1190" spans="1:5">
      <c r="A1190" t="s">
        <v>983</v>
      </c>
      <c r="B1190" s="101" t="s">
        <v>152</v>
      </c>
      <c r="C1190" s="561">
        <v>200279746</v>
      </c>
      <c r="E1190" s="509">
        <v>40849</v>
      </c>
    </row>
    <row r="1191" spans="1:5">
      <c r="A1191" t="s">
        <v>984</v>
      </c>
      <c r="B1191" s="101" t="s">
        <v>1947</v>
      </c>
      <c r="C1191" s="561">
        <v>200293959</v>
      </c>
      <c r="E1191" s="509">
        <v>40897</v>
      </c>
    </row>
    <row r="1192" spans="1:5">
      <c r="A1192" t="s">
        <v>985</v>
      </c>
      <c r="B1192" s="101" t="s">
        <v>1948</v>
      </c>
      <c r="C1192" s="561">
        <v>200331636</v>
      </c>
      <c r="E1192" s="509">
        <v>40716</v>
      </c>
    </row>
    <row r="1193" spans="1:5">
      <c r="A1193" t="s">
        <v>986</v>
      </c>
      <c r="B1193" s="101" t="s">
        <v>537</v>
      </c>
      <c r="C1193" s="561">
        <v>200359381</v>
      </c>
      <c r="E1193" s="509">
        <v>40424</v>
      </c>
    </row>
    <row r="1194" spans="1:5">
      <c r="A1194" t="s">
        <v>987</v>
      </c>
      <c r="B1194" s="101" t="s">
        <v>645</v>
      </c>
      <c r="C1194" s="561">
        <v>200436461</v>
      </c>
      <c r="E1194" s="509">
        <v>40611</v>
      </c>
    </row>
    <row r="1195" spans="1:5">
      <c r="A1195" t="s">
        <v>2380</v>
      </c>
      <c r="B1195" s="101" t="s">
        <v>2580</v>
      </c>
      <c r="C1195" s="561">
        <v>200511169</v>
      </c>
      <c r="E1195" s="509">
        <v>40939</v>
      </c>
    </row>
    <row r="1196" spans="1:5">
      <c r="A1196" t="s">
        <v>988</v>
      </c>
      <c r="B1196" s="101" t="s">
        <v>1949</v>
      </c>
      <c r="C1196" s="561">
        <v>200539307</v>
      </c>
      <c r="E1196" s="509">
        <v>40596</v>
      </c>
    </row>
    <row r="1197" spans="1:5">
      <c r="A1197" t="s">
        <v>989</v>
      </c>
      <c r="B1197" s="101" t="s">
        <v>717</v>
      </c>
      <c r="C1197" s="561">
        <v>200562752</v>
      </c>
      <c r="E1197" s="509">
        <v>40499</v>
      </c>
    </row>
    <row r="1198" spans="1:5">
      <c r="A1198" t="s">
        <v>990</v>
      </c>
      <c r="B1198" s="101" t="s">
        <v>607</v>
      </c>
      <c r="C1198" s="561">
        <v>200562830</v>
      </c>
      <c r="E1198" s="509">
        <v>40477</v>
      </c>
    </row>
    <row r="1199" spans="1:5">
      <c r="A1199" t="s">
        <v>991</v>
      </c>
      <c r="B1199" s="101" t="s">
        <v>1872</v>
      </c>
      <c r="C1199" s="561">
        <v>200562847</v>
      </c>
      <c r="E1199" s="509">
        <v>40480</v>
      </c>
    </row>
    <row r="1200" spans="1:5">
      <c r="A1200" t="s">
        <v>992</v>
      </c>
      <c r="B1200" s="101" t="s">
        <v>1887</v>
      </c>
      <c r="C1200" s="561">
        <v>200562853</v>
      </c>
      <c r="E1200" s="509">
        <v>40470</v>
      </c>
    </row>
    <row r="1201" spans="1:5">
      <c r="A1201" t="s">
        <v>993</v>
      </c>
      <c r="B1201" s="101" t="s">
        <v>634</v>
      </c>
      <c r="C1201" s="561">
        <v>200562857</v>
      </c>
      <c r="E1201" s="509">
        <v>40471</v>
      </c>
    </row>
    <row r="1202" spans="1:5">
      <c r="A1202" t="s">
        <v>994</v>
      </c>
      <c r="B1202" s="101" t="s">
        <v>560</v>
      </c>
      <c r="C1202" s="561">
        <v>200562896</v>
      </c>
      <c r="E1202" s="509">
        <v>40477</v>
      </c>
    </row>
    <row r="1203" spans="1:5">
      <c r="A1203" t="s">
        <v>995</v>
      </c>
      <c r="B1203" s="101" t="s">
        <v>1869</v>
      </c>
      <c r="C1203" s="561">
        <v>200562916</v>
      </c>
      <c r="E1203" s="509">
        <v>40479</v>
      </c>
    </row>
    <row r="1204" spans="1:5">
      <c r="A1204" t="s">
        <v>996</v>
      </c>
      <c r="B1204" s="101" t="s">
        <v>1950</v>
      </c>
      <c r="C1204" s="561">
        <v>200562938</v>
      </c>
      <c r="E1204" s="509">
        <v>40484</v>
      </c>
    </row>
    <row r="1205" spans="1:5">
      <c r="A1205" t="s">
        <v>997</v>
      </c>
      <c r="B1205" s="101" t="s">
        <v>1899</v>
      </c>
      <c r="C1205" s="561">
        <v>200562971</v>
      </c>
      <c r="E1205" s="509">
        <v>40491</v>
      </c>
    </row>
    <row r="1206" spans="1:5">
      <c r="A1206" t="s">
        <v>998</v>
      </c>
      <c r="B1206" s="101" t="s">
        <v>1951</v>
      </c>
      <c r="C1206" s="561">
        <v>200562977</v>
      </c>
      <c r="E1206" s="509">
        <v>40498</v>
      </c>
    </row>
    <row r="1207" spans="1:5">
      <c r="A1207" t="s">
        <v>999</v>
      </c>
      <c r="B1207" s="101" t="s">
        <v>709</v>
      </c>
      <c r="C1207" s="561">
        <v>200562979</v>
      </c>
      <c r="E1207" s="509">
        <v>40529</v>
      </c>
    </row>
    <row r="1208" spans="1:5">
      <c r="A1208" t="s">
        <v>1000</v>
      </c>
      <c r="B1208" s="101" t="s">
        <v>649</v>
      </c>
      <c r="C1208" s="561">
        <v>200563033</v>
      </c>
      <c r="E1208" s="509">
        <v>40570</v>
      </c>
    </row>
    <row r="1209" spans="1:5">
      <c r="A1209" t="s">
        <v>1001</v>
      </c>
      <c r="B1209" s="101" t="s">
        <v>152</v>
      </c>
      <c r="C1209" s="561">
        <v>200563040</v>
      </c>
      <c r="E1209" s="509">
        <v>40487</v>
      </c>
    </row>
    <row r="1210" spans="1:5">
      <c r="A1210" t="s">
        <v>1002</v>
      </c>
      <c r="B1210" s="101" t="s">
        <v>1834</v>
      </c>
      <c r="C1210" s="561">
        <v>200563062</v>
      </c>
      <c r="E1210" s="509">
        <v>40484</v>
      </c>
    </row>
    <row r="1211" spans="1:5">
      <c r="A1211" t="s">
        <v>1003</v>
      </c>
      <c r="B1211" s="101" t="s">
        <v>556</v>
      </c>
      <c r="C1211" s="561">
        <v>200563106</v>
      </c>
      <c r="E1211" s="509">
        <v>40491</v>
      </c>
    </row>
    <row r="1212" spans="1:5">
      <c r="A1212" t="s">
        <v>1004</v>
      </c>
      <c r="B1212" s="101" t="s">
        <v>855</v>
      </c>
      <c r="C1212" s="561">
        <v>200563176</v>
      </c>
      <c r="E1212" s="509">
        <v>40557</v>
      </c>
    </row>
    <row r="1213" spans="1:5">
      <c r="A1213" t="s">
        <v>1005</v>
      </c>
      <c r="B1213" s="101" t="s">
        <v>1952</v>
      </c>
      <c r="C1213" s="561">
        <v>200563177</v>
      </c>
      <c r="E1213" s="509">
        <v>40498</v>
      </c>
    </row>
    <row r="1214" spans="1:5">
      <c r="A1214" t="s">
        <v>1006</v>
      </c>
      <c r="B1214" s="101" t="s">
        <v>658</v>
      </c>
      <c r="C1214" s="561">
        <v>200563181</v>
      </c>
      <c r="E1214" s="509">
        <v>40492</v>
      </c>
    </row>
    <row r="1215" spans="1:5">
      <c r="A1215" t="s">
        <v>1007</v>
      </c>
      <c r="B1215" s="101" t="s">
        <v>656</v>
      </c>
      <c r="C1215" s="561">
        <v>200563188</v>
      </c>
      <c r="E1215" s="509">
        <v>40492</v>
      </c>
    </row>
    <row r="1216" spans="1:5">
      <c r="A1216" t="s">
        <v>1008</v>
      </c>
      <c r="B1216" s="101" t="s">
        <v>152</v>
      </c>
      <c r="C1216" s="561">
        <v>200563193</v>
      </c>
      <c r="E1216" s="509">
        <v>40499</v>
      </c>
    </row>
    <row r="1217" spans="1:5">
      <c r="A1217" t="s">
        <v>1009</v>
      </c>
      <c r="B1217" s="101" t="s">
        <v>1900</v>
      </c>
      <c r="C1217" s="561">
        <v>200563200</v>
      </c>
      <c r="E1217" s="509">
        <v>40501</v>
      </c>
    </row>
    <row r="1218" spans="1:5">
      <c r="A1218" t="s">
        <v>1010</v>
      </c>
      <c r="B1218" s="101" t="s">
        <v>1953</v>
      </c>
      <c r="C1218" s="561">
        <v>200563219</v>
      </c>
      <c r="E1218" s="509">
        <v>40501</v>
      </c>
    </row>
    <row r="1219" spans="1:5">
      <c r="A1219" t="s">
        <v>1011</v>
      </c>
      <c r="B1219" s="101" t="s">
        <v>1954</v>
      </c>
      <c r="C1219" s="561">
        <v>200563223</v>
      </c>
      <c r="E1219" s="509">
        <v>40501</v>
      </c>
    </row>
    <row r="1220" spans="1:5">
      <c r="A1220" t="s">
        <v>1012</v>
      </c>
      <c r="B1220" s="101" t="s">
        <v>675</v>
      </c>
      <c r="C1220" s="561">
        <v>200563305</v>
      </c>
      <c r="E1220" s="509">
        <v>40501</v>
      </c>
    </row>
    <row r="1221" spans="1:5">
      <c r="A1221" t="s">
        <v>1013</v>
      </c>
      <c r="B1221" s="101" t="s">
        <v>1955</v>
      </c>
      <c r="C1221" s="561">
        <v>200563332</v>
      </c>
      <c r="E1221" s="509">
        <v>40499</v>
      </c>
    </row>
    <row r="1222" spans="1:5">
      <c r="A1222" t="s">
        <v>1014</v>
      </c>
      <c r="B1222" s="101" t="s">
        <v>1956</v>
      </c>
      <c r="C1222" s="561">
        <v>200563337</v>
      </c>
      <c r="E1222" s="509">
        <v>40499</v>
      </c>
    </row>
    <row r="1223" spans="1:5">
      <c r="A1223" t="s">
        <v>1015</v>
      </c>
      <c r="B1223" s="101" t="s">
        <v>647</v>
      </c>
      <c r="C1223" s="561">
        <v>200563383</v>
      </c>
      <c r="E1223" s="509">
        <v>40506</v>
      </c>
    </row>
    <row r="1224" spans="1:5">
      <c r="A1224" t="s">
        <v>1016</v>
      </c>
      <c r="B1224" s="101" t="s">
        <v>607</v>
      </c>
      <c r="C1224" s="561">
        <v>200563429</v>
      </c>
      <c r="E1224" s="509">
        <v>40498</v>
      </c>
    </row>
    <row r="1225" spans="1:5">
      <c r="A1225" t="s">
        <v>1017</v>
      </c>
      <c r="B1225" s="101" t="s">
        <v>1840</v>
      </c>
      <c r="C1225" s="561">
        <v>200563446</v>
      </c>
      <c r="E1225" s="509">
        <v>40681</v>
      </c>
    </row>
    <row r="1226" spans="1:5">
      <c r="A1226" t="s">
        <v>1018</v>
      </c>
      <c r="B1226" s="101" t="s">
        <v>664</v>
      </c>
      <c r="C1226" s="561">
        <v>200563449</v>
      </c>
      <c r="E1226" s="509">
        <v>40681</v>
      </c>
    </row>
    <row r="1227" spans="1:5">
      <c r="A1227" t="s">
        <v>1019</v>
      </c>
      <c r="B1227" s="101" t="s">
        <v>648</v>
      </c>
      <c r="C1227" s="561">
        <v>200563537</v>
      </c>
      <c r="E1227" s="509">
        <v>40515</v>
      </c>
    </row>
    <row r="1228" spans="1:5">
      <c r="A1228" t="s">
        <v>1020</v>
      </c>
      <c r="B1228" s="101" t="s">
        <v>659</v>
      </c>
      <c r="C1228" s="561">
        <v>200563621</v>
      </c>
      <c r="E1228" s="509">
        <v>40515</v>
      </c>
    </row>
    <row r="1229" spans="1:5">
      <c r="A1229" t="s">
        <v>1021</v>
      </c>
      <c r="B1229" s="101" t="s">
        <v>1842</v>
      </c>
      <c r="C1229" s="561">
        <v>200563629</v>
      </c>
      <c r="E1229" s="509">
        <v>40519</v>
      </c>
    </row>
    <row r="1230" spans="1:5">
      <c r="A1230" t="s">
        <v>1022</v>
      </c>
      <c r="B1230" s="101" t="s">
        <v>152</v>
      </c>
      <c r="C1230" s="561">
        <v>200563652</v>
      </c>
      <c r="E1230" s="509">
        <v>40744</v>
      </c>
    </row>
    <row r="1231" spans="1:5">
      <c r="A1231" t="s">
        <v>1023</v>
      </c>
      <c r="B1231" s="101" t="s">
        <v>772</v>
      </c>
      <c r="C1231" s="561">
        <v>200563691</v>
      </c>
      <c r="E1231" s="509">
        <v>40786</v>
      </c>
    </row>
    <row r="1232" spans="1:5">
      <c r="A1232" t="s">
        <v>1024</v>
      </c>
      <c r="B1232" s="101" t="s">
        <v>678</v>
      </c>
      <c r="C1232" s="561">
        <v>200563692</v>
      </c>
      <c r="E1232" s="509">
        <v>40606</v>
      </c>
    </row>
    <row r="1233" spans="1:5">
      <c r="A1233" t="s">
        <v>749</v>
      </c>
      <c r="B1233" s="101" t="s">
        <v>650</v>
      </c>
      <c r="C1233" s="561">
        <v>200563739</v>
      </c>
      <c r="E1233" s="509">
        <v>40676</v>
      </c>
    </row>
    <row r="1234" spans="1:5">
      <c r="A1234" t="s">
        <v>1025</v>
      </c>
      <c r="B1234" s="101" t="s">
        <v>650</v>
      </c>
      <c r="C1234" s="561">
        <v>200563759</v>
      </c>
      <c r="E1234" s="509">
        <v>40519</v>
      </c>
    </row>
    <row r="1235" spans="1:5">
      <c r="A1235" t="s">
        <v>1026</v>
      </c>
      <c r="B1235" s="101" t="s">
        <v>629</v>
      </c>
      <c r="C1235" s="561">
        <v>200563760</v>
      </c>
      <c r="E1235" s="509">
        <v>40519</v>
      </c>
    </row>
    <row r="1236" spans="1:5">
      <c r="A1236" t="s">
        <v>1027</v>
      </c>
      <c r="B1236" s="101" t="s">
        <v>635</v>
      </c>
      <c r="C1236" s="561">
        <v>200563796</v>
      </c>
      <c r="E1236" s="509">
        <v>40519</v>
      </c>
    </row>
    <row r="1237" spans="1:5">
      <c r="A1237" t="s">
        <v>1028</v>
      </c>
      <c r="B1237" s="101" t="s">
        <v>717</v>
      </c>
      <c r="C1237" s="561">
        <v>200563836</v>
      </c>
      <c r="E1237" s="509">
        <v>40526</v>
      </c>
    </row>
    <row r="1238" spans="1:5">
      <c r="A1238" t="s">
        <v>1029</v>
      </c>
      <c r="B1238" s="101" t="s">
        <v>152</v>
      </c>
      <c r="C1238" s="561">
        <v>200563870</v>
      </c>
      <c r="E1238" s="509">
        <v>40549</v>
      </c>
    </row>
    <row r="1239" spans="1:5">
      <c r="A1239" t="s">
        <v>1030</v>
      </c>
      <c r="B1239" s="101" t="s">
        <v>1957</v>
      </c>
      <c r="C1239" s="561">
        <v>200563888</v>
      </c>
      <c r="E1239" s="509">
        <v>40870</v>
      </c>
    </row>
    <row r="1240" spans="1:5">
      <c r="A1240" t="s">
        <v>1031</v>
      </c>
      <c r="B1240" s="101" t="s">
        <v>629</v>
      </c>
      <c r="C1240" s="561">
        <v>200563900</v>
      </c>
      <c r="E1240" s="509">
        <v>40879</v>
      </c>
    </row>
    <row r="1241" spans="1:5">
      <c r="A1241" t="s">
        <v>2418</v>
      </c>
      <c r="B1241" s="101" t="s">
        <v>2546</v>
      </c>
      <c r="C1241" s="561">
        <v>200563905</v>
      </c>
      <c r="E1241" s="509">
        <v>40928</v>
      </c>
    </row>
    <row r="1242" spans="1:5">
      <c r="A1242" t="s">
        <v>2419</v>
      </c>
      <c r="B1242" s="101" t="s">
        <v>2063</v>
      </c>
      <c r="C1242" s="561">
        <v>200563906</v>
      </c>
      <c r="E1242" s="509">
        <v>40928</v>
      </c>
    </row>
    <row r="1243" spans="1:5">
      <c r="A1243" t="s">
        <v>739</v>
      </c>
      <c r="B1243" s="101" t="s">
        <v>1958</v>
      </c>
      <c r="C1243" s="561">
        <v>200563922</v>
      </c>
      <c r="E1243" s="509">
        <v>40557</v>
      </c>
    </row>
    <row r="1244" spans="1:5">
      <c r="A1244" t="s">
        <v>1032</v>
      </c>
      <c r="B1244" s="101" t="s">
        <v>667</v>
      </c>
      <c r="C1244" s="561">
        <v>200563963</v>
      </c>
      <c r="E1244" s="509">
        <v>40529</v>
      </c>
    </row>
    <row r="1245" spans="1:5">
      <c r="A1245" t="s">
        <v>1033</v>
      </c>
      <c r="B1245" s="101" t="s">
        <v>625</v>
      </c>
      <c r="C1245" s="561">
        <v>200563983</v>
      </c>
      <c r="E1245" s="509">
        <v>40549</v>
      </c>
    </row>
    <row r="1246" spans="1:5">
      <c r="A1246" t="s">
        <v>610</v>
      </c>
      <c r="B1246" s="101" t="s">
        <v>1959</v>
      </c>
      <c r="C1246" s="561">
        <v>200564013</v>
      </c>
      <c r="E1246" s="509">
        <v>40550</v>
      </c>
    </row>
    <row r="1247" spans="1:5">
      <c r="A1247" t="s">
        <v>1034</v>
      </c>
      <c r="B1247" s="101" t="s">
        <v>564</v>
      </c>
      <c r="C1247" s="561">
        <v>200564029</v>
      </c>
      <c r="E1247" s="509">
        <v>40568</v>
      </c>
    </row>
    <row r="1248" spans="1:5">
      <c r="A1248" t="s">
        <v>1035</v>
      </c>
      <c r="B1248" s="101" t="s">
        <v>643</v>
      </c>
      <c r="C1248" s="561">
        <v>200564032</v>
      </c>
      <c r="E1248" s="509">
        <v>40557</v>
      </c>
    </row>
    <row r="1249" spans="1:5">
      <c r="A1249" t="s">
        <v>2420</v>
      </c>
      <c r="B1249" s="101" t="s">
        <v>2547</v>
      </c>
      <c r="C1249" s="561">
        <v>200564045</v>
      </c>
      <c r="E1249" s="509">
        <v>40939</v>
      </c>
    </row>
    <row r="1250" spans="1:5">
      <c r="A1250" t="s">
        <v>1036</v>
      </c>
      <c r="B1250" s="101" t="s">
        <v>624</v>
      </c>
      <c r="C1250" s="561">
        <v>200564095</v>
      </c>
      <c r="E1250" s="509">
        <v>40549</v>
      </c>
    </row>
    <row r="1251" spans="1:5">
      <c r="A1251" t="s">
        <v>1037</v>
      </c>
      <c r="B1251" s="101" t="s">
        <v>629</v>
      </c>
      <c r="C1251" s="561">
        <v>200564098</v>
      </c>
      <c r="E1251" s="509">
        <v>40549</v>
      </c>
    </row>
    <row r="1252" spans="1:5">
      <c r="A1252" t="s">
        <v>1038</v>
      </c>
      <c r="B1252" s="101" t="s">
        <v>152</v>
      </c>
      <c r="C1252" s="561">
        <v>200564100</v>
      </c>
      <c r="E1252" s="509">
        <v>40547</v>
      </c>
    </row>
    <row r="1253" spans="1:5">
      <c r="A1253" t="s">
        <v>1039</v>
      </c>
      <c r="B1253" s="101" t="s">
        <v>1819</v>
      </c>
      <c r="C1253" s="561">
        <v>200564103</v>
      </c>
      <c r="E1253" s="509">
        <v>40547</v>
      </c>
    </row>
    <row r="1254" spans="1:5">
      <c r="A1254" t="s">
        <v>720</v>
      </c>
      <c r="B1254" s="101" t="s">
        <v>1842</v>
      </c>
      <c r="C1254" s="561">
        <v>200564136</v>
      </c>
      <c r="E1254" s="509">
        <v>40753</v>
      </c>
    </row>
    <row r="1255" spans="1:5">
      <c r="A1255" t="s">
        <v>1040</v>
      </c>
      <c r="B1255" s="101" t="s">
        <v>1960</v>
      </c>
      <c r="C1255" s="561">
        <v>200564242</v>
      </c>
      <c r="E1255" s="509">
        <v>40618</v>
      </c>
    </row>
    <row r="1256" spans="1:5">
      <c r="A1256" t="s">
        <v>1041</v>
      </c>
      <c r="B1256" s="101" t="s">
        <v>657</v>
      </c>
      <c r="C1256" s="561">
        <v>200576529</v>
      </c>
      <c r="E1256" s="509">
        <v>40891</v>
      </c>
    </row>
    <row r="1257" spans="1:5">
      <c r="A1257" t="s">
        <v>1042</v>
      </c>
      <c r="B1257" s="101" t="s">
        <v>764</v>
      </c>
      <c r="C1257" s="561">
        <v>200576580</v>
      </c>
      <c r="E1257" s="509">
        <v>40549</v>
      </c>
    </row>
    <row r="1258" spans="1:5">
      <c r="A1258" t="s">
        <v>739</v>
      </c>
      <c r="B1258" s="101" t="s">
        <v>607</v>
      </c>
      <c r="C1258" s="561">
        <v>200576584</v>
      </c>
      <c r="E1258" s="509">
        <v>40549</v>
      </c>
    </row>
    <row r="1259" spans="1:5">
      <c r="A1259" t="s">
        <v>1043</v>
      </c>
      <c r="B1259" s="101" t="s">
        <v>152</v>
      </c>
      <c r="C1259" s="561">
        <v>200576625</v>
      </c>
      <c r="E1259" s="509">
        <v>40585</v>
      </c>
    </row>
    <row r="1260" spans="1:5">
      <c r="A1260" t="s">
        <v>743</v>
      </c>
      <c r="B1260" s="101" t="s">
        <v>1961</v>
      </c>
      <c r="C1260" s="561">
        <v>200576637</v>
      </c>
      <c r="E1260" s="509">
        <v>40865</v>
      </c>
    </row>
    <row r="1261" spans="1:5">
      <c r="A1261" t="s">
        <v>1044</v>
      </c>
      <c r="B1261" s="101" t="s">
        <v>731</v>
      </c>
      <c r="C1261" s="561">
        <v>200576691</v>
      </c>
      <c r="E1261" s="509">
        <v>40606</v>
      </c>
    </row>
    <row r="1262" spans="1:5">
      <c r="A1262" t="s">
        <v>1045</v>
      </c>
      <c r="B1262" s="101" t="s">
        <v>588</v>
      </c>
      <c r="C1262" s="561">
        <v>200576705</v>
      </c>
      <c r="E1262" s="509">
        <v>40564</v>
      </c>
    </row>
    <row r="1263" spans="1:5">
      <c r="A1263" t="s">
        <v>1046</v>
      </c>
      <c r="B1263" s="101" t="s">
        <v>1962</v>
      </c>
      <c r="C1263" s="561">
        <v>200576773</v>
      </c>
      <c r="E1263" s="509">
        <v>40704</v>
      </c>
    </row>
    <row r="1264" spans="1:5">
      <c r="A1264" t="s">
        <v>1047</v>
      </c>
      <c r="B1264" s="101" t="s">
        <v>1881</v>
      </c>
      <c r="C1264" s="561">
        <v>200576825</v>
      </c>
      <c r="E1264" s="509">
        <v>40697</v>
      </c>
    </row>
    <row r="1265" spans="1:5">
      <c r="A1265" t="s">
        <v>662</v>
      </c>
      <c r="B1265" s="101" t="s">
        <v>644</v>
      </c>
      <c r="C1265" s="561">
        <v>200576867</v>
      </c>
      <c r="E1265" s="509">
        <v>40891</v>
      </c>
    </row>
    <row r="1266" spans="1:5">
      <c r="A1266" t="s">
        <v>1048</v>
      </c>
      <c r="B1266" s="101" t="s">
        <v>650</v>
      </c>
      <c r="C1266" s="561">
        <v>200576904</v>
      </c>
      <c r="E1266" s="509">
        <v>40613</v>
      </c>
    </row>
    <row r="1267" spans="1:5">
      <c r="A1267" t="s">
        <v>748</v>
      </c>
      <c r="B1267" s="101" t="s">
        <v>627</v>
      </c>
      <c r="C1267" s="561">
        <v>200576923</v>
      </c>
      <c r="E1267" s="509">
        <v>40620</v>
      </c>
    </row>
    <row r="1268" spans="1:5">
      <c r="A1268" t="s">
        <v>1049</v>
      </c>
      <c r="B1268" s="101" t="s">
        <v>1819</v>
      </c>
      <c r="C1268" s="561">
        <v>200576969</v>
      </c>
      <c r="E1268" s="509">
        <v>40863</v>
      </c>
    </row>
    <row r="1269" spans="1:5">
      <c r="A1269" t="s">
        <v>1050</v>
      </c>
      <c r="B1269" s="101" t="s">
        <v>537</v>
      </c>
      <c r="C1269" s="561">
        <v>200577022</v>
      </c>
      <c r="E1269" s="509">
        <v>40788</v>
      </c>
    </row>
    <row r="1270" spans="1:5">
      <c r="A1270" t="s">
        <v>1051</v>
      </c>
      <c r="B1270" s="101" t="s">
        <v>709</v>
      </c>
      <c r="C1270" s="561">
        <v>200577090</v>
      </c>
      <c r="E1270" s="509">
        <v>40864</v>
      </c>
    </row>
    <row r="1271" spans="1:5">
      <c r="A1271" t="s">
        <v>1052</v>
      </c>
      <c r="B1271" s="101" t="s">
        <v>647</v>
      </c>
      <c r="C1271" s="561">
        <v>200577114</v>
      </c>
      <c r="E1271" s="509">
        <v>40766</v>
      </c>
    </row>
    <row r="1272" spans="1:5">
      <c r="A1272" t="s">
        <v>1053</v>
      </c>
      <c r="B1272" s="101" t="s">
        <v>1857</v>
      </c>
      <c r="C1272" s="561">
        <v>200577158</v>
      </c>
      <c r="E1272" s="509">
        <v>40702</v>
      </c>
    </row>
    <row r="1273" spans="1:5">
      <c r="A1273" t="s">
        <v>1054</v>
      </c>
      <c r="B1273" s="101" t="s">
        <v>652</v>
      </c>
      <c r="C1273" s="561">
        <v>200577183</v>
      </c>
      <c r="E1273" s="509">
        <v>40746</v>
      </c>
    </row>
    <row r="1274" spans="1:5">
      <c r="A1274" t="s">
        <v>1055</v>
      </c>
      <c r="B1274" s="101" t="s">
        <v>652</v>
      </c>
      <c r="C1274" s="561">
        <v>200577185</v>
      </c>
      <c r="E1274" s="509">
        <v>40689</v>
      </c>
    </row>
    <row r="1275" spans="1:5">
      <c r="A1275" t="s">
        <v>1056</v>
      </c>
      <c r="B1275" s="101" t="s">
        <v>1963</v>
      </c>
      <c r="C1275" s="561">
        <v>200577218</v>
      </c>
      <c r="E1275" s="509">
        <v>40890</v>
      </c>
    </row>
    <row r="1276" spans="1:5">
      <c r="A1276" t="s">
        <v>1057</v>
      </c>
      <c r="B1276" s="101" t="s">
        <v>537</v>
      </c>
      <c r="C1276" s="561">
        <v>200577225</v>
      </c>
      <c r="E1276" s="509">
        <v>40676</v>
      </c>
    </row>
    <row r="1277" spans="1:5">
      <c r="A1277" t="s">
        <v>1058</v>
      </c>
      <c r="B1277" s="101" t="s">
        <v>724</v>
      </c>
      <c r="C1277" s="561">
        <v>200577227</v>
      </c>
      <c r="E1277" s="509">
        <v>40722</v>
      </c>
    </row>
    <row r="1278" spans="1:5">
      <c r="A1278" t="s">
        <v>1059</v>
      </c>
      <c r="B1278" s="101" t="s">
        <v>1964</v>
      </c>
      <c r="C1278" s="561">
        <v>200577282</v>
      </c>
      <c r="E1278" s="509">
        <v>40676</v>
      </c>
    </row>
    <row r="1279" spans="1:5">
      <c r="A1279" t="s">
        <v>1060</v>
      </c>
      <c r="B1279" s="101" t="s">
        <v>537</v>
      </c>
      <c r="C1279" s="561">
        <v>200577334</v>
      </c>
      <c r="E1279" s="509">
        <v>40676</v>
      </c>
    </row>
    <row r="1280" spans="1:5">
      <c r="A1280" t="s">
        <v>757</v>
      </c>
      <c r="B1280" s="101" t="s">
        <v>721</v>
      </c>
      <c r="C1280" s="561">
        <v>200577441</v>
      </c>
      <c r="E1280" s="509">
        <v>40764</v>
      </c>
    </row>
    <row r="1281" spans="1:5">
      <c r="A1281" t="s">
        <v>1061</v>
      </c>
      <c r="B1281" s="101" t="s">
        <v>656</v>
      </c>
      <c r="C1281" s="561">
        <v>200577447</v>
      </c>
      <c r="E1281" s="509">
        <v>40746</v>
      </c>
    </row>
    <row r="1282" spans="1:5">
      <c r="A1282" t="s">
        <v>1062</v>
      </c>
      <c r="B1282" s="101" t="s">
        <v>1965</v>
      </c>
      <c r="C1282" s="561">
        <v>200577449</v>
      </c>
      <c r="E1282" s="509">
        <v>40892</v>
      </c>
    </row>
    <row r="1283" spans="1:5">
      <c r="A1283" t="s">
        <v>2421</v>
      </c>
      <c r="B1283" s="101" t="s">
        <v>1907</v>
      </c>
      <c r="C1283" s="561">
        <v>200577475</v>
      </c>
      <c r="E1283" s="509">
        <v>40918</v>
      </c>
    </row>
    <row r="1284" spans="1:5">
      <c r="A1284" t="s">
        <v>1063</v>
      </c>
      <c r="B1284" s="101" t="s">
        <v>643</v>
      </c>
      <c r="C1284" s="561">
        <v>200577581</v>
      </c>
      <c r="E1284" s="509">
        <v>40891</v>
      </c>
    </row>
    <row r="1285" spans="1:5">
      <c r="A1285" t="s">
        <v>1064</v>
      </c>
      <c r="B1285" s="101" t="s">
        <v>1966</v>
      </c>
      <c r="C1285" s="561">
        <v>200577620</v>
      </c>
      <c r="E1285" s="509">
        <v>40753</v>
      </c>
    </row>
    <row r="1286" spans="1:5">
      <c r="A1286" t="s">
        <v>1065</v>
      </c>
      <c r="B1286" s="101" t="s">
        <v>1967</v>
      </c>
      <c r="C1286" s="561">
        <v>200577645</v>
      </c>
      <c r="E1286" s="509">
        <v>40788</v>
      </c>
    </row>
    <row r="1287" spans="1:5">
      <c r="A1287" t="s">
        <v>683</v>
      </c>
      <c r="B1287" s="101" t="s">
        <v>719</v>
      </c>
      <c r="C1287" s="561">
        <v>200577674</v>
      </c>
      <c r="E1287" s="509">
        <v>40913</v>
      </c>
    </row>
    <row r="1288" spans="1:5">
      <c r="A1288" t="s">
        <v>1066</v>
      </c>
      <c r="B1288" s="101" t="s">
        <v>713</v>
      </c>
      <c r="C1288" s="561">
        <v>200577711</v>
      </c>
      <c r="E1288" s="509">
        <v>40732</v>
      </c>
    </row>
    <row r="1289" spans="1:5">
      <c r="A1289" t="s">
        <v>1067</v>
      </c>
      <c r="B1289" s="101" t="s">
        <v>1968</v>
      </c>
      <c r="C1289" s="561">
        <v>200577731</v>
      </c>
      <c r="E1289" s="509">
        <v>40746</v>
      </c>
    </row>
    <row r="1290" spans="1:5">
      <c r="A1290" t="s">
        <v>1068</v>
      </c>
      <c r="B1290" s="101" t="s">
        <v>657</v>
      </c>
      <c r="C1290" s="561">
        <v>200577755</v>
      </c>
      <c r="E1290" s="509">
        <v>40863</v>
      </c>
    </row>
    <row r="1291" spans="1:5">
      <c r="A1291" t="s">
        <v>1069</v>
      </c>
      <c r="B1291" s="101" t="s">
        <v>1832</v>
      </c>
      <c r="C1291" s="561">
        <v>200577758</v>
      </c>
      <c r="E1291" s="509">
        <v>40865</v>
      </c>
    </row>
    <row r="1292" spans="1:5">
      <c r="A1292" t="s">
        <v>2174</v>
      </c>
      <c r="B1292" s="101" t="s">
        <v>726</v>
      </c>
      <c r="C1292" s="561">
        <v>200577827</v>
      </c>
      <c r="E1292" s="509">
        <v>40913</v>
      </c>
    </row>
    <row r="1293" spans="1:5">
      <c r="A1293" t="s">
        <v>732</v>
      </c>
      <c r="B1293" s="101" t="s">
        <v>1836</v>
      </c>
      <c r="C1293" s="561">
        <v>200577836</v>
      </c>
      <c r="E1293" s="509">
        <v>40773</v>
      </c>
    </row>
    <row r="1294" spans="1:5">
      <c r="A1294" t="s">
        <v>1070</v>
      </c>
      <c r="B1294" s="101" t="s">
        <v>654</v>
      </c>
      <c r="C1294" s="561">
        <v>200577921</v>
      </c>
      <c r="E1294" s="509">
        <v>40863</v>
      </c>
    </row>
    <row r="1295" spans="1:5">
      <c r="A1295" t="s">
        <v>1071</v>
      </c>
      <c r="B1295" s="101" t="s">
        <v>152</v>
      </c>
      <c r="C1295" s="561">
        <v>200577924</v>
      </c>
      <c r="E1295" s="509">
        <v>40863</v>
      </c>
    </row>
    <row r="1296" spans="1:5">
      <c r="A1296" t="s">
        <v>1072</v>
      </c>
      <c r="B1296" s="101" t="s">
        <v>663</v>
      </c>
      <c r="C1296" s="561">
        <v>200577926</v>
      </c>
      <c r="E1296" s="509">
        <v>40886</v>
      </c>
    </row>
    <row r="1297" spans="1:5">
      <c r="A1297" t="s">
        <v>2147</v>
      </c>
      <c r="B1297" s="101" t="s">
        <v>652</v>
      </c>
      <c r="C1297" s="561">
        <v>200577944</v>
      </c>
      <c r="E1297" s="509">
        <v>40918</v>
      </c>
    </row>
    <row r="1298" spans="1:5">
      <c r="A1298" t="s">
        <v>2422</v>
      </c>
      <c r="B1298" s="101" t="s">
        <v>2134</v>
      </c>
      <c r="C1298" s="561">
        <v>200577979</v>
      </c>
      <c r="E1298" s="509">
        <v>40892</v>
      </c>
    </row>
    <row r="1299" spans="1:5">
      <c r="A1299" t="s">
        <v>1073</v>
      </c>
      <c r="B1299" s="101" t="s">
        <v>1840</v>
      </c>
      <c r="C1299" s="561">
        <v>200577983</v>
      </c>
      <c r="E1299" s="509">
        <v>40843</v>
      </c>
    </row>
    <row r="1300" spans="1:5">
      <c r="A1300" t="s">
        <v>741</v>
      </c>
      <c r="B1300" s="101" t="s">
        <v>1970</v>
      </c>
      <c r="C1300" s="561">
        <v>200577986</v>
      </c>
      <c r="E1300" s="509">
        <v>40863</v>
      </c>
    </row>
    <row r="1301" spans="1:5">
      <c r="A1301" t="s">
        <v>1074</v>
      </c>
      <c r="B1301" s="101" t="s">
        <v>1971</v>
      </c>
      <c r="C1301" s="561">
        <v>200577992</v>
      </c>
      <c r="E1301" s="509">
        <v>40835</v>
      </c>
    </row>
    <row r="1302" spans="1:5">
      <c r="A1302" t="s">
        <v>2423</v>
      </c>
      <c r="B1302" s="101" t="s">
        <v>1940</v>
      </c>
      <c r="C1302" s="561">
        <v>200577999</v>
      </c>
      <c r="E1302" s="509">
        <v>40935</v>
      </c>
    </row>
    <row r="1303" spans="1:5">
      <c r="A1303" t="s">
        <v>700</v>
      </c>
      <c r="B1303" s="101" t="s">
        <v>1972</v>
      </c>
      <c r="C1303" s="561">
        <v>200578010</v>
      </c>
      <c r="E1303" s="509">
        <v>40892</v>
      </c>
    </row>
    <row r="1304" spans="1:5">
      <c r="A1304" t="s">
        <v>1075</v>
      </c>
      <c r="B1304" s="101" t="s">
        <v>1928</v>
      </c>
      <c r="C1304" s="561">
        <v>200578059</v>
      </c>
      <c r="E1304" s="509">
        <v>40842</v>
      </c>
    </row>
    <row r="1305" spans="1:5">
      <c r="A1305" t="s">
        <v>1077</v>
      </c>
      <c r="B1305" s="101" t="s">
        <v>1918</v>
      </c>
      <c r="C1305" s="561">
        <v>200578090</v>
      </c>
      <c r="E1305" s="509">
        <v>40865</v>
      </c>
    </row>
    <row r="1306" spans="1:5">
      <c r="A1306" t="s">
        <v>1078</v>
      </c>
      <c r="B1306" s="101" t="s">
        <v>657</v>
      </c>
      <c r="C1306" s="561">
        <v>200578096</v>
      </c>
      <c r="E1306" s="509">
        <v>40863</v>
      </c>
    </row>
    <row r="1307" spans="1:5">
      <c r="A1307" t="s">
        <v>1079</v>
      </c>
      <c r="B1307" s="101" t="s">
        <v>650</v>
      </c>
      <c r="C1307" s="561">
        <v>200578114</v>
      </c>
      <c r="E1307" s="509">
        <v>40863</v>
      </c>
    </row>
    <row r="1308" spans="1:5">
      <c r="A1308" t="s">
        <v>1080</v>
      </c>
      <c r="B1308" s="101" t="s">
        <v>629</v>
      </c>
      <c r="C1308" s="561">
        <v>200578120</v>
      </c>
      <c r="E1308" s="509">
        <v>40863</v>
      </c>
    </row>
    <row r="1309" spans="1:5">
      <c r="A1309" t="s">
        <v>1081</v>
      </c>
      <c r="B1309" s="101" t="s">
        <v>713</v>
      </c>
      <c r="C1309" s="561">
        <v>200578123</v>
      </c>
      <c r="E1309" s="509">
        <v>40892</v>
      </c>
    </row>
    <row r="1310" spans="1:5">
      <c r="A1310" t="s">
        <v>1082</v>
      </c>
      <c r="B1310" s="101" t="s">
        <v>660</v>
      </c>
      <c r="C1310" s="561">
        <v>200578127</v>
      </c>
      <c r="E1310" s="509">
        <v>40891</v>
      </c>
    </row>
    <row r="1311" spans="1:5">
      <c r="A1311" t="s">
        <v>2424</v>
      </c>
      <c r="B1311" s="101" t="s">
        <v>648</v>
      </c>
      <c r="C1311" s="561">
        <v>200578156</v>
      </c>
      <c r="E1311" s="509">
        <v>40927</v>
      </c>
    </row>
    <row r="1312" spans="1:5">
      <c r="A1312" t="s">
        <v>1083</v>
      </c>
      <c r="B1312" s="101" t="s">
        <v>1973</v>
      </c>
      <c r="C1312" s="561">
        <v>200578166</v>
      </c>
      <c r="E1312" s="509">
        <v>40883</v>
      </c>
    </row>
    <row r="1313" spans="1:5">
      <c r="A1313" t="s">
        <v>1084</v>
      </c>
      <c r="B1313" s="101" t="s">
        <v>1974</v>
      </c>
      <c r="C1313" s="561">
        <v>200578172</v>
      </c>
      <c r="E1313" s="509">
        <v>40864</v>
      </c>
    </row>
    <row r="1314" spans="1:5">
      <c r="A1314" t="s">
        <v>786</v>
      </c>
      <c r="B1314" s="101" t="s">
        <v>650</v>
      </c>
      <c r="C1314" s="561">
        <v>200578175</v>
      </c>
      <c r="E1314" s="509">
        <v>40865</v>
      </c>
    </row>
    <row r="1315" spans="1:5">
      <c r="A1315" t="s">
        <v>1085</v>
      </c>
      <c r="B1315" s="101" t="s">
        <v>152</v>
      </c>
      <c r="C1315" s="561">
        <v>200578186</v>
      </c>
      <c r="E1315" s="509">
        <v>40863</v>
      </c>
    </row>
    <row r="1316" spans="1:5">
      <c r="A1316" t="s">
        <v>736</v>
      </c>
      <c r="B1316" s="101" t="s">
        <v>555</v>
      </c>
      <c r="C1316" s="561">
        <v>200578194</v>
      </c>
      <c r="E1316" s="509">
        <v>40891</v>
      </c>
    </row>
    <row r="1317" spans="1:5">
      <c r="A1317" t="s">
        <v>1086</v>
      </c>
      <c r="B1317" s="101" t="s">
        <v>1975</v>
      </c>
      <c r="C1317" s="561">
        <v>200578199</v>
      </c>
      <c r="E1317" s="509">
        <v>40863</v>
      </c>
    </row>
    <row r="1318" spans="1:5">
      <c r="A1318" t="s">
        <v>1087</v>
      </c>
      <c r="B1318" s="101" t="s">
        <v>689</v>
      </c>
      <c r="C1318" s="561">
        <v>200578201</v>
      </c>
      <c r="E1318" s="509">
        <v>40865</v>
      </c>
    </row>
    <row r="1319" spans="1:5">
      <c r="A1319" t="s">
        <v>1088</v>
      </c>
      <c r="B1319" s="101" t="s">
        <v>827</v>
      </c>
      <c r="C1319" s="561">
        <v>200578202</v>
      </c>
      <c r="E1319" s="509">
        <v>40892</v>
      </c>
    </row>
    <row r="1320" spans="1:5">
      <c r="A1320" t="s">
        <v>1089</v>
      </c>
      <c r="B1320" s="101" t="s">
        <v>556</v>
      </c>
      <c r="C1320" s="561">
        <v>200578210</v>
      </c>
      <c r="E1320" s="509">
        <v>40863</v>
      </c>
    </row>
    <row r="1321" spans="1:5">
      <c r="A1321" t="s">
        <v>800</v>
      </c>
      <c r="B1321" s="101" t="s">
        <v>1976</v>
      </c>
      <c r="C1321" s="561">
        <v>200578217</v>
      </c>
      <c r="E1321" s="509">
        <v>40870</v>
      </c>
    </row>
    <row r="1322" spans="1:5">
      <c r="A1322" t="s">
        <v>1090</v>
      </c>
      <c r="B1322" s="101" t="s">
        <v>1838</v>
      </c>
      <c r="C1322" s="561">
        <v>200578219</v>
      </c>
      <c r="E1322" s="509">
        <v>40892</v>
      </c>
    </row>
    <row r="1323" spans="1:5">
      <c r="A1323" t="s">
        <v>1091</v>
      </c>
      <c r="B1323" s="101" t="s">
        <v>623</v>
      </c>
      <c r="C1323" s="561">
        <v>200578221</v>
      </c>
      <c r="E1323" s="509">
        <v>40879</v>
      </c>
    </row>
    <row r="1324" spans="1:5">
      <c r="A1324" t="s">
        <v>1092</v>
      </c>
      <c r="B1324" s="101" t="s">
        <v>1977</v>
      </c>
      <c r="C1324" s="561">
        <v>200578229</v>
      </c>
      <c r="E1324" s="509">
        <v>40865</v>
      </c>
    </row>
    <row r="1325" spans="1:5">
      <c r="A1325" t="s">
        <v>1093</v>
      </c>
      <c r="B1325" s="101" t="s">
        <v>771</v>
      </c>
      <c r="C1325" s="561">
        <v>200578231</v>
      </c>
      <c r="E1325" s="509">
        <v>40865</v>
      </c>
    </row>
    <row r="1326" spans="1:5">
      <c r="A1326" t="s">
        <v>1094</v>
      </c>
      <c r="B1326" s="101" t="s">
        <v>687</v>
      </c>
      <c r="C1326" s="561">
        <v>200578238</v>
      </c>
      <c r="E1326" s="509">
        <v>40892</v>
      </c>
    </row>
    <row r="1327" spans="1:5">
      <c r="A1327" t="s">
        <v>2425</v>
      </c>
      <c r="B1327" s="101" t="s">
        <v>2223</v>
      </c>
      <c r="C1327" s="561">
        <v>200578239</v>
      </c>
      <c r="E1327" s="509">
        <v>40932</v>
      </c>
    </row>
    <row r="1328" spans="1:5">
      <c r="A1328" t="s">
        <v>2258</v>
      </c>
      <c r="B1328" s="101" t="s">
        <v>1982</v>
      </c>
      <c r="C1328" s="561">
        <v>200578243</v>
      </c>
      <c r="E1328" s="509">
        <v>40918</v>
      </c>
    </row>
    <row r="1329" spans="1:5">
      <c r="A1329" t="s">
        <v>2426</v>
      </c>
      <c r="B1329" s="101" t="s">
        <v>564</v>
      </c>
      <c r="C1329" s="561">
        <v>200578247</v>
      </c>
      <c r="E1329" s="509">
        <v>40935</v>
      </c>
    </row>
    <row r="1330" spans="1:5">
      <c r="A1330" t="s">
        <v>1095</v>
      </c>
      <c r="B1330" s="101" t="s">
        <v>648</v>
      </c>
      <c r="C1330" s="561">
        <v>200578283</v>
      </c>
      <c r="E1330" s="509">
        <v>40843</v>
      </c>
    </row>
    <row r="1331" spans="1:5">
      <c r="A1331" t="s">
        <v>1096</v>
      </c>
      <c r="B1331" s="101" t="s">
        <v>1848</v>
      </c>
      <c r="C1331" s="561">
        <v>200578301</v>
      </c>
      <c r="E1331" s="509">
        <v>40863</v>
      </c>
    </row>
    <row r="1332" spans="1:5">
      <c r="A1332" t="s">
        <v>1097</v>
      </c>
      <c r="B1332" s="101" t="s">
        <v>152</v>
      </c>
      <c r="C1332" s="561">
        <v>200578335</v>
      </c>
      <c r="E1332" s="509">
        <v>40863</v>
      </c>
    </row>
    <row r="1333" spans="1:5">
      <c r="A1333" t="s">
        <v>1098</v>
      </c>
      <c r="B1333" s="101" t="s">
        <v>794</v>
      </c>
      <c r="C1333" s="561">
        <v>200578338</v>
      </c>
      <c r="E1333" s="509">
        <v>40865</v>
      </c>
    </row>
    <row r="1334" spans="1:5">
      <c r="A1334" t="s">
        <v>1099</v>
      </c>
      <c r="B1334" s="101" t="s">
        <v>1978</v>
      </c>
      <c r="C1334" s="561">
        <v>200578339</v>
      </c>
      <c r="E1334" s="509">
        <v>40890</v>
      </c>
    </row>
    <row r="1335" spans="1:5">
      <c r="A1335" t="s">
        <v>2221</v>
      </c>
      <c r="B1335" s="101" t="s">
        <v>632</v>
      </c>
      <c r="C1335" s="561">
        <v>200578345</v>
      </c>
      <c r="E1335" s="509">
        <v>40927</v>
      </c>
    </row>
    <row r="1336" spans="1:5">
      <c r="A1336" t="s">
        <v>1100</v>
      </c>
      <c r="B1336" s="101" t="s">
        <v>697</v>
      </c>
      <c r="C1336" s="561">
        <v>200578348</v>
      </c>
      <c r="E1336" s="509">
        <v>40879</v>
      </c>
    </row>
    <row r="1337" spans="1:5">
      <c r="A1337" t="s">
        <v>1101</v>
      </c>
      <c r="B1337" s="101" t="s">
        <v>772</v>
      </c>
      <c r="C1337" s="561">
        <v>200578350</v>
      </c>
      <c r="E1337" s="509">
        <v>40865</v>
      </c>
    </row>
    <row r="1338" spans="1:5">
      <c r="A1338" t="s">
        <v>1102</v>
      </c>
      <c r="B1338" s="101" t="s">
        <v>1908</v>
      </c>
      <c r="C1338" s="561">
        <v>200578385</v>
      </c>
      <c r="E1338" s="509">
        <v>40865</v>
      </c>
    </row>
    <row r="1339" spans="1:5">
      <c r="A1339" t="s">
        <v>1103</v>
      </c>
      <c r="B1339" s="101" t="s">
        <v>152</v>
      </c>
      <c r="C1339" s="561">
        <v>200578401</v>
      </c>
      <c r="E1339" s="509">
        <v>40865</v>
      </c>
    </row>
    <row r="1340" spans="1:5">
      <c r="A1340" t="s">
        <v>1104</v>
      </c>
      <c r="B1340" s="101" t="s">
        <v>1979</v>
      </c>
      <c r="C1340" s="561">
        <v>200578404</v>
      </c>
      <c r="E1340" s="509">
        <v>40865</v>
      </c>
    </row>
    <row r="1341" spans="1:5">
      <c r="A1341" t="s">
        <v>1105</v>
      </c>
      <c r="B1341" s="101" t="s">
        <v>659</v>
      </c>
      <c r="C1341" s="561">
        <v>200578405</v>
      </c>
      <c r="E1341" s="509">
        <v>40891</v>
      </c>
    </row>
    <row r="1342" spans="1:5">
      <c r="A1342" t="s">
        <v>1106</v>
      </c>
      <c r="B1342" s="101" t="s">
        <v>1980</v>
      </c>
      <c r="C1342" s="561">
        <v>200578430</v>
      </c>
      <c r="E1342" s="509">
        <v>40893</v>
      </c>
    </row>
    <row r="1343" spans="1:5">
      <c r="A1343" t="s">
        <v>1107</v>
      </c>
      <c r="B1343" s="101" t="s">
        <v>1981</v>
      </c>
      <c r="C1343" s="561">
        <v>200578431</v>
      </c>
      <c r="E1343" s="509">
        <v>40893</v>
      </c>
    </row>
    <row r="1344" spans="1:5">
      <c r="A1344" t="s">
        <v>1108</v>
      </c>
      <c r="B1344" s="101" t="s">
        <v>800</v>
      </c>
      <c r="C1344" s="561">
        <v>200578432</v>
      </c>
      <c r="E1344" s="509">
        <v>40893</v>
      </c>
    </row>
    <row r="1345" spans="1:5">
      <c r="A1345" t="s">
        <v>1109</v>
      </c>
      <c r="B1345" s="101" t="s">
        <v>537</v>
      </c>
      <c r="C1345" s="561">
        <v>200578434</v>
      </c>
      <c r="E1345" s="509">
        <v>40893</v>
      </c>
    </row>
    <row r="1346" spans="1:5">
      <c r="A1346" t="s">
        <v>1110</v>
      </c>
      <c r="B1346" s="101" t="s">
        <v>657</v>
      </c>
      <c r="C1346" s="561">
        <v>200578435</v>
      </c>
      <c r="E1346" s="509">
        <v>40891</v>
      </c>
    </row>
    <row r="1347" spans="1:5">
      <c r="A1347" t="s">
        <v>610</v>
      </c>
      <c r="B1347" s="101" t="s">
        <v>589</v>
      </c>
      <c r="C1347" s="561">
        <v>200578439</v>
      </c>
      <c r="E1347" s="509">
        <v>40891</v>
      </c>
    </row>
    <row r="1348" spans="1:5">
      <c r="A1348" t="s">
        <v>1111</v>
      </c>
      <c r="B1348" s="101" t="s">
        <v>559</v>
      </c>
      <c r="C1348" s="561">
        <v>200578454</v>
      </c>
      <c r="E1348" s="509">
        <v>40864</v>
      </c>
    </row>
    <row r="1349" spans="1:5">
      <c r="A1349" t="s">
        <v>1112</v>
      </c>
      <c r="B1349" s="101" t="s">
        <v>623</v>
      </c>
      <c r="C1349" s="561">
        <v>200578530</v>
      </c>
      <c r="E1349" s="509">
        <v>40893</v>
      </c>
    </row>
    <row r="1350" spans="1:5">
      <c r="A1350" t="s">
        <v>1113</v>
      </c>
      <c r="B1350" s="101" t="s">
        <v>1982</v>
      </c>
      <c r="C1350" s="561">
        <v>200578541</v>
      </c>
      <c r="E1350" s="509">
        <v>40897</v>
      </c>
    </row>
    <row r="1351" spans="1:5">
      <c r="A1351" t="s">
        <v>2166</v>
      </c>
      <c r="B1351" s="101" t="s">
        <v>2256</v>
      </c>
      <c r="C1351" s="561">
        <v>200578634</v>
      </c>
      <c r="E1351" s="509">
        <v>40918</v>
      </c>
    </row>
    <row r="1352" spans="1:5">
      <c r="A1352" t="s">
        <v>2427</v>
      </c>
      <c r="B1352" s="101" t="s">
        <v>652</v>
      </c>
      <c r="C1352" s="561">
        <v>200578653</v>
      </c>
      <c r="E1352" s="509">
        <v>40935</v>
      </c>
    </row>
    <row r="1353" spans="1:5">
      <c r="A1353" t="s">
        <v>2428</v>
      </c>
      <c r="B1353" s="101" t="s">
        <v>2313</v>
      </c>
      <c r="C1353" s="561">
        <v>200578654</v>
      </c>
      <c r="E1353" s="509">
        <v>40932</v>
      </c>
    </row>
    <row r="1354" spans="1:5">
      <c r="A1354" t="s">
        <v>2389</v>
      </c>
      <c r="B1354" s="101" t="s">
        <v>689</v>
      </c>
      <c r="C1354" s="561">
        <v>200578663</v>
      </c>
      <c r="E1354" s="509">
        <v>40921</v>
      </c>
    </row>
    <row r="1355" spans="1:5">
      <c r="A1355" t="s">
        <v>824</v>
      </c>
      <c r="B1355" s="101" t="s">
        <v>2548</v>
      </c>
      <c r="C1355" s="561">
        <v>200578665</v>
      </c>
      <c r="E1355" s="509">
        <v>40921</v>
      </c>
    </row>
    <row r="1356" spans="1:5">
      <c r="A1356" t="s">
        <v>2429</v>
      </c>
      <c r="B1356" s="101" t="s">
        <v>2549</v>
      </c>
      <c r="C1356" s="561">
        <v>200578668</v>
      </c>
      <c r="E1356" s="509">
        <v>40921</v>
      </c>
    </row>
    <row r="1357" spans="1:5">
      <c r="A1357" t="s">
        <v>2430</v>
      </c>
      <c r="B1357" s="101" t="s">
        <v>2550</v>
      </c>
      <c r="C1357" s="561">
        <v>200578681</v>
      </c>
      <c r="E1357" s="509">
        <v>40918</v>
      </c>
    </row>
    <row r="1358" spans="1:5">
      <c r="A1358" t="s">
        <v>2431</v>
      </c>
      <c r="B1358" s="101" t="s">
        <v>592</v>
      </c>
      <c r="C1358" s="561">
        <v>200578682</v>
      </c>
      <c r="E1358" s="509">
        <v>40935</v>
      </c>
    </row>
    <row r="1359" spans="1:5">
      <c r="A1359" t="s">
        <v>2432</v>
      </c>
      <c r="B1359" s="101" t="s">
        <v>627</v>
      </c>
      <c r="C1359" s="561">
        <v>200578684</v>
      </c>
      <c r="E1359" s="509">
        <v>40935</v>
      </c>
    </row>
    <row r="1360" spans="1:5">
      <c r="A1360" t="s">
        <v>833</v>
      </c>
      <c r="B1360" s="101" t="s">
        <v>649</v>
      </c>
      <c r="C1360" s="561">
        <v>200578706</v>
      </c>
      <c r="E1360" s="509">
        <v>40935</v>
      </c>
    </row>
    <row r="1361" spans="1:5">
      <c r="A1361" t="s">
        <v>785</v>
      </c>
      <c r="B1361" s="101" t="s">
        <v>2581</v>
      </c>
      <c r="C1361" s="561">
        <v>200598526</v>
      </c>
      <c r="E1361" s="509">
        <v>40570</v>
      </c>
    </row>
    <row r="1362" spans="1:5">
      <c r="A1362" t="s">
        <v>1114</v>
      </c>
      <c r="B1362" s="101" t="s">
        <v>1983</v>
      </c>
      <c r="C1362" s="561">
        <v>200598534</v>
      </c>
      <c r="E1362" s="509">
        <v>40330</v>
      </c>
    </row>
    <row r="1363" spans="1:5">
      <c r="A1363" t="s">
        <v>1115</v>
      </c>
      <c r="B1363" s="101" t="s">
        <v>1823</v>
      </c>
      <c r="C1363" s="561">
        <v>200598543</v>
      </c>
      <c r="E1363" s="509">
        <v>40217</v>
      </c>
    </row>
    <row r="1364" spans="1:5">
      <c r="A1364" t="s">
        <v>1116</v>
      </c>
      <c r="B1364" s="101" t="s">
        <v>1984</v>
      </c>
      <c r="C1364" s="561">
        <v>200598545</v>
      </c>
      <c r="E1364" s="509">
        <v>40211</v>
      </c>
    </row>
    <row r="1365" spans="1:5">
      <c r="A1365" t="s">
        <v>1117</v>
      </c>
      <c r="B1365" s="101" t="s">
        <v>1985</v>
      </c>
      <c r="C1365" s="561">
        <v>200598608</v>
      </c>
      <c r="E1365" s="509">
        <v>40270</v>
      </c>
    </row>
    <row r="1366" spans="1:5">
      <c r="A1366" t="s">
        <v>1118</v>
      </c>
      <c r="B1366" s="101" t="s">
        <v>648</v>
      </c>
      <c r="C1366" s="561">
        <v>200598636</v>
      </c>
      <c r="E1366" s="509">
        <v>40217</v>
      </c>
    </row>
    <row r="1367" spans="1:5">
      <c r="A1367" t="s">
        <v>1119</v>
      </c>
      <c r="B1367" s="101" t="s">
        <v>656</v>
      </c>
      <c r="C1367" s="561">
        <v>200598650</v>
      </c>
      <c r="E1367" s="509">
        <v>40217</v>
      </c>
    </row>
    <row r="1368" spans="1:5">
      <c r="A1368" t="s">
        <v>1120</v>
      </c>
      <c r="B1368" s="101" t="s">
        <v>769</v>
      </c>
      <c r="C1368" s="561">
        <v>200598703</v>
      </c>
      <c r="E1368" s="509">
        <v>40225</v>
      </c>
    </row>
    <row r="1369" spans="1:5">
      <c r="A1369" t="s">
        <v>1121</v>
      </c>
      <c r="B1369" s="101" t="s">
        <v>589</v>
      </c>
      <c r="C1369" s="561">
        <v>200598708</v>
      </c>
      <c r="E1369" s="509">
        <v>40217</v>
      </c>
    </row>
    <row r="1370" spans="1:5">
      <c r="A1370" t="s">
        <v>1122</v>
      </c>
      <c r="B1370" s="101" t="s">
        <v>657</v>
      </c>
      <c r="C1370" s="561">
        <v>200598725</v>
      </c>
      <c r="E1370" s="509">
        <v>40217</v>
      </c>
    </row>
    <row r="1371" spans="1:5">
      <c r="A1371" t="s">
        <v>1123</v>
      </c>
      <c r="B1371" s="101" t="s">
        <v>1986</v>
      </c>
      <c r="C1371" s="561">
        <v>200598758</v>
      </c>
      <c r="E1371" s="509">
        <v>40225</v>
      </c>
    </row>
    <row r="1372" spans="1:5">
      <c r="A1372" t="s">
        <v>1124</v>
      </c>
      <c r="B1372" s="101" t="s">
        <v>638</v>
      </c>
      <c r="C1372" s="561">
        <v>200598768</v>
      </c>
      <c r="E1372" s="509">
        <v>40217</v>
      </c>
    </row>
    <row r="1373" spans="1:5">
      <c r="A1373" t="s">
        <v>1125</v>
      </c>
      <c r="B1373" s="101" t="s">
        <v>1958</v>
      </c>
      <c r="C1373" s="561">
        <v>200598776</v>
      </c>
      <c r="E1373" s="509">
        <v>40339</v>
      </c>
    </row>
    <row r="1374" spans="1:5">
      <c r="A1374" t="s">
        <v>1126</v>
      </c>
      <c r="B1374" s="101" t="s">
        <v>656</v>
      </c>
      <c r="C1374" s="561">
        <v>200598778</v>
      </c>
      <c r="E1374" s="509">
        <v>40389</v>
      </c>
    </row>
    <row r="1375" spans="1:5">
      <c r="A1375" t="s">
        <v>1127</v>
      </c>
      <c r="B1375" s="101" t="s">
        <v>588</v>
      </c>
      <c r="C1375" s="561">
        <v>200598783</v>
      </c>
      <c r="E1375" s="509">
        <v>40240</v>
      </c>
    </row>
    <row r="1376" spans="1:5">
      <c r="A1376" t="s">
        <v>1128</v>
      </c>
      <c r="B1376" s="101" t="s">
        <v>592</v>
      </c>
      <c r="C1376" s="561">
        <v>200598816</v>
      </c>
      <c r="E1376" s="509">
        <v>40280</v>
      </c>
    </row>
    <row r="1377" spans="1:5">
      <c r="A1377" t="s">
        <v>1129</v>
      </c>
      <c r="B1377" s="101" t="s">
        <v>152</v>
      </c>
      <c r="C1377" s="561">
        <v>200598844</v>
      </c>
      <c r="E1377" s="509">
        <v>40238</v>
      </c>
    </row>
    <row r="1378" spans="1:5">
      <c r="A1378" t="s">
        <v>820</v>
      </c>
      <c r="B1378" s="101" t="s">
        <v>1921</v>
      </c>
      <c r="C1378" s="561">
        <v>200598904</v>
      </c>
      <c r="E1378" s="509">
        <v>40345</v>
      </c>
    </row>
    <row r="1379" spans="1:5">
      <c r="A1379" t="s">
        <v>1130</v>
      </c>
      <c r="B1379" s="101" t="s">
        <v>559</v>
      </c>
      <c r="C1379" s="561">
        <v>200598920</v>
      </c>
      <c r="E1379" s="509">
        <v>40238</v>
      </c>
    </row>
    <row r="1380" spans="1:5">
      <c r="A1380" t="s">
        <v>1131</v>
      </c>
      <c r="B1380" s="101" t="s">
        <v>645</v>
      </c>
      <c r="C1380" s="561">
        <v>200598927</v>
      </c>
      <c r="E1380" s="509">
        <v>40261</v>
      </c>
    </row>
    <row r="1381" spans="1:5">
      <c r="A1381" t="s">
        <v>1132</v>
      </c>
      <c r="B1381" s="101" t="s">
        <v>648</v>
      </c>
      <c r="C1381" s="561">
        <v>200598938</v>
      </c>
      <c r="E1381" s="509">
        <v>40225</v>
      </c>
    </row>
    <row r="1382" spans="1:5">
      <c r="A1382" t="s">
        <v>1133</v>
      </c>
      <c r="B1382" s="101" t="s">
        <v>709</v>
      </c>
      <c r="C1382" s="561">
        <v>200598977</v>
      </c>
      <c r="E1382" s="509">
        <v>40259</v>
      </c>
    </row>
    <row r="1383" spans="1:5">
      <c r="A1383" t="s">
        <v>1134</v>
      </c>
      <c r="B1383" s="101" t="s">
        <v>152</v>
      </c>
      <c r="C1383" s="561">
        <v>200598989</v>
      </c>
      <c r="E1383" s="509">
        <v>40247</v>
      </c>
    </row>
    <row r="1384" spans="1:5">
      <c r="A1384" t="s">
        <v>1135</v>
      </c>
      <c r="B1384" s="101" t="s">
        <v>838</v>
      </c>
      <c r="C1384" s="561">
        <v>200599014</v>
      </c>
      <c r="E1384" s="509">
        <v>40235</v>
      </c>
    </row>
    <row r="1385" spans="1:5">
      <c r="A1385" t="s">
        <v>1136</v>
      </c>
      <c r="B1385" s="101" t="s">
        <v>555</v>
      </c>
      <c r="C1385" s="561">
        <v>200599021</v>
      </c>
      <c r="E1385" s="509">
        <v>40269</v>
      </c>
    </row>
    <row r="1386" spans="1:5">
      <c r="A1386" t="s">
        <v>1137</v>
      </c>
      <c r="B1386" s="101" t="s">
        <v>1987</v>
      </c>
      <c r="C1386" s="561">
        <v>200599062</v>
      </c>
      <c r="E1386" s="509">
        <v>40269</v>
      </c>
    </row>
    <row r="1387" spans="1:5">
      <c r="A1387" t="s">
        <v>787</v>
      </c>
      <c r="B1387" s="101" t="s">
        <v>2582</v>
      </c>
      <c r="C1387" s="561">
        <v>200599075</v>
      </c>
      <c r="E1387" s="509">
        <v>40241</v>
      </c>
    </row>
    <row r="1388" spans="1:5">
      <c r="A1388" t="s">
        <v>1138</v>
      </c>
      <c r="B1388" s="101" t="s">
        <v>591</v>
      </c>
      <c r="C1388" s="561">
        <v>200599122</v>
      </c>
      <c r="E1388" s="509">
        <v>40241</v>
      </c>
    </row>
    <row r="1389" spans="1:5">
      <c r="A1389" t="s">
        <v>1139</v>
      </c>
      <c r="B1389" s="101" t="s">
        <v>637</v>
      </c>
      <c r="C1389" s="561">
        <v>200599127</v>
      </c>
      <c r="E1389" s="509">
        <v>40248</v>
      </c>
    </row>
    <row r="1390" spans="1:5">
      <c r="A1390" t="s">
        <v>1140</v>
      </c>
      <c r="B1390" s="101" t="s">
        <v>152</v>
      </c>
      <c r="C1390" s="561">
        <v>200599147</v>
      </c>
      <c r="E1390" s="509">
        <v>40241</v>
      </c>
    </row>
    <row r="1391" spans="1:5">
      <c r="A1391" t="s">
        <v>1141</v>
      </c>
      <c r="B1391" s="101" t="s">
        <v>651</v>
      </c>
      <c r="C1391" s="561">
        <v>200599199</v>
      </c>
      <c r="E1391" s="509">
        <v>40662</v>
      </c>
    </row>
    <row r="1392" spans="1:5">
      <c r="A1392" t="s">
        <v>1142</v>
      </c>
      <c r="B1392" s="101" t="s">
        <v>537</v>
      </c>
      <c r="C1392" s="561">
        <v>200599257</v>
      </c>
      <c r="E1392" s="509">
        <v>40290</v>
      </c>
    </row>
    <row r="1393" spans="1:5">
      <c r="A1393" t="s">
        <v>1143</v>
      </c>
      <c r="B1393" s="101" t="s">
        <v>152</v>
      </c>
      <c r="C1393" s="561">
        <v>200599285</v>
      </c>
      <c r="E1393" s="509">
        <v>40252</v>
      </c>
    </row>
    <row r="1394" spans="1:5">
      <c r="A1394" t="s">
        <v>1144</v>
      </c>
      <c r="B1394" s="101" t="s">
        <v>537</v>
      </c>
      <c r="C1394" s="561">
        <v>200599357</v>
      </c>
      <c r="E1394" s="509">
        <v>40247</v>
      </c>
    </row>
    <row r="1395" spans="1:5">
      <c r="A1395" t="s">
        <v>1145</v>
      </c>
      <c r="B1395" s="101" t="s">
        <v>1817</v>
      </c>
      <c r="C1395" s="561">
        <v>200599365</v>
      </c>
      <c r="E1395" s="509">
        <v>40247</v>
      </c>
    </row>
    <row r="1396" spans="1:5">
      <c r="A1396" t="s">
        <v>1146</v>
      </c>
      <c r="B1396" s="101" t="s">
        <v>1873</v>
      </c>
      <c r="C1396" s="561">
        <v>200599375</v>
      </c>
      <c r="E1396" s="509">
        <v>40261</v>
      </c>
    </row>
    <row r="1397" spans="1:5">
      <c r="A1397" t="s">
        <v>642</v>
      </c>
      <c r="B1397" s="101" t="s">
        <v>556</v>
      </c>
      <c r="C1397" s="561">
        <v>200599404</v>
      </c>
      <c r="E1397" s="509">
        <v>40252</v>
      </c>
    </row>
    <row r="1398" spans="1:5">
      <c r="A1398" t="s">
        <v>1147</v>
      </c>
      <c r="B1398" s="101" t="s">
        <v>684</v>
      </c>
      <c r="C1398" s="561">
        <v>200599408</v>
      </c>
      <c r="E1398" s="509">
        <v>40252</v>
      </c>
    </row>
    <row r="1399" spans="1:5">
      <c r="A1399" t="s">
        <v>954</v>
      </c>
      <c r="B1399" s="101" t="s">
        <v>1988</v>
      </c>
      <c r="C1399" s="561">
        <v>200599443</v>
      </c>
      <c r="E1399" s="509">
        <v>40261</v>
      </c>
    </row>
    <row r="1400" spans="1:5">
      <c r="A1400" t="s">
        <v>1148</v>
      </c>
      <c r="B1400" s="101" t="s">
        <v>1889</v>
      </c>
      <c r="C1400" s="561">
        <v>200599500</v>
      </c>
      <c r="E1400" s="509">
        <v>40268</v>
      </c>
    </row>
    <row r="1401" spans="1:5">
      <c r="A1401" t="s">
        <v>1149</v>
      </c>
      <c r="B1401" s="101" t="s">
        <v>1989</v>
      </c>
      <c r="C1401" s="561">
        <v>200599592</v>
      </c>
      <c r="E1401" s="509">
        <v>40352</v>
      </c>
    </row>
    <row r="1402" spans="1:5">
      <c r="A1402" t="s">
        <v>1150</v>
      </c>
      <c r="B1402" s="101" t="s">
        <v>625</v>
      </c>
      <c r="C1402" s="561">
        <v>200599615</v>
      </c>
      <c r="E1402" s="509">
        <v>40261</v>
      </c>
    </row>
    <row r="1403" spans="1:5">
      <c r="A1403" t="s">
        <v>1151</v>
      </c>
      <c r="B1403" s="101" t="s">
        <v>1990</v>
      </c>
      <c r="C1403" s="561">
        <v>200599650</v>
      </c>
      <c r="E1403" s="509">
        <v>40282</v>
      </c>
    </row>
    <row r="1404" spans="1:5">
      <c r="A1404" t="s">
        <v>1152</v>
      </c>
      <c r="B1404" s="101" t="s">
        <v>1875</v>
      </c>
      <c r="C1404" s="561">
        <v>200599711</v>
      </c>
      <c r="E1404" s="509">
        <v>40268</v>
      </c>
    </row>
    <row r="1405" spans="1:5">
      <c r="A1405" t="s">
        <v>1153</v>
      </c>
      <c r="B1405" s="101" t="s">
        <v>1991</v>
      </c>
      <c r="C1405" s="561">
        <v>200599719</v>
      </c>
      <c r="E1405" s="509">
        <v>40268</v>
      </c>
    </row>
    <row r="1406" spans="1:5">
      <c r="A1406" t="s">
        <v>1154</v>
      </c>
      <c r="B1406" s="101" t="s">
        <v>647</v>
      </c>
      <c r="C1406" s="561">
        <v>200599745</v>
      </c>
      <c r="E1406" s="509">
        <v>40309</v>
      </c>
    </row>
    <row r="1407" spans="1:5">
      <c r="A1407" t="s">
        <v>1155</v>
      </c>
      <c r="B1407" s="101" t="s">
        <v>1992</v>
      </c>
      <c r="C1407" s="561">
        <v>200599746</v>
      </c>
      <c r="E1407" s="509">
        <v>40438</v>
      </c>
    </row>
    <row r="1408" spans="1:5">
      <c r="A1408" t="s">
        <v>1156</v>
      </c>
      <c r="B1408" s="101" t="s">
        <v>659</v>
      </c>
      <c r="C1408" s="561">
        <v>200599773</v>
      </c>
      <c r="E1408" s="509">
        <v>40478</v>
      </c>
    </row>
    <row r="1409" spans="1:5">
      <c r="A1409" t="s">
        <v>1157</v>
      </c>
      <c r="B1409" s="101" t="s">
        <v>152</v>
      </c>
      <c r="C1409" s="561">
        <v>200599775</v>
      </c>
      <c r="E1409" s="509">
        <v>40344</v>
      </c>
    </row>
    <row r="1410" spans="1:5">
      <c r="A1410" t="s">
        <v>1158</v>
      </c>
      <c r="B1410" s="101" t="s">
        <v>1993</v>
      </c>
      <c r="C1410" s="561">
        <v>200599800</v>
      </c>
      <c r="E1410" s="509">
        <v>40283</v>
      </c>
    </row>
    <row r="1411" spans="1:5">
      <c r="A1411" t="s">
        <v>823</v>
      </c>
      <c r="B1411" s="101" t="s">
        <v>537</v>
      </c>
      <c r="C1411" s="561">
        <v>200599850</v>
      </c>
      <c r="E1411" s="509">
        <v>40280</v>
      </c>
    </row>
    <row r="1412" spans="1:5">
      <c r="A1412" t="s">
        <v>1159</v>
      </c>
      <c r="B1412" s="101" t="s">
        <v>1838</v>
      </c>
      <c r="C1412" s="561">
        <v>200599858</v>
      </c>
      <c r="E1412" s="509">
        <v>40295</v>
      </c>
    </row>
    <row r="1413" spans="1:5">
      <c r="A1413" t="s">
        <v>1160</v>
      </c>
      <c r="B1413" s="101" t="s">
        <v>659</v>
      </c>
      <c r="C1413" s="561">
        <v>200599859</v>
      </c>
      <c r="E1413" s="509">
        <v>40282</v>
      </c>
    </row>
    <row r="1414" spans="1:5">
      <c r="A1414" t="s">
        <v>1161</v>
      </c>
      <c r="B1414" s="101" t="s">
        <v>1994</v>
      </c>
      <c r="C1414" s="561">
        <v>200599865</v>
      </c>
      <c r="E1414" s="509">
        <v>40280</v>
      </c>
    </row>
    <row r="1415" spans="1:5">
      <c r="A1415" t="s">
        <v>1162</v>
      </c>
      <c r="B1415" s="101" t="s">
        <v>626</v>
      </c>
      <c r="C1415" s="561">
        <v>200599874</v>
      </c>
      <c r="E1415" s="509">
        <v>40280</v>
      </c>
    </row>
    <row r="1416" spans="1:5">
      <c r="A1416" t="s">
        <v>1163</v>
      </c>
      <c r="B1416" s="101" t="s">
        <v>1995</v>
      </c>
      <c r="C1416" s="561">
        <v>200599928</v>
      </c>
      <c r="E1416" s="509">
        <v>40282</v>
      </c>
    </row>
    <row r="1417" spans="1:5">
      <c r="A1417" t="s">
        <v>1164</v>
      </c>
      <c r="B1417" s="101" t="s">
        <v>780</v>
      </c>
      <c r="C1417" s="561">
        <v>200599956</v>
      </c>
      <c r="E1417" s="509">
        <v>40282</v>
      </c>
    </row>
    <row r="1418" spans="1:5">
      <c r="A1418" t="s">
        <v>1165</v>
      </c>
      <c r="B1418" s="101" t="s">
        <v>152</v>
      </c>
      <c r="C1418" s="561">
        <v>200599960</v>
      </c>
      <c r="E1418" s="509">
        <v>40287</v>
      </c>
    </row>
    <row r="1419" spans="1:5">
      <c r="A1419" t="s">
        <v>1166</v>
      </c>
      <c r="B1419" s="101" t="s">
        <v>1906</v>
      </c>
      <c r="C1419" s="561">
        <v>200599989</v>
      </c>
      <c r="E1419" s="509">
        <v>40877</v>
      </c>
    </row>
    <row r="1420" spans="1:5">
      <c r="A1420" t="s">
        <v>1167</v>
      </c>
      <c r="B1420" s="101" t="s">
        <v>537</v>
      </c>
      <c r="C1420" s="561">
        <v>200599997</v>
      </c>
      <c r="E1420" s="509">
        <v>40338</v>
      </c>
    </row>
    <row r="1421" spans="1:5">
      <c r="A1421" t="s">
        <v>1168</v>
      </c>
      <c r="B1421" s="101" t="s">
        <v>1850</v>
      </c>
      <c r="C1421" s="561">
        <v>200600004</v>
      </c>
      <c r="E1421" s="509">
        <v>40287</v>
      </c>
    </row>
    <row r="1422" spans="1:5">
      <c r="A1422" t="s">
        <v>1169</v>
      </c>
      <c r="B1422" s="101" t="s">
        <v>1996</v>
      </c>
      <c r="C1422" s="561">
        <v>200600048</v>
      </c>
      <c r="E1422" s="509">
        <v>40331</v>
      </c>
    </row>
    <row r="1423" spans="1:5">
      <c r="A1423" t="s">
        <v>1170</v>
      </c>
      <c r="B1423" s="101" t="s">
        <v>656</v>
      </c>
      <c r="C1423" s="561">
        <v>200600050</v>
      </c>
      <c r="E1423" s="509">
        <v>40290</v>
      </c>
    </row>
    <row r="1424" spans="1:5">
      <c r="A1424" t="s">
        <v>1171</v>
      </c>
      <c r="B1424" s="101" t="s">
        <v>671</v>
      </c>
      <c r="C1424" s="561">
        <v>200600062</v>
      </c>
      <c r="E1424" s="509">
        <v>40438</v>
      </c>
    </row>
    <row r="1425" spans="1:5">
      <c r="A1425" t="s">
        <v>1172</v>
      </c>
      <c r="B1425" s="101" t="s">
        <v>801</v>
      </c>
      <c r="C1425" s="561">
        <v>200600071</v>
      </c>
      <c r="E1425" s="509">
        <v>40400</v>
      </c>
    </row>
    <row r="1426" spans="1:5">
      <c r="A1426" t="s">
        <v>1173</v>
      </c>
      <c r="B1426" s="101" t="s">
        <v>651</v>
      </c>
      <c r="C1426" s="561">
        <v>200600090</v>
      </c>
      <c r="E1426" s="509">
        <v>40290</v>
      </c>
    </row>
    <row r="1427" spans="1:5">
      <c r="A1427" t="s">
        <v>1174</v>
      </c>
      <c r="B1427" s="101" t="s">
        <v>640</v>
      </c>
      <c r="C1427" s="561">
        <v>200600132</v>
      </c>
      <c r="E1427" s="509">
        <v>40470</v>
      </c>
    </row>
    <row r="1428" spans="1:5">
      <c r="A1428" t="s">
        <v>1175</v>
      </c>
      <c r="B1428" s="101" t="s">
        <v>152</v>
      </c>
      <c r="C1428" s="561">
        <v>200600178</v>
      </c>
      <c r="E1428" s="509">
        <v>40294</v>
      </c>
    </row>
    <row r="1429" spans="1:5">
      <c r="A1429" t="s">
        <v>1176</v>
      </c>
      <c r="B1429" s="101" t="s">
        <v>1997</v>
      </c>
      <c r="C1429" s="561">
        <v>200600186</v>
      </c>
      <c r="E1429" s="509">
        <v>40322</v>
      </c>
    </row>
    <row r="1430" spans="1:5">
      <c r="A1430" t="s">
        <v>1177</v>
      </c>
      <c r="B1430" s="101" t="s">
        <v>1818</v>
      </c>
      <c r="C1430" s="561">
        <v>200600242</v>
      </c>
      <c r="E1430" s="509">
        <v>40301</v>
      </c>
    </row>
    <row r="1431" spans="1:5">
      <c r="A1431" t="s">
        <v>1178</v>
      </c>
      <c r="B1431" s="101" t="s">
        <v>645</v>
      </c>
      <c r="C1431" s="561">
        <v>200600378</v>
      </c>
      <c r="E1431" s="509">
        <v>40814</v>
      </c>
    </row>
    <row r="1432" spans="1:5">
      <c r="A1432" t="s">
        <v>1179</v>
      </c>
      <c r="B1432" s="101" t="s">
        <v>713</v>
      </c>
      <c r="C1432" s="561">
        <v>200600393</v>
      </c>
      <c r="E1432" s="509">
        <v>40352</v>
      </c>
    </row>
    <row r="1433" spans="1:5">
      <c r="A1433" t="s">
        <v>768</v>
      </c>
      <c r="B1433" s="101" t="s">
        <v>152</v>
      </c>
      <c r="C1433" s="561">
        <v>200600482</v>
      </c>
      <c r="E1433" s="509">
        <v>40416</v>
      </c>
    </row>
    <row r="1434" spans="1:5">
      <c r="A1434" t="s">
        <v>1180</v>
      </c>
      <c r="B1434" s="101" t="s">
        <v>656</v>
      </c>
      <c r="C1434" s="561">
        <v>200614733</v>
      </c>
      <c r="E1434" s="509">
        <v>40330</v>
      </c>
    </row>
    <row r="1435" spans="1:5">
      <c r="A1435" t="s">
        <v>1181</v>
      </c>
      <c r="B1435" s="101" t="s">
        <v>655</v>
      </c>
      <c r="C1435" s="561">
        <v>200656025</v>
      </c>
      <c r="E1435" s="509">
        <v>40302</v>
      </c>
    </row>
    <row r="1436" spans="1:5">
      <c r="A1436" t="s">
        <v>1182</v>
      </c>
      <c r="B1436" s="101" t="s">
        <v>152</v>
      </c>
      <c r="C1436" s="561">
        <v>200656027</v>
      </c>
      <c r="E1436" s="509">
        <v>40897</v>
      </c>
    </row>
    <row r="1437" spans="1:5">
      <c r="A1437" t="s">
        <v>1183</v>
      </c>
      <c r="B1437" s="101" t="s">
        <v>688</v>
      </c>
      <c r="C1437" s="561">
        <v>200656048</v>
      </c>
      <c r="E1437" s="509">
        <v>40301</v>
      </c>
    </row>
    <row r="1438" spans="1:5">
      <c r="A1438" t="s">
        <v>1184</v>
      </c>
      <c r="B1438" s="101" t="s">
        <v>641</v>
      </c>
      <c r="C1438" s="561">
        <v>200656189</v>
      </c>
      <c r="E1438" s="509">
        <v>40339</v>
      </c>
    </row>
    <row r="1439" spans="1:5">
      <c r="A1439" t="s">
        <v>1185</v>
      </c>
      <c r="B1439" s="101" t="s">
        <v>726</v>
      </c>
      <c r="C1439" s="561">
        <v>200656207</v>
      </c>
      <c r="E1439" s="509">
        <v>40323</v>
      </c>
    </row>
    <row r="1440" spans="1:5">
      <c r="A1440" t="s">
        <v>1186</v>
      </c>
      <c r="B1440" s="101" t="s">
        <v>588</v>
      </c>
      <c r="C1440" s="561">
        <v>200656252</v>
      </c>
      <c r="E1440" s="509">
        <v>40302</v>
      </c>
    </row>
    <row r="1441" spans="1:5">
      <c r="A1441" t="s">
        <v>1187</v>
      </c>
      <c r="B1441" s="101" t="s">
        <v>588</v>
      </c>
      <c r="C1441" s="561">
        <v>200656253</v>
      </c>
      <c r="E1441" s="509">
        <v>40301</v>
      </c>
    </row>
    <row r="1442" spans="1:5">
      <c r="A1442" t="s">
        <v>789</v>
      </c>
      <c r="B1442" s="101" t="s">
        <v>2578</v>
      </c>
      <c r="C1442" s="561">
        <v>200656262</v>
      </c>
      <c r="E1442" s="509">
        <v>40304</v>
      </c>
    </row>
    <row r="1443" spans="1:5">
      <c r="A1443" t="s">
        <v>840</v>
      </c>
      <c r="B1443" s="101" t="s">
        <v>625</v>
      </c>
      <c r="C1443" s="561">
        <v>200656274</v>
      </c>
      <c r="E1443" s="509">
        <v>40396</v>
      </c>
    </row>
    <row r="1444" spans="1:5">
      <c r="A1444" t="s">
        <v>1188</v>
      </c>
      <c r="B1444" s="101" t="s">
        <v>1895</v>
      </c>
      <c r="C1444" s="561">
        <v>200656281</v>
      </c>
      <c r="E1444" s="509">
        <v>40302</v>
      </c>
    </row>
    <row r="1445" spans="1:5">
      <c r="A1445" t="s">
        <v>1189</v>
      </c>
      <c r="B1445" s="101" t="s">
        <v>1969</v>
      </c>
      <c r="C1445" s="561">
        <v>200656321</v>
      </c>
      <c r="E1445" s="509">
        <v>40332</v>
      </c>
    </row>
    <row r="1446" spans="1:5">
      <c r="A1446" t="s">
        <v>1190</v>
      </c>
      <c r="B1446" s="101" t="s">
        <v>658</v>
      </c>
      <c r="C1446" s="561">
        <v>200656327</v>
      </c>
      <c r="E1446" s="509">
        <v>40302</v>
      </c>
    </row>
    <row r="1447" spans="1:5">
      <c r="A1447" t="s">
        <v>1191</v>
      </c>
      <c r="B1447" s="101" t="s">
        <v>650</v>
      </c>
      <c r="C1447" s="561">
        <v>200656335</v>
      </c>
      <c r="E1447" s="509">
        <v>40302</v>
      </c>
    </row>
    <row r="1448" spans="1:5">
      <c r="A1448" t="s">
        <v>1192</v>
      </c>
      <c r="B1448" s="101" t="s">
        <v>641</v>
      </c>
      <c r="C1448" s="561">
        <v>200656341</v>
      </c>
      <c r="E1448" s="509">
        <v>40302</v>
      </c>
    </row>
    <row r="1449" spans="1:5">
      <c r="A1449" t="s">
        <v>1193</v>
      </c>
      <c r="B1449" s="101" t="s">
        <v>537</v>
      </c>
      <c r="C1449" s="561">
        <v>200656342</v>
      </c>
      <c r="E1449" s="509">
        <v>40304</v>
      </c>
    </row>
    <row r="1450" spans="1:5">
      <c r="A1450" t="s">
        <v>1194</v>
      </c>
      <c r="B1450" s="101" t="s">
        <v>556</v>
      </c>
      <c r="C1450" s="561">
        <v>200656343</v>
      </c>
      <c r="E1450" s="509">
        <v>40304</v>
      </c>
    </row>
    <row r="1451" spans="1:5">
      <c r="A1451" t="s">
        <v>1195</v>
      </c>
      <c r="B1451" s="101" t="s">
        <v>1998</v>
      </c>
      <c r="C1451" s="561">
        <v>200656392</v>
      </c>
      <c r="E1451" s="509">
        <v>40312</v>
      </c>
    </row>
    <row r="1452" spans="1:5">
      <c r="A1452" t="s">
        <v>1196</v>
      </c>
      <c r="B1452" s="101" t="s">
        <v>1862</v>
      </c>
      <c r="C1452" s="561">
        <v>200656408</v>
      </c>
      <c r="E1452" s="509">
        <v>40330</v>
      </c>
    </row>
    <row r="1453" spans="1:5">
      <c r="A1453" t="s">
        <v>1197</v>
      </c>
      <c r="B1453" s="101" t="s">
        <v>780</v>
      </c>
      <c r="C1453" s="561">
        <v>200656437</v>
      </c>
      <c r="E1453" s="509">
        <v>40330</v>
      </c>
    </row>
    <row r="1454" spans="1:5">
      <c r="A1454" t="s">
        <v>1198</v>
      </c>
      <c r="B1454" s="101" t="s">
        <v>1999</v>
      </c>
      <c r="C1454" s="561">
        <v>200656441</v>
      </c>
      <c r="E1454" s="509">
        <v>40331</v>
      </c>
    </row>
    <row r="1455" spans="1:5">
      <c r="A1455" t="s">
        <v>1199</v>
      </c>
      <c r="B1455" s="101" t="s">
        <v>2000</v>
      </c>
      <c r="C1455" s="561">
        <v>200656467</v>
      </c>
      <c r="E1455" s="509">
        <v>40340</v>
      </c>
    </row>
    <row r="1456" spans="1:5">
      <c r="A1456" t="s">
        <v>1200</v>
      </c>
      <c r="B1456" s="101" t="s">
        <v>647</v>
      </c>
      <c r="C1456" s="561">
        <v>200656484</v>
      </c>
      <c r="E1456" s="509">
        <v>40484</v>
      </c>
    </row>
    <row r="1457" spans="1:5">
      <c r="A1457" t="s">
        <v>1201</v>
      </c>
      <c r="B1457" s="101" t="s">
        <v>2001</v>
      </c>
      <c r="C1457" s="561">
        <v>200656503</v>
      </c>
      <c r="E1457" s="509">
        <v>40620</v>
      </c>
    </row>
    <row r="1458" spans="1:5">
      <c r="A1458" t="s">
        <v>1202</v>
      </c>
      <c r="B1458" s="101" t="s">
        <v>638</v>
      </c>
      <c r="C1458" s="561">
        <v>200656544</v>
      </c>
      <c r="E1458" s="509">
        <v>40585</v>
      </c>
    </row>
    <row r="1459" spans="1:5">
      <c r="A1459" t="s">
        <v>1203</v>
      </c>
      <c r="B1459" s="101" t="s">
        <v>652</v>
      </c>
      <c r="C1459" s="561">
        <v>200656646</v>
      </c>
      <c r="E1459" s="509">
        <v>40585</v>
      </c>
    </row>
    <row r="1460" spans="1:5">
      <c r="A1460" t="s">
        <v>1204</v>
      </c>
      <c r="B1460" s="101" t="s">
        <v>624</v>
      </c>
      <c r="C1460" s="561">
        <v>200656647</v>
      </c>
      <c r="E1460" s="509">
        <v>40753</v>
      </c>
    </row>
    <row r="1461" spans="1:5">
      <c r="A1461" t="s">
        <v>1205</v>
      </c>
      <c r="B1461" s="101" t="s">
        <v>630</v>
      </c>
      <c r="C1461" s="561">
        <v>200656675</v>
      </c>
      <c r="E1461" s="509">
        <v>40549</v>
      </c>
    </row>
    <row r="1462" spans="1:5">
      <c r="A1462" t="s">
        <v>791</v>
      </c>
      <c r="B1462" s="101" t="s">
        <v>2583</v>
      </c>
      <c r="C1462" s="561">
        <v>200656682</v>
      </c>
      <c r="E1462" s="509">
        <v>40563</v>
      </c>
    </row>
    <row r="1463" spans="1:5">
      <c r="A1463" t="s">
        <v>1206</v>
      </c>
      <c r="B1463" s="101" t="s">
        <v>644</v>
      </c>
      <c r="C1463" s="561">
        <v>200656726</v>
      </c>
      <c r="E1463" s="509">
        <v>40620</v>
      </c>
    </row>
    <row r="1464" spans="1:5">
      <c r="A1464" t="s">
        <v>1207</v>
      </c>
      <c r="B1464" s="101" t="s">
        <v>656</v>
      </c>
      <c r="C1464" s="561">
        <v>200656756</v>
      </c>
      <c r="E1464" s="509">
        <v>40330</v>
      </c>
    </row>
    <row r="1465" spans="1:5">
      <c r="A1465" t="s">
        <v>1208</v>
      </c>
      <c r="B1465" s="101" t="s">
        <v>652</v>
      </c>
      <c r="C1465" s="561">
        <v>200656787</v>
      </c>
      <c r="E1465" s="509">
        <v>40339</v>
      </c>
    </row>
    <row r="1466" spans="1:5">
      <c r="A1466" t="s">
        <v>1209</v>
      </c>
      <c r="B1466" s="101" t="s">
        <v>626</v>
      </c>
      <c r="C1466" s="561">
        <v>200656849</v>
      </c>
      <c r="E1466" s="509">
        <v>40339</v>
      </c>
    </row>
    <row r="1467" spans="1:5">
      <c r="A1467" t="s">
        <v>735</v>
      </c>
      <c r="B1467" s="101" t="s">
        <v>2002</v>
      </c>
      <c r="C1467" s="561">
        <v>200656867</v>
      </c>
      <c r="E1467" s="509">
        <v>40345</v>
      </c>
    </row>
    <row r="1468" spans="1:5">
      <c r="A1468" t="s">
        <v>1210</v>
      </c>
      <c r="B1468" s="101" t="s">
        <v>1845</v>
      </c>
      <c r="C1468" s="561">
        <v>200656868</v>
      </c>
      <c r="E1468" s="509">
        <v>40337</v>
      </c>
    </row>
    <row r="1469" spans="1:5">
      <c r="A1469" t="s">
        <v>642</v>
      </c>
      <c r="B1469" s="101" t="s">
        <v>152</v>
      </c>
      <c r="C1469" s="561">
        <v>200656888</v>
      </c>
      <c r="E1469" s="509">
        <v>40582</v>
      </c>
    </row>
    <row r="1470" spans="1:5">
      <c r="A1470" t="s">
        <v>1211</v>
      </c>
      <c r="B1470" s="101" t="s">
        <v>556</v>
      </c>
      <c r="C1470" s="561">
        <v>200656903</v>
      </c>
      <c r="E1470" s="509">
        <v>40350</v>
      </c>
    </row>
    <row r="1471" spans="1:5">
      <c r="A1471" t="s">
        <v>2314</v>
      </c>
      <c r="B1471" s="101" t="s">
        <v>2315</v>
      </c>
      <c r="C1471" s="561">
        <v>200656937</v>
      </c>
      <c r="E1471" s="509">
        <v>40932</v>
      </c>
    </row>
    <row r="1472" spans="1:5">
      <c r="A1472" t="s">
        <v>1212</v>
      </c>
      <c r="B1472" s="101" t="s">
        <v>629</v>
      </c>
      <c r="C1472" s="561">
        <v>200656957</v>
      </c>
      <c r="E1472" s="509">
        <v>40345</v>
      </c>
    </row>
    <row r="1473" spans="1:5">
      <c r="A1473" t="s">
        <v>1213</v>
      </c>
      <c r="B1473" s="101" t="s">
        <v>2003</v>
      </c>
      <c r="C1473" s="561">
        <v>200656961</v>
      </c>
      <c r="E1473" s="509">
        <v>40337</v>
      </c>
    </row>
    <row r="1474" spans="1:5">
      <c r="A1474" t="s">
        <v>1214</v>
      </c>
      <c r="B1474" s="101" t="s">
        <v>637</v>
      </c>
      <c r="C1474" s="561">
        <v>200656967</v>
      </c>
      <c r="E1474" s="509">
        <v>40345</v>
      </c>
    </row>
    <row r="1475" spans="1:5">
      <c r="A1475" t="s">
        <v>1215</v>
      </c>
      <c r="B1475" s="101" t="s">
        <v>607</v>
      </c>
      <c r="C1475" s="561">
        <v>200656968</v>
      </c>
      <c r="E1475" s="509">
        <v>40345</v>
      </c>
    </row>
    <row r="1476" spans="1:5">
      <c r="A1476" t="s">
        <v>1216</v>
      </c>
      <c r="B1476" s="101" t="s">
        <v>1872</v>
      </c>
      <c r="C1476" s="561">
        <v>200657007</v>
      </c>
      <c r="E1476" s="509">
        <v>40337</v>
      </c>
    </row>
    <row r="1477" spans="1:5">
      <c r="A1477" t="s">
        <v>1217</v>
      </c>
      <c r="B1477" s="101" t="s">
        <v>641</v>
      </c>
      <c r="C1477" s="561">
        <v>200657019</v>
      </c>
      <c r="E1477" s="509">
        <v>40350</v>
      </c>
    </row>
    <row r="1478" spans="1:5">
      <c r="A1478" t="s">
        <v>1218</v>
      </c>
      <c r="B1478" s="101" t="s">
        <v>653</v>
      </c>
      <c r="C1478" s="561">
        <v>200657034</v>
      </c>
      <c r="E1478" s="509">
        <v>40350</v>
      </c>
    </row>
    <row r="1479" spans="1:5">
      <c r="A1479" t="s">
        <v>1219</v>
      </c>
      <c r="B1479" s="101" t="s">
        <v>2004</v>
      </c>
      <c r="C1479" s="561">
        <v>200657038</v>
      </c>
      <c r="E1479" s="509">
        <v>40350</v>
      </c>
    </row>
    <row r="1480" spans="1:5">
      <c r="A1480" t="s">
        <v>1220</v>
      </c>
      <c r="B1480" s="101" t="s">
        <v>643</v>
      </c>
      <c r="C1480" s="561">
        <v>200657064</v>
      </c>
      <c r="E1480" s="509">
        <v>40347</v>
      </c>
    </row>
    <row r="1481" spans="1:5">
      <c r="A1481" t="s">
        <v>1221</v>
      </c>
      <c r="B1481" s="101" t="s">
        <v>651</v>
      </c>
      <c r="C1481" s="561">
        <v>200657067</v>
      </c>
      <c r="E1481" s="509">
        <v>40347</v>
      </c>
    </row>
    <row r="1482" spans="1:5">
      <c r="A1482" t="s">
        <v>1222</v>
      </c>
      <c r="B1482" s="101" t="s">
        <v>709</v>
      </c>
      <c r="C1482" s="561">
        <v>200657098</v>
      </c>
      <c r="E1482" s="509">
        <v>40345</v>
      </c>
    </row>
    <row r="1483" spans="1:5">
      <c r="A1483" t="s">
        <v>1223</v>
      </c>
      <c r="B1483" s="101" t="s">
        <v>152</v>
      </c>
      <c r="C1483" s="561">
        <v>200657115</v>
      </c>
      <c r="E1483" s="509">
        <v>40344</v>
      </c>
    </row>
    <row r="1484" spans="1:5">
      <c r="A1484" t="s">
        <v>1224</v>
      </c>
      <c r="B1484" s="101" t="s">
        <v>2005</v>
      </c>
      <c r="C1484" s="561">
        <v>200657146</v>
      </c>
      <c r="E1484" s="509">
        <v>40347</v>
      </c>
    </row>
    <row r="1485" spans="1:5">
      <c r="A1485" t="s">
        <v>1225</v>
      </c>
      <c r="B1485" s="101" t="s">
        <v>1815</v>
      </c>
      <c r="C1485" s="561">
        <v>200657162</v>
      </c>
      <c r="E1485" s="509">
        <v>40345</v>
      </c>
    </row>
    <row r="1486" spans="1:5">
      <c r="A1486" t="s">
        <v>1226</v>
      </c>
      <c r="B1486" s="101" t="s">
        <v>555</v>
      </c>
      <c r="C1486" s="561">
        <v>200657168</v>
      </c>
      <c r="E1486" s="509">
        <v>40347</v>
      </c>
    </row>
    <row r="1487" spans="1:5">
      <c r="A1487" t="s">
        <v>1227</v>
      </c>
      <c r="B1487" s="101" t="s">
        <v>1903</v>
      </c>
      <c r="C1487" s="561">
        <v>200657178</v>
      </c>
      <c r="E1487" s="509">
        <v>40347</v>
      </c>
    </row>
    <row r="1488" spans="1:5">
      <c r="A1488" t="s">
        <v>1228</v>
      </c>
      <c r="B1488" s="101" t="s">
        <v>2006</v>
      </c>
      <c r="C1488" s="561">
        <v>200657211</v>
      </c>
      <c r="E1488" s="509">
        <v>40641</v>
      </c>
    </row>
    <row r="1489" spans="1:5">
      <c r="A1489" t="s">
        <v>1229</v>
      </c>
      <c r="B1489" s="101" t="s">
        <v>537</v>
      </c>
      <c r="C1489" s="561">
        <v>200657232</v>
      </c>
      <c r="E1489" s="509">
        <v>40352</v>
      </c>
    </row>
    <row r="1490" spans="1:5">
      <c r="A1490" t="s">
        <v>1230</v>
      </c>
      <c r="B1490" s="101" t="s">
        <v>2007</v>
      </c>
      <c r="C1490" s="561">
        <v>200657247</v>
      </c>
      <c r="E1490" s="509">
        <v>40505</v>
      </c>
    </row>
    <row r="1491" spans="1:5">
      <c r="A1491" t="s">
        <v>670</v>
      </c>
      <c r="B1491" s="101" t="s">
        <v>725</v>
      </c>
      <c r="C1491" s="561">
        <v>200658810</v>
      </c>
      <c r="E1491" s="509">
        <v>40413</v>
      </c>
    </row>
    <row r="1492" spans="1:5">
      <c r="A1492" t="s">
        <v>1231</v>
      </c>
      <c r="B1492" s="101" t="s">
        <v>669</v>
      </c>
      <c r="C1492" s="561">
        <v>200658904</v>
      </c>
      <c r="E1492" s="509">
        <v>40423</v>
      </c>
    </row>
    <row r="1493" spans="1:5">
      <c r="A1493" t="s">
        <v>1232</v>
      </c>
      <c r="B1493" s="101" t="s">
        <v>559</v>
      </c>
      <c r="C1493" s="561">
        <v>200658938</v>
      </c>
      <c r="E1493" s="509">
        <v>40697</v>
      </c>
    </row>
    <row r="1494" spans="1:5">
      <c r="A1494" t="s">
        <v>1233</v>
      </c>
      <c r="B1494" s="101" t="s">
        <v>2008</v>
      </c>
      <c r="C1494" s="561">
        <v>200659064</v>
      </c>
      <c r="E1494" s="509">
        <v>40417</v>
      </c>
    </row>
    <row r="1495" spans="1:5">
      <c r="A1495" t="s">
        <v>1234</v>
      </c>
      <c r="B1495" s="101" t="s">
        <v>652</v>
      </c>
      <c r="C1495" s="561">
        <v>200659065</v>
      </c>
      <c r="E1495" s="509">
        <v>40379</v>
      </c>
    </row>
    <row r="1496" spans="1:5">
      <c r="A1496" t="s">
        <v>1235</v>
      </c>
      <c r="B1496" s="101" t="s">
        <v>655</v>
      </c>
      <c r="C1496" s="561">
        <v>200659113</v>
      </c>
      <c r="E1496" s="509">
        <v>40393</v>
      </c>
    </row>
    <row r="1497" spans="1:5">
      <c r="A1497" t="s">
        <v>1236</v>
      </c>
      <c r="B1497" s="101" t="s">
        <v>830</v>
      </c>
      <c r="C1497" s="561">
        <v>200659428</v>
      </c>
      <c r="E1497" s="509">
        <v>40375</v>
      </c>
    </row>
    <row r="1498" spans="1:5">
      <c r="A1498" t="s">
        <v>1237</v>
      </c>
      <c r="B1498" s="101" t="s">
        <v>2009</v>
      </c>
      <c r="C1498" s="561">
        <v>200659442</v>
      </c>
      <c r="E1498" s="509">
        <v>40372</v>
      </c>
    </row>
    <row r="1499" spans="1:5">
      <c r="A1499" t="s">
        <v>1238</v>
      </c>
      <c r="B1499" s="101" t="s">
        <v>624</v>
      </c>
      <c r="C1499" s="561">
        <v>200659443</v>
      </c>
      <c r="E1499" s="509">
        <v>40372</v>
      </c>
    </row>
    <row r="1500" spans="1:5">
      <c r="A1500" t="s">
        <v>1239</v>
      </c>
      <c r="B1500" s="101" t="s">
        <v>2010</v>
      </c>
      <c r="C1500" s="561">
        <v>200659467</v>
      </c>
      <c r="E1500" s="509">
        <v>40375</v>
      </c>
    </row>
    <row r="1501" spans="1:5">
      <c r="A1501" t="s">
        <v>1240</v>
      </c>
      <c r="B1501" s="101" t="s">
        <v>1821</v>
      </c>
      <c r="C1501" s="561">
        <v>200659473</v>
      </c>
      <c r="E1501" s="509">
        <v>40589</v>
      </c>
    </row>
    <row r="1502" spans="1:5">
      <c r="A1502" t="s">
        <v>1241</v>
      </c>
      <c r="B1502" s="101" t="s">
        <v>152</v>
      </c>
      <c r="C1502" s="561">
        <v>200659490</v>
      </c>
      <c r="E1502" s="509">
        <v>40379</v>
      </c>
    </row>
    <row r="1503" spans="1:5">
      <c r="A1503" t="s">
        <v>1242</v>
      </c>
      <c r="B1503" s="101" t="s">
        <v>1902</v>
      </c>
      <c r="C1503" s="561">
        <v>200659498</v>
      </c>
      <c r="E1503" s="509">
        <v>40386</v>
      </c>
    </row>
    <row r="1504" spans="1:5">
      <c r="A1504" t="s">
        <v>1243</v>
      </c>
      <c r="B1504" s="101" t="s">
        <v>650</v>
      </c>
      <c r="C1504" s="561">
        <v>200659751</v>
      </c>
      <c r="E1504" s="509">
        <v>40360</v>
      </c>
    </row>
    <row r="1505" spans="1:5">
      <c r="A1505" t="s">
        <v>1244</v>
      </c>
      <c r="B1505" s="101" t="s">
        <v>623</v>
      </c>
      <c r="C1505" s="561">
        <v>200659878</v>
      </c>
      <c r="E1505" s="509">
        <v>40360</v>
      </c>
    </row>
    <row r="1506" spans="1:5">
      <c r="A1506" t="s">
        <v>758</v>
      </c>
      <c r="B1506" s="101" t="s">
        <v>537</v>
      </c>
      <c r="C1506" s="561">
        <v>200659924</v>
      </c>
      <c r="E1506" s="509">
        <v>40421</v>
      </c>
    </row>
    <row r="1507" spans="1:5">
      <c r="A1507" t="s">
        <v>714</v>
      </c>
      <c r="B1507" s="101" t="s">
        <v>152</v>
      </c>
      <c r="C1507" s="561">
        <v>200659928</v>
      </c>
      <c r="E1507" s="509">
        <v>40416</v>
      </c>
    </row>
    <row r="1508" spans="1:5">
      <c r="A1508" t="s">
        <v>1245</v>
      </c>
      <c r="B1508" s="101" t="s">
        <v>152</v>
      </c>
      <c r="C1508" s="561">
        <v>200659949</v>
      </c>
      <c r="E1508" s="509">
        <v>40375</v>
      </c>
    </row>
    <row r="1509" spans="1:5">
      <c r="A1509" t="s">
        <v>1246</v>
      </c>
      <c r="B1509" s="101" t="s">
        <v>637</v>
      </c>
      <c r="C1509" s="561">
        <v>200660051</v>
      </c>
      <c r="E1509" s="509">
        <v>40408</v>
      </c>
    </row>
    <row r="1510" spans="1:5">
      <c r="A1510" t="s">
        <v>1247</v>
      </c>
      <c r="B1510" s="101" t="s">
        <v>713</v>
      </c>
      <c r="C1510" s="561">
        <v>200660150</v>
      </c>
      <c r="E1510" s="509">
        <v>40416</v>
      </c>
    </row>
    <row r="1511" spans="1:5">
      <c r="A1511" t="s">
        <v>1248</v>
      </c>
      <c r="B1511" s="101" t="s">
        <v>559</v>
      </c>
      <c r="C1511" s="561">
        <v>200660152</v>
      </c>
      <c r="E1511" s="509">
        <v>40582</v>
      </c>
    </row>
    <row r="1512" spans="1:5">
      <c r="A1512" t="s">
        <v>1249</v>
      </c>
      <c r="B1512" s="101" t="s">
        <v>680</v>
      </c>
      <c r="C1512" s="561">
        <v>200660156</v>
      </c>
      <c r="E1512" s="509">
        <v>40400</v>
      </c>
    </row>
    <row r="1513" spans="1:5">
      <c r="A1513" t="s">
        <v>1250</v>
      </c>
      <c r="B1513" s="101" t="s">
        <v>564</v>
      </c>
      <c r="C1513" s="561">
        <v>200660179</v>
      </c>
      <c r="E1513" s="509">
        <v>40603</v>
      </c>
    </row>
    <row r="1514" spans="1:5">
      <c r="A1514" t="s">
        <v>1251</v>
      </c>
      <c r="B1514" s="101" t="s">
        <v>724</v>
      </c>
      <c r="C1514" s="561">
        <v>200660188</v>
      </c>
      <c r="E1514" s="509">
        <v>40375</v>
      </c>
    </row>
    <row r="1515" spans="1:5">
      <c r="A1515" t="s">
        <v>1252</v>
      </c>
      <c r="B1515" s="101" t="s">
        <v>656</v>
      </c>
      <c r="C1515" s="561">
        <v>200660210</v>
      </c>
      <c r="E1515" s="509">
        <v>40375</v>
      </c>
    </row>
    <row r="1516" spans="1:5">
      <c r="A1516" t="s">
        <v>1131</v>
      </c>
      <c r="B1516" s="101" t="s">
        <v>559</v>
      </c>
      <c r="C1516" s="561">
        <v>200660219</v>
      </c>
      <c r="E1516" s="509">
        <v>40379</v>
      </c>
    </row>
    <row r="1517" spans="1:5">
      <c r="A1517" t="s">
        <v>691</v>
      </c>
      <c r="B1517" s="101" t="s">
        <v>657</v>
      </c>
      <c r="C1517" s="561">
        <v>200660229</v>
      </c>
      <c r="E1517" s="509">
        <v>40372</v>
      </c>
    </row>
    <row r="1518" spans="1:5">
      <c r="A1518" t="s">
        <v>1253</v>
      </c>
      <c r="B1518" s="101" t="s">
        <v>1836</v>
      </c>
      <c r="C1518" s="561">
        <v>200660243</v>
      </c>
      <c r="E1518" s="509">
        <v>40436</v>
      </c>
    </row>
    <row r="1519" spans="1:5">
      <c r="A1519" t="s">
        <v>1254</v>
      </c>
      <c r="B1519" s="101" t="s">
        <v>1862</v>
      </c>
      <c r="C1519" s="561">
        <v>200660283</v>
      </c>
      <c r="E1519" s="509">
        <v>40557</v>
      </c>
    </row>
    <row r="1520" spans="1:5">
      <c r="A1520" t="s">
        <v>1255</v>
      </c>
      <c r="B1520" s="101" t="s">
        <v>1881</v>
      </c>
      <c r="C1520" s="561">
        <v>200660333</v>
      </c>
      <c r="E1520" s="509">
        <v>40393</v>
      </c>
    </row>
    <row r="1521" spans="1:5">
      <c r="A1521" t="s">
        <v>1256</v>
      </c>
      <c r="B1521" s="101" t="s">
        <v>652</v>
      </c>
      <c r="C1521" s="561">
        <v>200660342</v>
      </c>
      <c r="E1521" s="509">
        <v>40396</v>
      </c>
    </row>
    <row r="1522" spans="1:5">
      <c r="A1522" t="s">
        <v>773</v>
      </c>
      <c r="B1522" s="101" t="s">
        <v>2011</v>
      </c>
      <c r="C1522" s="561">
        <v>200660370</v>
      </c>
      <c r="E1522" s="509">
        <v>40396</v>
      </c>
    </row>
    <row r="1523" spans="1:5">
      <c r="A1523" t="s">
        <v>1257</v>
      </c>
      <c r="B1523" s="101" t="s">
        <v>575</v>
      </c>
      <c r="C1523" s="561">
        <v>200660387</v>
      </c>
      <c r="E1523" s="509">
        <v>40403</v>
      </c>
    </row>
    <row r="1524" spans="1:5">
      <c r="A1524" t="s">
        <v>1258</v>
      </c>
      <c r="B1524" s="101" t="s">
        <v>1871</v>
      </c>
      <c r="C1524" s="561">
        <v>200660393</v>
      </c>
      <c r="E1524" s="509">
        <v>40402</v>
      </c>
    </row>
    <row r="1525" spans="1:5">
      <c r="A1525" t="s">
        <v>1259</v>
      </c>
      <c r="B1525" s="101" t="s">
        <v>1890</v>
      </c>
      <c r="C1525" s="561">
        <v>200660396</v>
      </c>
      <c r="E1525" s="509">
        <v>40402</v>
      </c>
    </row>
    <row r="1526" spans="1:5">
      <c r="A1526" t="s">
        <v>1260</v>
      </c>
      <c r="B1526" s="101" t="s">
        <v>627</v>
      </c>
      <c r="C1526" s="561">
        <v>200660422</v>
      </c>
      <c r="E1526" s="509">
        <v>40417</v>
      </c>
    </row>
    <row r="1527" spans="1:5">
      <c r="A1527" t="s">
        <v>1261</v>
      </c>
      <c r="B1527" s="101" t="s">
        <v>698</v>
      </c>
      <c r="C1527" s="561">
        <v>200660427</v>
      </c>
      <c r="E1527" s="509">
        <v>40417</v>
      </c>
    </row>
    <row r="1528" spans="1:5">
      <c r="A1528" t="s">
        <v>1262</v>
      </c>
      <c r="B1528" s="101" t="s">
        <v>559</v>
      </c>
      <c r="C1528" s="561">
        <v>200660429</v>
      </c>
      <c r="E1528" s="509">
        <v>40417</v>
      </c>
    </row>
    <row r="1529" spans="1:5">
      <c r="A1529" t="s">
        <v>1263</v>
      </c>
      <c r="B1529" s="101" t="s">
        <v>731</v>
      </c>
      <c r="C1529" s="561">
        <v>200660465</v>
      </c>
      <c r="E1529" s="509">
        <v>40400</v>
      </c>
    </row>
    <row r="1530" spans="1:5">
      <c r="A1530" t="s">
        <v>1264</v>
      </c>
      <c r="B1530" s="101" t="s">
        <v>2012</v>
      </c>
      <c r="C1530" s="561">
        <v>200660469</v>
      </c>
      <c r="E1530" s="509">
        <v>40410</v>
      </c>
    </row>
    <row r="1531" spans="1:5">
      <c r="A1531" t="s">
        <v>1265</v>
      </c>
      <c r="B1531" s="101" t="s">
        <v>656</v>
      </c>
      <c r="C1531" s="561">
        <v>200660478</v>
      </c>
      <c r="E1531" s="509">
        <v>40410</v>
      </c>
    </row>
    <row r="1532" spans="1:5">
      <c r="A1532" t="s">
        <v>1266</v>
      </c>
      <c r="B1532" s="101" t="s">
        <v>152</v>
      </c>
      <c r="C1532" s="561">
        <v>200660509</v>
      </c>
      <c r="E1532" s="509">
        <v>40372</v>
      </c>
    </row>
    <row r="1533" spans="1:5">
      <c r="A1533" t="s">
        <v>1267</v>
      </c>
      <c r="B1533" s="101" t="s">
        <v>593</v>
      </c>
      <c r="C1533" s="561">
        <v>200660515</v>
      </c>
      <c r="E1533" s="509">
        <v>40372</v>
      </c>
    </row>
    <row r="1534" spans="1:5">
      <c r="A1534" t="s">
        <v>761</v>
      </c>
      <c r="B1534" s="101" t="s">
        <v>152</v>
      </c>
      <c r="C1534" s="561">
        <v>200660540</v>
      </c>
      <c r="E1534" s="509">
        <v>40394</v>
      </c>
    </row>
    <row r="1535" spans="1:5">
      <c r="A1535" t="s">
        <v>1227</v>
      </c>
      <c r="B1535" s="101" t="s">
        <v>647</v>
      </c>
      <c r="C1535" s="561">
        <v>200660581</v>
      </c>
      <c r="E1535" s="509">
        <v>40394</v>
      </c>
    </row>
    <row r="1536" spans="1:5">
      <c r="A1536" t="s">
        <v>1268</v>
      </c>
      <c r="B1536" s="101" t="s">
        <v>1859</v>
      </c>
      <c r="C1536" s="561">
        <v>200660592</v>
      </c>
      <c r="E1536" s="509">
        <v>40402</v>
      </c>
    </row>
    <row r="1537" spans="1:5">
      <c r="A1537" t="s">
        <v>792</v>
      </c>
      <c r="B1537" s="101" t="s">
        <v>2584</v>
      </c>
      <c r="C1537" s="561">
        <v>200660721</v>
      </c>
      <c r="E1537" s="509">
        <v>40408</v>
      </c>
    </row>
    <row r="1538" spans="1:5">
      <c r="A1538" t="s">
        <v>1269</v>
      </c>
      <c r="B1538" s="101" t="s">
        <v>1833</v>
      </c>
      <c r="C1538" s="561">
        <v>200660736</v>
      </c>
      <c r="E1538" s="509">
        <v>40403</v>
      </c>
    </row>
    <row r="1539" spans="1:5">
      <c r="A1539" t="s">
        <v>1270</v>
      </c>
      <c r="B1539" s="101" t="s">
        <v>1940</v>
      </c>
      <c r="C1539" s="561">
        <v>200660738</v>
      </c>
      <c r="E1539" s="509">
        <v>40403</v>
      </c>
    </row>
    <row r="1540" spans="1:5">
      <c r="A1540" t="s">
        <v>1271</v>
      </c>
      <c r="B1540" s="101" t="s">
        <v>2013</v>
      </c>
      <c r="C1540" s="561">
        <v>200660994</v>
      </c>
      <c r="E1540" s="509">
        <v>40445</v>
      </c>
    </row>
    <row r="1541" spans="1:5">
      <c r="A1541" t="s">
        <v>1272</v>
      </c>
      <c r="B1541" s="101" t="s">
        <v>717</v>
      </c>
      <c r="C1541" s="561">
        <v>200661066</v>
      </c>
      <c r="E1541" s="509">
        <v>40410</v>
      </c>
    </row>
    <row r="1542" spans="1:5">
      <c r="A1542" t="s">
        <v>1273</v>
      </c>
      <c r="B1542" s="101" t="s">
        <v>2014</v>
      </c>
      <c r="C1542" s="561">
        <v>200674774</v>
      </c>
      <c r="E1542" s="509">
        <v>40758</v>
      </c>
    </row>
    <row r="1543" spans="1:5">
      <c r="A1543" t="s">
        <v>1274</v>
      </c>
      <c r="B1543" s="101" t="s">
        <v>537</v>
      </c>
      <c r="C1543" s="561">
        <v>200674821</v>
      </c>
      <c r="E1543" s="509">
        <v>40301</v>
      </c>
    </row>
    <row r="1544" spans="1:5">
      <c r="A1544" t="s">
        <v>2175</v>
      </c>
      <c r="B1544" s="101" t="s">
        <v>706</v>
      </c>
      <c r="C1544" s="561">
        <v>200674908</v>
      </c>
      <c r="E1544" s="509">
        <v>40913</v>
      </c>
    </row>
    <row r="1545" spans="1:5">
      <c r="A1545" t="s">
        <v>793</v>
      </c>
      <c r="B1545" s="101" t="s">
        <v>2585</v>
      </c>
      <c r="C1545" s="561">
        <v>200675034</v>
      </c>
      <c r="E1545" s="509">
        <v>40337</v>
      </c>
    </row>
    <row r="1546" spans="1:5">
      <c r="A1546" t="s">
        <v>1275</v>
      </c>
      <c r="B1546" s="101" t="s">
        <v>731</v>
      </c>
      <c r="C1546" s="561">
        <v>200675050</v>
      </c>
      <c r="E1546" s="509">
        <v>40337</v>
      </c>
    </row>
    <row r="1547" spans="1:5">
      <c r="A1547" t="s">
        <v>1276</v>
      </c>
      <c r="B1547" s="101" t="s">
        <v>1886</v>
      </c>
      <c r="C1547" s="561">
        <v>200675072</v>
      </c>
      <c r="E1547" s="509">
        <v>40408</v>
      </c>
    </row>
    <row r="1548" spans="1:5">
      <c r="A1548" t="s">
        <v>1277</v>
      </c>
      <c r="B1548" s="101" t="s">
        <v>1844</v>
      </c>
      <c r="C1548" s="561">
        <v>200675086</v>
      </c>
      <c r="E1548" s="509">
        <v>40403</v>
      </c>
    </row>
    <row r="1549" spans="1:5">
      <c r="A1549" t="s">
        <v>1278</v>
      </c>
      <c r="B1549" s="101" t="s">
        <v>593</v>
      </c>
      <c r="C1549" s="561">
        <v>200675099</v>
      </c>
      <c r="E1549" s="509">
        <v>40423</v>
      </c>
    </row>
    <row r="1550" spans="1:5">
      <c r="A1550" t="s">
        <v>692</v>
      </c>
      <c r="B1550" s="101" t="s">
        <v>2015</v>
      </c>
      <c r="C1550" s="561">
        <v>200675174</v>
      </c>
      <c r="E1550" s="509">
        <v>40711</v>
      </c>
    </row>
    <row r="1551" spans="1:5">
      <c r="A1551" t="s">
        <v>1279</v>
      </c>
      <c r="B1551" s="101" t="s">
        <v>592</v>
      </c>
      <c r="C1551" s="561">
        <v>200675177</v>
      </c>
      <c r="E1551" s="509">
        <v>40774</v>
      </c>
    </row>
    <row r="1552" spans="1:5">
      <c r="A1552" t="s">
        <v>2433</v>
      </c>
      <c r="B1552" s="101" t="s">
        <v>1815</v>
      </c>
      <c r="C1552" s="561">
        <v>200701214</v>
      </c>
      <c r="E1552" s="509">
        <v>40921</v>
      </c>
    </row>
    <row r="1553" spans="1:5">
      <c r="A1553" t="s">
        <v>1280</v>
      </c>
      <c r="B1553" s="101" t="s">
        <v>152</v>
      </c>
      <c r="C1553" s="561">
        <v>200713591</v>
      </c>
      <c r="E1553" s="509">
        <v>40809</v>
      </c>
    </row>
    <row r="1554" spans="1:5">
      <c r="A1554" t="s">
        <v>729</v>
      </c>
      <c r="B1554" s="101" t="s">
        <v>1816</v>
      </c>
      <c r="C1554" s="561">
        <v>200715344</v>
      </c>
      <c r="E1554" s="509">
        <v>40311</v>
      </c>
    </row>
    <row r="1555" spans="1:5">
      <c r="A1555" t="s">
        <v>1281</v>
      </c>
      <c r="B1555" s="101" t="s">
        <v>152</v>
      </c>
      <c r="C1555" s="561">
        <v>200715349</v>
      </c>
      <c r="E1555" s="509">
        <v>40323</v>
      </c>
    </row>
    <row r="1556" spans="1:5">
      <c r="A1556" t="s">
        <v>837</v>
      </c>
      <c r="B1556" s="101" t="s">
        <v>634</v>
      </c>
      <c r="C1556" s="561">
        <v>200715412</v>
      </c>
      <c r="E1556" s="509">
        <v>40330</v>
      </c>
    </row>
    <row r="1557" spans="1:5">
      <c r="A1557" t="s">
        <v>1282</v>
      </c>
      <c r="B1557" s="101" t="s">
        <v>152</v>
      </c>
      <c r="C1557" s="561">
        <v>200715426</v>
      </c>
      <c r="E1557" s="509">
        <v>40339</v>
      </c>
    </row>
    <row r="1558" spans="1:5">
      <c r="A1558" t="s">
        <v>1283</v>
      </c>
      <c r="B1558" s="101" t="s">
        <v>1909</v>
      </c>
      <c r="C1558" s="561">
        <v>200715516</v>
      </c>
      <c r="E1558" s="509">
        <v>40424</v>
      </c>
    </row>
    <row r="1559" spans="1:5">
      <c r="A1559" t="s">
        <v>1284</v>
      </c>
      <c r="B1559" s="101" t="s">
        <v>74</v>
      </c>
      <c r="C1559" s="561">
        <v>200715563</v>
      </c>
      <c r="E1559" s="509">
        <v>40585</v>
      </c>
    </row>
    <row r="1560" spans="1:5">
      <c r="A1560" t="s">
        <v>742</v>
      </c>
      <c r="B1560" s="101" t="s">
        <v>640</v>
      </c>
      <c r="C1560" s="561">
        <v>200715583</v>
      </c>
      <c r="E1560" s="509">
        <v>40695</v>
      </c>
    </row>
    <row r="1561" spans="1:5">
      <c r="A1561" t="s">
        <v>1285</v>
      </c>
      <c r="B1561" s="101" t="s">
        <v>629</v>
      </c>
      <c r="C1561" s="561">
        <v>200715719</v>
      </c>
      <c r="E1561" s="509">
        <v>40487</v>
      </c>
    </row>
    <row r="1562" spans="1:5">
      <c r="A1562" t="s">
        <v>1286</v>
      </c>
      <c r="B1562" s="101" t="s">
        <v>674</v>
      </c>
      <c r="C1562" s="561">
        <v>200715721</v>
      </c>
      <c r="E1562" s="509">
        <v>40487</v>
      </c>
    </row>
    <row r="1563" spans="1:5">
      <c r="A1563" t="s">
        <v>1287</v>
      </c>
      <c r="B1563" s="101" t="s">
        <v>1893</v>
      </c>
      <c r="C1563" s="561">
        <v>200715798</v>
      </c>
      <c r="E1563" s="509">
        <v>40438</v>
      </c>
    </row>
    <row r="1564" spans="1:5">
      <c r="A1564" t="s">
        <v>1288</v>
      </c>
      <c r="B1564" s="101" t="s">
        <v>152</v>
      </c>
      <c r="C1564" s="561">
        <v>200715817</v>
      </c>
      <c r="E1564" s="509">
        <v>40564</v>
      </c>
    </row>
    <row r="1565" spans="1:5">
      <c r="A1565" t="s">
        <v>1289</v>
      </c>
      <c r="B1565" s="101" t="s">
        <v>2016</v>
      </c>
      <c r="C1565" s="561">
        <v>200715954</v>
      </c>
      <c r="E1565" s="509">
        <v>40596</v>
      </c>
    </row>
    <row r="1566" spans="1:5">
      <c r="A1566" t="s">
        <v>1290</v>
      </c>
      <c r="B1566" s="101" t="s">
        <v>698</v>
      </c>
      <c r="C1566" s="561">
        <v>200716112</v>
      </c>
      <c r="E1566" s="509">
        <v>40422</v>
      </c>
    </row>
    <row r="1567" spans="1:5">
      <c r="A1567" t="s">
        <v>1291</v>
      </c>
      <c r="B1567" s="101" t="s">
        <v>838</v>
      </c>
      <c r="C1567" s="561">
        <v>200716138</v>
      </c>
      <c r="E1567" s="509">
        <v>40311</v>
      </c>
    </row>
    <row r="1568" spans="1:5">
      <c r="A1568" t="s">
        <v>1292</v>
      </c>
      <c r="B1568" s="101" t="s">
        <v>607</v>
      </c>
      <c r="C1568" s="561">
        <v>200716177</v>
      </c>
      <c r="E1568" s="509">
        <v>40802</v>
      </c>
    </row>
    <row r="1569" spans="1:5">
      <c r="A1569" t="s">
        <v>1293</v>
      </c>
      <c r="B1569" s="101" t="s">
        <v>2017</v>
      </c>
      <c r="C1569" s="561">
        <v>200716196</v>
      </c>
      <c r="E1569" s="509">
        <v>40347</v>
      </c>
    </row>
    <row r="1570" spans="1:5">
      <c r="A1570" t="s">
        <v>1055</v>
      </c>
      <c r="B1570" s="101" t="s">
        <v>648</v>
      </c>
      <c r="C1570" s="561">
        <v>200716211</v>
      </c>
      <c r="E1570" s="509">
        <v>40403</v>
      </c>
    </row>
    <row r="1571" spans="1:5">
      <c r="A1571" t="s">
        <v>1294</v>
      </c>
      <c r="B1571" s="101" t="s">
        <v>634</v>
      </c>
      <c r="C1571" s="561">
        <v>200716302</v>
      </c>
      <c r="E1571" s="509">
        <v>40360</v>
      </c>
    </row>
    <row r="1572" spans="1:5">
      <c r="A1572" t="s">
        <v>1295</v>
      </c>
      <c r="B1572" s="101" t="s">
        <v>1921</v>
      </c>
      <c r="C1572" s="561">
        <v>200716345</v>
      </c>
      <c r="E1572" s="509">
        <v>40379</v>
      </c>
    </row>
    <row r="1573" spans="1:5">
      <c r="A1573" t="s">
        <v>1296</v>
      </c>
      <c r="B1573" s="101" t="s">
        <v>537</v>
      </c>
      <c r="C1573" s="561">
        <v>200716355</v>
      </c>
      <c r="E1573" s="509">
        <v>40379</v>
      </c>
    </row>
    <row r="1574" spans="1:5">
      <c r="A1574" t="s">
        <v>1297</v>
      </c>
      <c r="B1574" s="101" t="s">
        <v>2018</v>
      </c>
      <c r="C1574" s="561">
        <v>200716373</v>
      </c>
      <c r="E1574" s="509">
        <v>40477</v>
      </c>
    </row>
    <row r="1575" spans="1:5">
      <c r="A1575" t="s">
        <v>1298</v>
      </c>
      <c r="B1575" s="101" t="s">
        <v>559</v>
      </c>
      <c r="C1575" s="561">
        <v>200716392</v>
      </c>
      <c r="E1575" s="509">
        <v>40416</v>
      </c>
    </row>
    <row r="1576" spans="1:5">
      <c r="A1576" t="s">
        <v>1299</v>
      </c>
      <c r="B1576" s="101" t="s">
        <v>559</v>
      </c>
      <c r="C1576" s="561">
        <v>200716496</v>
      </c>
      <c r="E1576" s="509">
        <v>40428</v>
      </c>
    </row>
    <row r="1577" spans="1:5">
      <c r="A1577" t="s">
        <v>1300</v>
      </c>
      <c r="B1577" s="101" t="s">
        <v>651</v>
      </c>
      <c r="C1577" s="561">
        <v>200716541</v>
      </c>
      <c r="E1577" s="509">
        <v>40396</v>
      </c>
    </row>
    <row r="1578" spans="1:5">
      <c r="A1578" t="s">
        <v>1301</v>
      </c>
      <c r="B1578" s="101" t="s">
        <v>629</v>
      </c>
      <c r="C1578" s="561">
        <v>200716615</v>
      </c>
      <c r="E1578" s="509">
        <v>40379</v>
      </c>
    </row>
    <row r="1579" spans="1:5">
      <c r="A1579" t="s">
        <v>1302</v>
      </c>
      <c r="B1579" s="101" t="s">
        <v>1871</v>
      </c>
      <c r="C1579" s="561">
        <v>200716656</v>
      </c>
      <c r="E1579" s="509">
        <v>40403</v>
      </c>
    </row>
    <row r="1580" spans="1:5">
      <c r="A1580" t="s">
        <v>1303</v>
      </c>
      <c r="B1580" s="101" t="s">
        <v>659</v>
      </c>
      <c r="C1580" s="561">
        <v>200716659</v>
      </c>
      <c r="E1580" s="509">
        <v>40400</v>
      </c>
    </row>
    <row r="1581" spans="1:5">
      <c r="A1581" t="s">
        <v>1304</v>
      </c>
      <c r="B1581" s="101" t="s">
        <v>152</v>
      </c>
      <c r="C1581" s="561">
        <v>200716661</v>
      </c>
      <c r="E1581" s="509">
        <v>40408</v>
      </c>
    </row>
    <row r="1582" spans="1:5">
      <c r="A1582" t="s">
        <v>1305</v>
      </c>
      <c r="B1582" s="101" t="s">
        <v>629</v>
      </c>
      <c r="C1582" s="561">
        <v>200716697</v>
      </c>
      <c r="E1582" s="509">
        <v>40646</v>
      </c>
    </row>
    <row r="1583" spans="1:5">
      <c r="A1583" t="s">
        <v>1306</v>
      </c>
      <c r="B1583" s="101" t="s">
        <v>2019</v>
      </c>
      <c r="C1583" s="561">
        <v>200716734</v>
      </c>
      <c r="E1583" s="509">
        <v>40408</v>
      </c>
    </row>
    <row r="1584" spans="1:5">
      <c r="A1584" t="s">
        <v>1307</v>
      </c>
      <c r="B1584" s="101" t="s">
        <v>537</v>
      </c>
      <c r="C1584" s="561">
        <v>200716791</v>
      </c>
      <c r="E1584" s="509">
        <v>40512</v>
      </c>
    </row>
    <row r="1585" spans="1:5">
      <c r="A1585" t="s">
        <v>1308</v>
      </c>
      <c r="B1585" s="101" t="s">
        <v>1921</v>
      </c>
      <c r="C1585" s="561">
        <v>200716822</v>
      </c>
      <c r="E1585" s="509">
        <v>40564</v>
      </c>
    </row>
    <row r="1586" spans="1:5">
      <c r="A1586" t="s">
        <v>1309</v>
      </c>
      <c r="B1586" s="101" t="s">
        <v>676</v>
      </c>
      <c r="C1586" s="561">
        <v>200716825</v>
      </c>
      <c r="E1586" s="509">
        <v>40501</v>
      </c>
    </row>
    <row r="1587" spans="1:5">
      <c r="A1587" t="s">
        <v>1310</v>
      </c>
      <c r="B1587" s="101" t="s">
        <v>152</v>
      </c>
      <c r="C1587" s="561">
        <v>200717007</v>
      </c>
      <c r="E1587" s="509">
        <v>40746</v>
      </c>
    </row>
    <row r="1588" spans="1:5">
      <c r="A1588" t="s">
        <v>1311</v>
      </c>
      <c r="B1588" s="101" t="s">
        <v>668</v>
      </c>
      <c r="C1588" s="561">
        <v>200717014</v>
      </c>
      <c r="E1588" s="509">
        <v>40690</v>
      </c>
    </row>
    <row r="1589" spans="1:5">
      <c r="A1589" t="s">
        <v>1312</v>
      </c>
      <c r="B1589" s="101" t="s">
        <v>2020</v>
      </c>
      <c r="C1589" s="561">
        <v>200717028</v>
      </c>
      <c r="E1589" s="509">
        <v>40731</v>
      </c>
    </row>
    <row r="1590" spans="1:5">
      <c r="A1590" t="s">
        <v>1313</v>
      </c>
      <c r="B1590" s="101" t="s">
        <v>1898</v>
      </c>
      <c r="C1590" s="561">
        <v>200717043</v>
      </c>
      <c r="E1590" s="509">
        <v>40774</v>
      </c>
    </row>
    <row r="1591" spans="1:5">
      <c r="A1591" t="s">
        <v>1314</v>
      </c>
      <c r="B1591" s="101" t="s">
        <v>2021</v>
      </c>
      <c r="C1591" s="561">
        <v>200717058</v>
      </c>
      <c r="E1591" s="509">
        <v>40646</v>
      </c>
    </row>
    <row r="1592" spans="1:5">
      <c r="A1592" t="s">
        <v>1315</v>
      </c>
      <c r="B1592" s="101" t="s">
        <v>2022</v>
      </c>
      <c r="C1592" s="561">
        <v>200717343</v>
      </c>
      <c r="E1592" s="509">
        <v>40456</v>
      </c>
    </row>
    <row r="1593" spans="1:5">
      <c r="A1593" t="s">
        <v>1316</v>
      </c>
      <c r="B1593" s="101" t="s">
        <v>2023</v>
      </c>
      <c r="C1593" s="561">
        <v>200717387</v>
      </c>
      <c r="E1593" s="509">
        <v>40878</v>
      </c>
    </row>
    <row r="1594" spans="1:5">
      <c r="A1594" t="s">
        <v>1317</v>
      </c>
      <c r="B1594" s="101" t="s">
        <v>2024</v>
      </c>
      <c r="C1594" s="561">
        <v>200717401</v>
      </c>
      <c r="E1594" s="509">
        <v>40480</v>
      </c>
    </row>
    <row r="1595" spans="1:5">
      <c r="A1595" t="s">
        <v>747</v>
      </c>
      <c r="B1595" s="101" t="s">
        <v>152</v>
      </c>
      <c r="C1595" s="561">
        <v>200717432</v>
      </c>
      <c r="E1595" s="509">
        <v>40527</v>
      </c>
    </row>
    <row r="1596" spans="1:5">
      <c r="A1596" t="s">
        <v>1318</v>
      </c>
      <c r="B1596" s="101" t="s">
        <v>1922</v>
      </c>
      <c r="C1596" s="561">
        <v>200717452</v>
      </c>
      <c r="E1596" s="509">
        <v>40438</v>
      </c>
    </row>
    <row r="1597" spans="1:5">
      <c r="A1597" t="s">
        <v>1319</v>
      </c>
      <c r="B1597" s="101" t="s">
        <v>668</v>
      </c>
      <c r="C1597" s="561">
        <v>200717471</v>
      </c>
      <c r="E1597" s="509">
        <v>40563</v>
      </c>
    </row>
    <row r="1598" spans="1:5">
      <c r="A1598" t="s">
        <v>1320</v>
      </c>
      <c r="B1598" s="101" t="s">
        <v>633</v>
      </c>
      <c r="C1598" s="561">
        <v>200717507</v>
      </c>
      <c r="E1598" s="509">
        <v>40492</v>
      </c>
    </row>
    <row r="1599" spans="1:5">
      <c r="A1599" t="s">
        <v>1321</v>
      </c>
      <c r="B1599" s="101" t="s">
        <v>537</v>
      </c>
      <c r="C1599" s="561">
        <v>200717508</v>
      </c>
      <c r="E1599" s="509">
        <v>40422</v>
      </c>
    </row>
    <row r="1600" spans="1:5">
      <c r="A1600" t="s">
        <v>1322</v>
      </c>
      <c r="B1600" s="101" t="s">
        <v>2025</v>
      </c>
      <c r="C1600" s="561">
        <v>200717553</v>
      </c>
      <c r="E1600" s="509">
        <v>40456</v>
      </c>
    </row>
    <row r="1601" spans="1:5">
      <c r="A1601" t="s">
        <v>1323</v>
      </c>
      <c r="B1601" s="101" t="s">
        <v>2026</v>
      </c>
      <c r="C1601" s="561">
        <v>200717577</v>
      </c>
      <c r="E1601" s="509">
        <v>40456</v>
      </c>
    </row>
    <row r="1602" spans="1:5">
      <c r="A1602" t="s">
        <v>1324</v>
      </c>
      <c r="B1602" s="101" t="s">
        <v>646</v>
      </c>
      <c r="C1602" s="561">
        <v>200717591</v>
      </c>
      <c r="E1602" s="509">
        <v>40456</v>
      </c>
    </row>
    <row r="1603" spans="1:5">
      <c r="A1603" t="s">
        <v>642</v>
      </c>
      <c r="B1603" s="101" t="s">
        <v>152</v>
      </c>
      <c r="C1603" s="561">
        <v>200717727</v>
      </c>
      <c r="E1603" s="509">
        <v>40766</v>
      </c>
    </row>
    <row r="1604" spans="1:5">
      <c r="A1604" t="s">
        <v>1325</v>
      </c>
      <c r="B1604" s="101" t="s">
        <v>559</v>
      </c>
      <c r="C1604" s="561">
        <v>200717745</v>
      </c>
      <c r="E1604" s="509">
        <v>40557</v>
      </c>
    </row>
    <row r="1605" spans="1:5">
      <c r="A1605" t="s">
        <v>2375</v>
      </c>
      <c r="B1605" s="101" t="s">
        <v>2575</v>
      </c>
      <c r="C1605" s="561">
        <v>200808286</v>
      </c>
      <c r="E1605" s="509">
        <v>40939</v>
      </c>
    </row>
    <row r="1606" spans="1:5">
      <c r="A1606" t="s">
        <v>1326</v>
      </c>
      <c r="B1606" s="101" t="s">
        <v>1921</v>
      </c>
      <c r="C1606" s="561">
        <v>200809550</v>
      </c>
      <c r="E1606" s="509">
        <v>40409</v>
      </c>
    </row>
    <row r="1607" spans="1:5">
      <c r="A1607" t="s">
        <v>1327</v>
      </c>
      <c r="B1607" s="101" t="s">
        <v>537</v>
      </c>
      <c r="C1607" s="561">
        <v>200835998</v>
      </c>
      <c r="E1607" s="509">
        <v>40863</v>
      </c>
    </row>
    <row r="1608" spans="1:5">
      <c r="A1608" t="s">
        <v>1328</v>
      </c>
      <c r="B1608" s="101" t="s">
        <v>1891</v>
      </c>
      <c r="C1608" s="561">
        <v>200936021</v>
      </c>
      <c r="E1608" s="509">
        <v>40413</v>
      </c>
    </row>
    <row r="1609" spans="1:5">
      <c r="A1609" t="s">
        <v>1329</v>
      </c>
      <c r="B1609" s="101" t="s">
        <v>537</v>
      </c>
      <c r="C1609" s="561">
        <v>200936023</v>
      </c>
      <c r="E1609" s="509">
        <v>40408</v>
      </c>
    </row>
    <row r="1610" spans="1:5">
      <c r="A1610" t="s">
        <v>1330</v>
      </c>
      <c r="B1610" s="101" t="s">
        <v>607</v>
      </c>
      <c r="C1610" s="561">
        <v>200936043</v>
      </c>
      <c r="E1610" s="509">
        <v>40428</v>
      </c>
    </row>
    <row r="1611" spans="1:5">
      <c r="A1611" t="s">
        <v>1331</v>
      </c>
      <c r="B1611" s="101" t="s">
        <v>679</v>
      </c>
      <c r="C1611" s="561">
        <v>200936046</v>
      </c>
      <c r="E1611" s="509">
        <v>40400</v>
      </c>
    </row>
    <row r="1612" spans="1:5">
      <c r="A1612" t="s">
        <v>1332</v>
      </c>
      <c r="B1612" s="101" t="s">
        <v>607</v>
      </c>
      <c r="C1612" s="561">
        <v>200936057</v>
      </c>
      <c r="E1612" s="509">
        <v>40423</v>
      </c>
    </row>
    <row r="1613" spans="1:5">
      <c r="A1613" t="s">
        <v>1333</v>
      </c>
      <c r="B1613" s="101" t="s">
        <v>638</v>
      </c>
      <c r="C1613" s="561">
        <v>200936125</v>
      </c>
      <c r="E1613" s="509">
        <v>40416</v>
      </c>
    </row>
    <row r="1614" spans="1:5">
      <c r="A1614" t="s">
        <v>1334</v>
      </c>
      <c r="B1614" s="101" t="s">
        <v>2027</v>
      </c>
      <c r="C1614" s="561">
        <v>200936126</v>
      </c>
      <c r="E1614" s="509">
        <v>40416</v>
      </c>
    </row>
    <row r="1615" spans="1:5">
      <c r="A1615" t="s">
        <v>1335</v>
      </c>
      <c r="B1615" s="101" t="s">
        <v>652</v>
      </c>
      <c r="C1615" s="561">
        <v>200936133</v>
      </c>
      <c r="E1615" s="509">
        <v>40424</v>
      </c>
    </row>
    <row r="1616" spans="1:5">
      <c r="A1616" t="s">
        <v>1336</v>
      </c>
      <c r="B1616" s="101" t="s">
        <v>645</v>
      </c>
      <c r="C1616" s="561">
        <v>200936135</v>
      </c>
      <c r="E1616" s="509">
        <v>40413</v>
      </c>
    </row>
    <row r="1617" spans="1:5">
      <c r="A1617" t="s">
        <v>800</v>
      </c>
      <c r="B1617" s="101" t="s">
        <v>724</v>
      </c>
      <c r="C1617" s="561">
        <v>200936246</v>
      </c>
      <c r="E1617" s="509">
        <v>40438</v>
      </c>
    </row>
    <row r="1618" spans="1:5">
      <c r="A1618" t="s">
        <v>1337</v>
      </c>
      <c r="B1618" s="101" t="s">
        <v>634</v>
      </c>
      <c r="C1618" s="561">
        <v>200936247</v>
      </c>
      <c r="E1618" s="509">
        <v>40416</v>
      </c>
    </row>
    <row r="1619" spans="1:5">
      <c r="A1619" t="s">
        <v>1338</v>
      </c>
      <c r="B1619" s="101" t="s">
        <v>2028</v>
      </c>
      <c r="C1619" s="561">
        <v>200936314</v>
      </c>
      <c r="E1619" s="509">
        <v>40424</v>
      </c>
    </row>
    <row r="1620" spans="1:5">
      <c r="A1620" t="s">
        <v>819</v>
      </c>
      <c r="B1620" s="101" t="s">
        <v>559</v>
      </c>
      <c r="C1620" s="561">
        <v>200936372</v>
      </c>
      <c r="E1620" s="509">
        <v>40606</v>
      </c>
    </row>
    <row r="1621" spans="1:5">
      <c r="A1621" t="s">
        <v>1339</v>
      </c>
      <c r="B1621" s="101" t="s">
        <v>797</v>
      </c>
      <c r="C1621" s="561">
        <v>200936389</v>
      </c>
      <c r="E1621" s="509">
        <v>40423</v>
      </c>
    </row>
    <row r="1622" spans="1:5">
      <c r="A1622" t="s">
        <v>1340</v>
      </c>
      <c r="B1622" s="101" t="s">
        <v>2029</v>
      </c>
      <c r="C1622" s="561">
        <v>200936404</v>
      </c>
      <c r="E1622" s="509">
        <v>40893</v>
      </c>
    </row>
    <row r="1623" spans="1:5">
      <c r="A1623" t="s">
        <v>1341</v>
      </c>
      <c r="B1623" s="101" t="s">
        <v>674</v>
      </c>
      <c r="C1623" s="561">
        <v>200936420</v>
      </c>
      <c r="E1623" s="509">
        <v>40423</v>
      </c>
    </row>
    <row r="1624" spans="1:5">
      <c r="A1624" t="s">
        <v>818</v>
      </c>
      <c r="B1624" s="101" t="s">
        <v>2030</v>
      </c>
      <c r="C1624" s="561">
        <v>200936429</v>
      </c>
      <c r="E1624" s="509">
        <v>40424</v>
      </c>
    </row>
    <row r="1625" spans="1:5">
      <c r="A1625" t="s">
        <v>1342</v>
      </c>
      <c r="B1625" s="101" t="s">
        <v>1868</v>
      </c>
      <c r="C1625" s="561">
        <v>200936511</v>
      </c>
      <c r="E1625" s="509">
        <v>40487</v>
      </c>
    </row>
    <row r="1626" spans="1:5">
      <c r="A1626" t="s">
        <v>1343</v>
      </c>
      <c r="B1626" s="101" t="s">
        <v>2031</v>
      </c>
      <c r="C1626" s="561">
        <v>200936792</v>
      </c>
      <c r="E1626" s="509">
        <v>40428</v>
      </c>
    </row>
    <row r="1627" spans="1:5">
      <c r="A1627" t="s">
        <v>1344</v>
      </c>
      <c r="B1627" s="101" t="s">
        <v>1845</v>
      </c>
      <c r="C1627" s="561">
        <v>200936830</v>
      </c>
      <c r="E1627" s="509">
        <v>40438</v>
      </c>
    </row>
    <row r="1628" spans="1:5">
      <c r="A1628" t="s">
        <v>1345</v>
      </c>
      <c r="B1628" s="101" t="s">
        <v>2032</v>
      </c>
      <c r="C1628" s="561">
        <v>200936882</v>
      </c>
      <c r="E1628" s="509">
        <v>40435</v>
      </c>
    </row>
    <row r="1629" spans="1:5">
      <c r="A1629" t="s">
        <v>1346</v>
      </c>
      <c r="B1629" s="101" t="s">
        <v>537</v>
      </c>
      <c r="C1629" s="561">
        <v>200936888</v>
      </c>
      <c r="E1629" s="509">
        <v>40438</v>
      </c>
    </row>
    <row r="1630" spans="1:5">
      <c r="A1630" t="s">
        <v>1347</v>
      </c>
      <c r="B1630" s="101" t="s">
        <v>1891</v>
      </c>
      <c r="C1630" s="561">
        <v>200936925</v>
      </c>
      <c r="E1630" s="509">
        <v>40438</v>
      </c>
    </row>
    <row r="1631" spans="1:5">
      <c r="A1631" t="s">
        <v>1348</v>
      </c>
      <c r="B1631" s="101" t="s">
        <v>561</v>
      </c>
      <c r="C1631" s="561">
        <v>200936926</v>
      </c>
      <c r="E1631" s="509">
        <v>40435</v>
      </c>
    </row>
    <row r="1632" spans="1:5">
      <c r="A1632" t="s">
        <v>1349</v>
      </c>
      <c r="B1632" s="101" t="s">
        <v>656</v>
      </c>
      <c r="C1632" s="561">
        <v>200937004</v>
      </c>
      <c r="E1632" s="509">
        <v>40456</v>
      </c>
    </row>
    <row r="1633" spans="1:5">
      <c r="A1633" t="s">
        <v>1350</v>
      </c>
      <c r="B1633" s="101" t="s">
        <v>152</v>
      </c>
      <c r="C1633" s="561">
        <v>200937006</v>
      </c>
      <c r="E1633" s="509">
        <v>40438</v>
      </c>
    </row>
    <row r="1634" spans="1:5">
      <c r="A1634" t="s">
        <v>1351</v>
      </c>
      <c r="B1634" s="101" t="s">
        <v>638</v>
      </c>
      <c r="C1634" s="561">
        <v>200937051</v>
      </c>
      <c r="E1634" s="509">
        <v>40863</v>
      </c>
    </row>
    <row r="1635" spans="1:5">
      <c r="A1635" t="s">
        <v>1352</v>
      </c>
      <c r="B1635" s="101" t="s">
        <v>152</v>
      </c>
      <c r="C1635" s="561">
        <v>200937056</v>
      </c>
      <c r="E1635" s="509">
        <v>40459</v>
      </c>
    </row>
    <row r="1636" spans="1:5">
      <c r="A1636" t="s">
        <v>1353</v>
      </c>
      <c r="B1636" s="101" t="s">
        <v>652</v>
      </c>
      <c r="C1636" s="561">
        <v>200937111</v>
      </c>
      <c r="E1636" s="509">
        <v>40487</v>
      </c>
    </row>
    <row r="1637" spans="1:5">
      <c r="A1637" t="s">
        <v>810</v>
      </c>
      <c r="B1637" s="101" t="s">
        <v>1905</v>
      </c>
      <c r="C1637" s="561">
        <v>200937137</v>
      </c>
      <c r="E1637" s="509">
        <v>40435</v>
      </c>
    </row>
    <row r="1638" spans="1:5">
      <c r="A1638" t="s">
        <v>1354</v>
      </c>
      <c r="B1638" s="101" t="s">
        <v>659</v>
      </c>
      <c r="C1638" s="561">
        <v>200937142</v>
      </c>
      <c r="E1638" s="509">
        <v>40445</v>
      </c>
    </row>
    <row r="1639" spans="1:5">
      <c r="A1639" t="s">
        <v>1355</v>
      </c>
      <c r="B1639" s="101" t="s">
        <v>2033</v>
      </c>
      <c r="C1639" s="561">
        <v>200937160</v>
      </c>
      <c r="E1639" s="509">
        <v>40458</v>
      </c>
    </row>
    <row r="1640" spans="1:5">
      <c r="A1640" t="s">
        <v>1356</v>
      </c>
      <c r="B1640" s="101" t="s">
        <v>690</v>
      </c>
      <c r="C1640" s="561">
        <v>200937190</v>
      </c>
      <c r="E1640" s="509">
        <v>40445</v>
      </c>
    </row>
    <row r="1641" spans="1:5">
      <c r="A1641" t="s">
        <v>1357</v>
      </c>
      <c r="B1641" s="101" t="s">
        <v>1869</v>
      </c>
      <c r="C1641" s="561">
        <v>200937193</v>
      </c>
      <c r="E1641" s="509">
        <v>40445</v>
      </c>
    </row>
    <row r="1642" spans="1:5">
      <c r="A1642" t="s">
        <v>711</v>
      </c>
      <c r="B1642" s="101" t="s">
        <v>634</v>
      </c>
      <c r="C1642" s="561">
        <v>200937200</v>
      </c>
      <c r="E1642" s="509">
        <v>40445</v>
      </c>
    </row>
    <row r="1643" spans="1:5">
      <c r="A1643" t="s">
        <v>1358</v>
      </c>
      <c r="B1643" s="101" t="s">
        <v>1921</v>
      </c>
      <c r="C1643" s="561">
        <v>200937206</v>
      </c>
      <c r="E1643" s="509">
        <v>40452</v>
      </c>
    </row>
    <row r="1644" spans="1:5">
      <c r="A1644" t="s">
        <v>1359</v>
      </c>
      <c r="B1644" s="101" t="s">
        <v>632</v>
      </c>
      <c r="C1644" s="561">
        <v>200937210</v>
      </c>
      <c r="E1644" s="509">
        <v>40466</v>
      </c>
    </row>
    <row r="1645" spans="1:5">
      <c r="A1645" t="s">
        <v>1360</v>
      </c>
      <c r="B1645" s="101" t="s">
        <v>717</v>
      </c>
      <c r="C1645" s="561">
        <v>200937327</v>
      </c>
      <c r="E1645" s="509">
        <v>40575</v>
      </c>
    </row>
    <row r="1646" spans="1:5">
      <c r="A1646" t="s">
        <v>1361</v>
      </c>
      <c r="B1646" s="101" t="s">
        <v>629</v>
      </c>
      <c r="C1646" s="561">
        <v>200937337</v>
      </c>
      <c r="E1646" s="509">
        <v>40459</v>
      </c>
    </row>
    <row r="1647" spans="1:5">
      <c r="A1647" t="s">
        <v>1362</v>
      </c>
      <c r="B1647" s="101" t="s">
        <v>624</v>
      </c>
      <c r="C1647" s="561">
        <v>200937371</v>
      </c>
      <c r="E1647" s="509">
        <v>40445</v>
      </c>
    </row>
    <row r="1648" spans="1:5">
      <c r="A1648" t="s">
        <v>1363</v>
      </c>
      <c r="B1648" s="101" t="s">
        <v>655</v>
      </c>
      <c r="C1648" s="561">
        <v>200937410</v>
      </c>
      <c r="E1648" s="509">
        <v>40459</v>
      </c>
    </row>
    <row r="1649" spans="1:5">
      <c r="A1649" t="s">
        <v>1364</v>
      </c>
      <c r="B1649" s="101" t="s">
        <v>1923</v>
      </c>
      <c r="C1649" s="561">
        <v>200937419</v>
      </c>
      <c r="E1649" s="509">
        <v>40466</v>
      </c>
    </row>
    <row r="1650" spans="1:5">
      <c r="A1650" t="s">
        <v>1365</v>
      </c>
      <c r="B1650" s="101" t="s">
        <v>680</v>
      </c>
      <c r="C1650" s="561">
        <v>200937467</v>
      </c>
      <c r="E1650" s="509">
        <v>40459</v>
      </c>
    </row>
    <row r="1651" spans="1:5">
      <c r="A1651" t="s">
        <v>1366</v>
      </c>
      <c r="B1651" s="101" t="s">
        <v>2034</v>
      </c>
      <c r="C1651" s="561">
        <v>200937504</v>
      </c>
      <c r="E1651" s="509">
        <v>40466</v>
      </c>
    </row>
    <row r="1652" spans="1:5">
      <c r="A1652" t="s">
        <v>1367</v>
      </c>
      <c r="B1652" s="101" t="s">
        <v>631</v>
      </c>
      <c r="C1652" s="561">
        <v>200937509</v>
      </c>
      <c r="E1652" s="509">
        <v>40463</v>
      </c>
    </row>
    <row r="1653" spans="1:5">
      <c r="A1653" t="s">
        <v>831</v>
      </c>
      <c r="B1653" s="101" t="s">
        <v>1885</v>
      </c>
      <c r="C1653" s="561">
        <v>200937548</v>
      </c>
      <c r="E1653" s="509">
        <v>40480</v>
      </c>
    </row>
    <row r="1654" spans="1:5">
      <c r="A1654" t="s">
        <v>1368</v>
      </c>
      <c r="B1654" s="101" t="s">
        <v>1821</v>
      </c>
      <c r="C1654" s="561">
        <v>200937553</v>
      </c>
      <c r="E1654" s="509">
        <v>40466</v>
      </c>
    </row>
    <row r="1655" spans="1:5">
      <c r="A1655" t="s">
        <v>1369</v>
      </c>
      <c r="B1655" s="101" t="s">
        <v>648</v>
      </c>
      <c r="C1655" s="561">
        <v>200937554</v>
      </c>
      <c r="E1655" s="509">
        <v>40466</v>
      </c>
    </row>
    <row r="1656" spans="1:5">
      <c r="A1656" t="s">
        <v>1370</v>
      </c>
      <c r="B1656" s="101" t="s">
        <v>1846</v>
      </c>
      <c r="C1656" s="561">
        <v>200937582</v>
      </c>
      <c r="E1656" s="509">
        <v>40499</v>
      </c>
    </row>
    <row r="1657" spans="1:5">
      <c r="A1657" t="s">
        <v>1371</v>
      </c>
      <c r="B1657" s="101" t="s">
        <v>652</v>
      </c>
      <c r="C1657" s="561">
        <v>200937804</v>
      </c>
      <c r="E1657" s="509">
        <v>40466</v>
      </c>
    </row>
    <row r="1658" spans="1:5">
      <c r="A1658" t="s">
        <v>1372</v>
      </c>
      <c r="B1658" s="101" t="s">
        <v>652</v>
      </c>
      <c r="C1658" s="561">
        <v>200937840</v>
      </c>
      <c r="E1658" s="509">
        <v>40466</v>
      </c>
    </row>
    <row r="1659" spans="1:5">
      <c r="A1659" t="s">
        <v>711</v>
      </c>
      <c r="B1659" s="101" t="s">
        <v>1921</v>
      </c>
      <c r="C1659" s="561">
        <v>200937846</v>
      </c>
      <c r="E1659" s="509">
        <v>40470</v>
      </c>
    </row>
    <row r="1660" spans="1:5">
      <c r="A1660" t="s">
        <v>683</v>
      </c>
      <c r="B1660" s="101" t="s">
        <v>2035</v>
      </c>
      <c r="C1660" s="561">
        <v>200937917</v>
      </c>
      <c r="E1660" s="509">
        <v>40470</v>
      </c>
    </row>
    <row r="1661" spans="1:5">
      <c r="A1661" t="s">
        <v>1373</v>
      </c>
      <c r="B1661" s="101" t="s">
        <v>2036</v>
      </c>
      <c r="C1661" s="561">
        <v>200937920</v>
      </c>
      <c r="E1661" s="509">
        <v>40620</v>
      </c>
    </row>
    <row r="1662" spans="1:5">
      <c r="A1662" t="s">
        <v>1374</v>
      </c>
      <c r="B1662" s="101" t="s">
        <v>838</v>
      </c>
      <c r="C1662" s="561">
        <v>200937934</v>
      </c>
      <c r="E1662" s="509">
        <v>40480</v>
      </c>
    </row>
    <row r="1663" spans="1:5">
      <c r="A1663" t="s">
        <v>1375</v>
      </c>
      <c r="B1663" s="101" t="s">
        <v>152</v>
      </c>
      <c r="C1663" s="561">
        <v>200937938</v>
      </c>
      <c r="E1663" s="509">
        <v>40505</v>
      </c>
    </row>
    <row r="1664" spans="1:5">
      <c r="A1664" t="s">
        <v>751</v>
      </c>
      <c r="B1664" s="101" t="s">
        <v>2037</v>
      </c>
      <c r="C1664" s="561">
        <v>200937940</v>
      </c>
      <c r="E1664" s="509">
        <v>40480</v>
      </c>
    </row>
    <row r="1665" spans="1:5">
      <c r="A1665" t="s">
        <v>826</v>
      </c>
      <c r="B1665" s="101" t="s">
        <v>2038</v>
      </c>
      <c r="C1665" s="561">
        <v>200937943</v>
      </c>
      <c r="E1665" s="509">
        <v>40480</v>
      </c>
    </row>
    <row r="1666" spans="1:5">
      <c r="A1666" t="s">
        <v>642</v>
      </c>
      <c r="B1666" s="101" t="s">
        <v>705</v>
      </c>
      <c r="C1666" s="561">
        <v>200937985</v>
      </c>
      <c r="E1666" s="509">
        <v>40550</v>
      </c>
    </row>
    <row r="1667" spans="1:5">
      <c r="A1667" t="s">
        <v>1376</v>
      </c>
      <c r="B1667" s="101" t="s">
        <v>656</v>
      </c>
      <c r="C1667" s="561">
        <v>200970089</v>
      </c>
      <c r="E1667" s="509">
        <v>40870</v>
      </c>
    </row>
    <row r="1668" spans="1:5">
      <c r="A1668" t="s">
        <v>1377</v>
      </c>
      <c r="B1668" s="101" t="s">
        <v>152</v>
      </c>
      <c r="C1668" s="561">
        <v>200970381</v>
      </c>
      <c r="E1668" s="509">
        <v>40479</v>
      </c>
    </row>
    <row r="1669" spans="1:5">
      <c r="A1669" t="s">
        <v>712</v>
      </c>
      <c r="B1669" s="101" t="s">
        <v>673</v>
      </c>
      <c r="C1669" s="561">
        <v>200970493</v>
      </c>
      <c r="E1669" s="509">
        <v>40676</v>
      </c>
    </row>
    <row r="1670" spans="1:5">
      <c r="A1670" t="s">
        <v>2176</v>
      </c>
      <c r="B1670" s="101" t="s">
        <v>727</v>
      </c>
      <c r="C1670" s="561">
        <v>200970531</v>
      </c>
      <c r="E1670" s="509">
        <v>40913</v>
      </c>
    </row>
    <row r="1671" spans="1:5">
      <c r="A1671" t="s">
        <v>1378</v>
      </c>
      <c r="B1671" s="101" t="s">
        <v>812</v>
      </c>
      <c r="C1671" s="561">
        <v>200970538</v>
      </c>
      <c r="E1671" s="509">
        <v>40697</v>
      </c>
    </row>
    <row r="1672" spans="1:5">
      <c r="A1672" t="s">
        <v>1379</v>
      </c>
      <c r="B1672" s="101" t="s">
        <v>625</v>
      </c>
      <c r="C1672" s="561">
        <v>200970571</v>
      </c>
      <c r="E1672" s="509">
        <v>40870</v>
      </c>
    </row>
    <row r="1673" spans="1:5">
      <c r="A1673" t="s">
        <v>1380</v>
      </c>
      <c r="B1673" s="101" t="s">
        <v>537</v>
      </c>
      <c r="C1673" s="561">
        <v>200970587</v>
      </c>
      <c r="E1673" s="509">
        <v>40878</v>
      </c>
    </row>
    <row r="1674" spans="1:5">
      <c r="A1674" t="s">
        <v>1381</v>
      </c>
      <c r="B1674" s="101" t="s">
        <v>537</v>
      </c>
      <c r="C1674" s="561">
        <v>200970736</v>
      </c>
      <c r="E1674" s="509">
        <v>40585</v>
      </c>
    </row>
    <row r="1675" spans="1:5">
      <c r="A1675" t="s">
        <v>1382</v>
      </c>
      <c r="B1675" s="101" t="s">
        <v>675</v>
      </c>
      <c r="C1675" s="561">
        <v>200970738</v>
      </c>
      <c r="E1675" s="509">
        <v>40603</v>
      </c>
    </row>
    <row r="1676" spans="1:5">
      <c r="A1676" t="s">
        <v>1383</v>
      </c>
      <c r="B1676" s="101" t="s">
        <v>2039</v>
      </c>
      <c r="C1676" s="561">
        <v>200970739</v>
      </c>
      <c r="E1676" s="509">
        <v>40548</v>
      </c>
    </row>
    <row r="1677" spans="1:5">
      <c r="A1677" t="s">
        <v>1384</v>
      </c>
      <c r="B1677" s="101" t="s">
        <v>1849</v>
      </c>
      <c r="C1677" s="561">
        <v>200970810</v>
      </c>
      <c r="E1677" s="509">
        <v>40756</v>
      </c>
    </row>
    <row r="1678" spans="1:5">
      <c r="A1678" t="s">
        <v>2369</v>
      </c>
      <c r="B1678" s="101" t="s">
        <v>2370</v>
      </c>
      <c r="C1678" s="561">
        <v>200970825</v>
      </c>
      <c r="E1678" s="509">
        <v>40939</v>
      </c>
    </row>
    <row r="1679" spans="1:5">
      <c r="A1679" t="s">
        <v>1385</v>
      </c>
      <c r="B1679" s="101" t="s">
        <v>2040</v>
      </c>
      <c r="C1679" s="561">
        <v>200970878</v>
      </c>
      <c r="E1679" s="509">
        <v>40648</v>
      </c>
    </row>
    <row r="1680" spans="1:5">
      <c r="A1680" t="s">
        <v>1386</v>
      </c>
      <c r="B1680" s="101" t="s">
        <v>658</v>
      </c>
      <c r="C1680" s="561">
        <v>200970909</v>
      </c>
      <c r="E1680" s="509">
        <v>40599</v>
      </c>
    </row>
    <row r="1681" spans="1:5">
      <c r="A1681" t="s">
        <v>1387</v>
      </c>
      <c r="B1681" s="101" t="s">
        <v>645</v>
      </c>
      <c r="C1681" s="561">
        <v>200970964</v>
      </c>
      <c r="E1681" s="509">
        <v>40716</v>
      </c>
    </row>
    <row r="1682" spans="1:5">
      <c r="A1682" t="s">
        <v>1388</v>
      </c>
      <c r="B1682" s="101" t="s">
        <v>1886</v>
      </c>
      <c r="C1682" s="561">
        <v>200970997</v>
      </c>
      <c r="E1682" s="509">
        <v>40864</v>
      </c>
    </row>
    <row r="1683" spans="1:5">
      <c r="A1683" t="s">
        <v>1389</v>
      </c>
      <c r="B1683" s="101" t="s">
        <v>1820</v>
      </c>
      <c r="C1683" s="561">
        <v>200971069</v>
      </c>
      <c r="E1683" s="509">
        <v>40585</v>
      </c>
    </row>
    <row r="1684" spans="1:5">
      <c r="A1684" t="s">
        <v>1390</v>
      </c>
      <c r="B1684" s="101" t="s">
        <v>152</v>
      </c>
      <c r="C1684" s="561">
        <v>200971074</v>
      </c>
      <c r="E1684" s="509">
        <v>40576</v>
      </c>
    </row>
    <row r="1685" spans="1:5">
      <c r="A1685" t="s">
        <v>1391</v>
      </c>
      <c r="B1685" s="101" t="s">
        <v>537</v>
      </c>
      <c r="C1685" s="561">
        <v>200971102</v>
      </c>
      <c r="E1685" s="509">
        <v>40583</v>
      </c>
    </row>
    <row r="1686" spans="1:5">
      <c r="A1686" t="s">
        <v>1392</v>
      </c>
      <c r="B1686" s="101" t="s">
        <v>675</v>
      </c>
      <c r="C1686" s="561">
        <v>200971103</v>
      </c>
      <c r="E1686" s="509">
        <v>40583</v>
      </c>
    </row>
    <row r="1687" spans="1:5">
      <c r="A1687" t="s">
        <v>1393</v>
      </c>
      <c r="B1687" s="101" t="s">
        <v>650</v>
      </c>
      <c r="C1687" s="561">
        <v>200971197</v>
      </c>
      <c r="E1687" s="509">
        <v>40646</v>
      </c>
    </row>
    <row r="1688" spans="1:5">
      <c r="A1688" t="s">
        <v>1394</v>
      </c>
      <c r="B1688" s="101" t="s">
        <v>594</v>
      </c>
      <c r="C1688" s="561">
        <v>200971276</v>
      </c>
      <c r="E1688" s="509">
        <v>40723</v>
      </c>
    </row>
    <row r="1689" spans="1:5">
      <c r="A1689" t="s">
        <v>795</v>
      </c>
      <c r="B1689" s="101" t="s">
        <v>2586</v>
      </c>
      <c r="C1689" s="561">
        <v>200971325</v>
      </c>
      <c r="E1689" s="509">
        <v>40585</v>
      </c>
    </row>
    <row r="1690" spans="1:5">
      <c r="A1690" t="s">
        <v>1395</v>
      </c>
      <c r="B1690" s="101" t="s">
        <v>2041</v>
      </c>
      <c r="C1690" s="561">
        <v>200971328</v>
      </c>
      <c r="E1690" s="509">
        <v>40585</v>
      </c>
    </row>
    <row r="1691" spans="1:5">
      <c r="A1691" t="s">
        <v>1396</v>
      </c>
      <c r="B1691" s="101" t="s">
        <v>2042</v>
      </c>
      <c r="C1691" s="561">
        <v>200971330</v>
      </c>
      <c r="E1691" s="509">
        <v>40585</v>
      </c>
    </row>
    <row r="1692" spans="1:5">
      <c r="A1692" t="s">
        <v>1397</v>
      </c>
      <c r="B1692" s="101" t="s">
        <v>659</v>
      </c>
      <c r="C1692" s="561">
        <v>200971360</v>
      </c>
      <c r="E1692" s="509">
        <v>40870</v>
      </c>
    </row>
    <row r="1693" spans="1:5">
      <c r="A1693" t="s">
        <v>636</v>
      </c>
      <c r="B1693" s="101" t="s">
        <v>152</v>
      </c>
      <c r="C1693" s="561">
        <v>200971369</v>
      </c>
      <c r="E1693" s="509">
        <v>40702</v>
      </c>
    </row>
    <row r="1694" spans="1:5">
      <c r="A1694" t="s">
        <v>1398</v>
      </c>
      <c r="B1694" s="101" t="s">
        <v>688</v>
      </c>
      <c r="C1694" s="561">
        <v>200971430</v>
      </c>
      <c r="E1694" s="509">
        <v>40620</v>
      </c>
    </row>
    <row r="1695" spans="1:5">
      <c r="A1695" t="s">
        <v>1399</v>
      </c>
      <c r="B1695" s="101" t="s">
        <v>575</v>
      </c>
      <c r="C1695" s="561">
        <v>200971685</v>
      </c>
      <c r="E1695" s="509">
        <v>40864</v>
      </c>
    </row>
    <row r="1696" spans="1:5">
      <c r="A1696" t="s">
        <v>1400</v>
      </c>
      <c r="B1696" s="101" t="s">
        <v>1975</v>
      </c>
      <c r="C1696" s="561">
        <v>200971710</v>
      </c>
      <c r="E1696" s="509">
        <v>40795</v>
      </c>
    </row>
    <row r="1697" spans="1:5">
      <c r="A1697" t="s">
        <v>1401</v>
      </c>
      <c r="B1697" s="101" t="s">
        <v>537</v>
      </c>
      <c r="C1697" s="561">
        <v>200971736</v>
      </c>
      <c r="E1697" s="509">
        <v>40788</v>
      </c>
    </row>
    <row r="1698" spans="1:5">
      <c r="A1698" t="s">
        <v>1402</v>
      </c>
      <c r="B1698" s="101" t="s">
        <v>626</v>
      </c>
      <c r="C1698" s="561">
        <v>200971737</v>
      </c>
      <c r="E1698" s="509">
        <v>40863</v>
      </c>
    </row>
    <row r="1699" spans="1:5">
      <c r="A1699" t="s">
        <v>1403</v>
      </c>
      <c r="B1699" s="101" t="s">
        <v>591</v>
      </c>
      <c r="C1699" s="561">
        <v>200971884</v>
      </c>
      <c r="E1699" s="509">
        <v>40877</v>
      </c>
    </row>
    <row r="1700" spans="1:5">
      <c r="A1700" t="s">
        <v>1404</v>
      </c>
      <c r="B1700" s="101" t="s">
        <v>2043</v>
      </c>
      <c r="C1700" s="561">
        <v>200972089</v>
      </c>
      <c r="E1700" s="509">
        <v>40716</v>
      </c>
    </row>
    <row r="1701" spans="1:5">
      <c r="A1701" t="s">
        <v>1405</v>
      </c>
      <c r="B1701" s="101" t="s">
        <v>634</v>
      </c>
      <c r="C1701" s="561">
        <v>200972132</v>
      </c>
      <c r="E1701" s="509">
        <v>40780</v>
      </c>
    </row>
    <row r="1702" spans="1:5">
      <c r="A1702" t="s">
        <v>1406</v>
      </c>
      <c r="B1702" s="101" t="s">
        <v>1870</v>
      </c>
      <c r="C1702" s="561">
        <v>200972169</v>
      </c>
      <c r="E1702" s="509">
        <v>40764</v>
      </c>
    </row>
    <row r="1703" spans="1:5">
      <c r="A1703" t="s">
        <v>2149</v>
      </c>
      <c r="B1703" s="101" t="s">
        <v>2150</v>
      </c>
      <c r="C1703" s="561">
        <v>200972183</v>
      </c>
      <c r="E1703" s="509">
        <v>40913</v>
      </c>
    </row>
    <row r="1704" spans="1:5">
      <c r="A1704" t="s">
        <v>2434</v>
      </c>
      <c r="B1704" s="101" t="s">
        <v>672</v>
      </c>
      <c r="C1704" s="561">
        <v>200972202</v>
      </c>
      <c r="E1704" s="509">
        <v>40934</v>
      </c>
    </row>
    <row r="1705" spans="1:5">
      <c r="A1705" t="s">
        <v>2177</v>
      </c>
      <c r="B1705" s="101" t="s">
        <v>628</v>
      </c>
      <c r="C1705" s="561">
        <v>200972206</v>
      </c>
      <c r="E1705" s="509">
        <v>40913</v>
      </c>
    </row>
    <row r="1706" spans="1:5">
      <c r="A1706" t="s">
        <v>1407</v>
      </c>
      <c r="B1706" s="101" t="s">
        <v>152</v>
      </c>
      <c r="C1706" s="561">
        <v>200972256</v>
      </c>
      <c r="E1706" s="509">
        <v>40892</v>
      </c>
    </row>
    <row r="1707" spans="1:5">
      <c r="A1707" t="s">
        <v>1408</v>
      </c>
      <c r="B1707" s="101" t="s">
        <v>1846</v>
      </c>
      <c r="C1707" s="561">
        <v>200972263</v>
      </c>
      <c r="E1707" s="509">
        <v>40766</v>
      </c>
    </row>
    <row r="1708" spans="1:5">
      <c r="A1708" t="s">
        <v>1409</v>
      </c>
      <c r="B1708" s="101" t="s">
        <v>1910</v>
      </c>
      <c r="C1708" s="561">
        <v>200972284</v>
      </c>
      <c r="E1708" s="509">
        <v>40723</v>
      </c>
    </row>
    <row r="1709" spans="1:5">
      <c r="A1709" t="s">
        <v>1410</v>
      </c>
      <c r="B1709" s="101" t="s">
        <v>537</v>
      </c>
      <c r="C1709" s="561">
        <v>200972301</v>
      </c>
      <c r="E1709" s="509">
        <v>40690</v>
      </c>
    </row>
    <row r="1710" spans="1:5">
      <c r="A1710" t="s">
        <v>1253</v>
      </c>
      <c r="B1710" s="101" t="s">
        <v>2044</v>
      </c>
      <c r="C1710" s="561">
        <v>200972304</v>
      </c>
      <c r="E1710" s="509">
        <v>40877</v>
      </c>
    </row>
    <row r="1711" spans="1:5">
      <c r="A1711" t="s">
        <v>1411</v>
      </c>
      <c r="B1711" s="101" t="s">
        <v>591</v>
      </c>
      <c r="C1711" s="561">
        <v>200972347</v>
      </c>
      <c r="E1711" s="509">
        <v>40766</v>
      </c>
    </row>
    <row r="1712" spans="1:5">
      <c r="A1712" t="s">
        <v>1412</v>
      </c>
      <c r="B1712" s="101" t="s">
        <v>1837</v>
      </c>
      <c r="C1712" s="561">
        <v>200972420</v>
      </c>
      <c r="E1712" s="509">
        <v>40809</v>
      </c>
    </row>
    <row r="1713" spans="1:5">
      <c r="A1713" t="s">
        <v>1413</v>
      </c>
      <c r="B1713" s="101" t="s">
        <v>629</v>
      </c>
      <c r="C1713" s="561">
        <v>200972425</v>
      </c>
      <c r="E1713" s="509">
        <v>40892</v>
      </c>
    </row>
    <row r="1714" spans="1:5">
      <c r="A1714" t="s">
        <v>1414</v>
      </c>
      <c r="B1714" s="101" t="s">
        <v>680</v>
      </c>
      <c r="C1714" s="561">
        <v>200972465</v>
      </c>
      <c r="E1714" s="509">
        <v>40828</v>
      </c>
    </row>
    <row r="1715" spans="1:5">
      <c r="A1715" t="s">
        <v>1415</v>
      </c>
      <c r="B1715" s="101" t="s">
        <v>537</v>
      </c>
      <c r="C1715" s="561">
        <v>200972474</v>
      </c>
      <c r="E1715" s="509">
        <v>40814</v>
      </c>
    </row>
    <row r="1716" spans="1:5">
      <c r="A1716" t="s">
        <v>1416</v>
      </c>
      <c r="B1716" s="101" t="s">
        <v>2045</v>
      </c>
      <c r="C1716" s="561">
        <v>200972482</v>
      </c>
      <c r="E1716" s="509">
        <v>40751</v>
      </c>
    </row>
    <row r="1717" spans="1:5">
      <c r="A1717" t="s">
        <v>1417</v>
      </c>
      <c r="B1717" s="101" t="s">
        <v>607</v>
      </c>
      <c r="C1717" s="561">
        <v>200972483</v>
      </c>
      <c r="E1717" s="509">
        <v>40758</v>
      </c>
    </row>
    <row r="1718" spans="1:5">
      <c r="A1718" t="s">
        <v>1418</v>
      </c>
      <c r="B1718" s="101" t="s">
        <v>1823</v>
      </c>
      <c r="C1718" s="561">
        <v>200972486</v>
      </c>
      <c r="E1718" s="509">
        <v>40751</v>
      </c>
    </row>
    <row r="1719" spans="1:5">
      <c r="A1719" t="s">
        <v>1419</v>
      </c>
      <c r="B1719" s="101" t="s">
        <v>677</v>
      </c>
      <c r="C1719" s="561">
        <v>200972518</v>
      </c>
      <c r="E1719" s="509">
        <v>40492</v>
      </c>
    </row>
    <row r="1720" spans="1:5">
      <c r="A1720" t="s">
        <v>1420</v>
      </c>
      <c r="B1720" s="101" t="s">
        <v>2046</v>
      </c>
      <c r="C1720" s="561">
        <v>200972524</v>
      </c>
      <c r="E1720" s="509">
        <v>40487</v>
      </c>
    </row>
    <row r="1721" spans="1:5">
      <c r="A1721" t="s">
        <v>1421</v>
      </c>
      <c r="B1721" s="101" t="s">
        <v>590</v>
      </c>
      <c r="C1721" s="561">
        <v>200972556</v>
      </c>
      <c r="E1721" s="509">
        <v>40585</v>
      </c>
    </row>
    <row r="1722" spans="1:5">
      <c r="A1722" t="s">
        <v>1422</v>
      </c>
      <c r="B1722" s="101" t="s">
        <v>556</v>
      </c>
      <c r="C1722" s="561">
        <v>200972615</v>
      </c>
      <c r="E1722" s="509">
        <v>40512</v>
      </c>
    </row>
    <row r="1723" spans="1:5">
      <c r="A1723" t="s">
        <v>642</v>
      </c>
      <c r="B1723" s="101" t="s">
        <v>1870</v>
      </c>
      <c r="C1723" s="561">
        <v>200972655</v>
      </c>
      <c r="E1723" s="509">
        <v>40548</v>
      </c>
    </row>
    <row r="1724" spans="1:5">
      <c r="A1724" t="s">
        <v>1423</v>
      </c>
      <c r="B1724" s="101" t="s">
        <v>537</v>
      </c>
      <c r="C1724" s="561">
        <v>200972683</v>
      </c>
      <c r="E1724" s="509">
        <v>40568</v>
      </c>
    </row>
    <row r="1725" spans="1:5">
      <c r="A1725" t="s">
        <v>1424</v>
      </c>
      <c r="B1725" s="101" t="s">
        <v>593</v>
      </c>
      <c r="C1725" s="561">
        <v>200972710</v>
      </c>
      <c r="E1725" s="509">
        <v>40758</v>
      </c>
    </row>
    <row r="1726" spans="1:5">
      <c r="A1726" t="s">
        <v>1425</v>
      </c>
      <c r="B1726" s="101" t="s">
        <v>1816</v>
      </c>
      <c r="C1726" s="561">
        <v>200977903</v>
      </c>
      <c r="E1726" s="509">
        <v>40480</v>
      </c>
    </row>
    <row r="1727" spans="1:5">
      <c r="A1727" t="s">
        <v>1426</v>
      </c>
      <c r="B1727" s="101" t="s">
        <v>556</v>
      </c>
      <c r="C1727" s="561">
        <v>200977939</v>
      </c>
      <c r="E1727" s="509">
        <v>40550</v>
      </c>
    </row>
    <row r="1728" spans="1:5">
      <c r="A1728" t="s">
        <v>1427</v>
      </c>
      <c r="B1728" s="101" t="s">
        <v>633</v>
      </c>
      <c r="C1728" s="561">
        <v>200977955</v>
      </c>
      <c r="E1728" s="509">
        <v>40550</v>
      </c>
    </row>
    <row r="1729" spans="1:5">
      <c r="A1729" t="s">
        <v>1428</v>
      </c>
      <c r="B1729" s="101" t="s">
        <v>613</v>
      </c>
      <c r="C1729" s="561">
        <v>200978064</v>
      </c>
      <c r="E1729" s="509">
        <v>40548</v>
      </c>
    </row>
    <row r="1730" spans="1:5">
      <c r="A1730" t="s">
        <v>839</v>
      </c>
      <c r="B1730" s="101" t="s">
        <v>559</v>
      </c>
      <c r="C1730" s="561">
        <v>200978183</v>
      </c>
      <c r="E1730" s="509">
        <v>40891</v>
      </c>
    </row>
    <row r="1731" spans="1:5">
      <c r="A1731" t="s">
        <v>1429</v>
      </c>
      <c r="B1731" s="101" t="s">
        <v>2047</v>
      </c>
      <c r="C1731" s="561">
        <v>200978238</v>
      </c>
      <c r="E1731" s="509">
        <v>40547</v>
      </c>
    </row>
    <row r="1732" spans="1:5">
      <c r="A1732" t="s">
        <v>1430</v>
      </c>
      <c r="B1732" s="101" t="s">
        <v>726</v>
      </c>
      <c r="C1732" s="561">
        <v>201113206</v>
      </c>
      <c r="E1732" s="509">
        <v>40585</v>
      </c>
    </row>
    <row r="1733" spans="1:5">
      <c r="A1733" t="s">
        <v>1431</v>
      </c>
      <c r="B1733" s="101" t="s">
        <v>1874</v>
      </c>
      <c r="C1733" s="561">
        <v>201113371</v>
      </c>
      <c r="E1733" s="509">
        <v>40744</v>
      </c>
    </row>
    <row r="1734" spans="1:5">
      <c r="A1734" t="s">
        <v>648</v>
      </c>
      <c r="B1734" s="101" t="s">
        <v>627</v>
      </c>
      <c r="C1734" s="561">
        <v>201113450</v>
      </c>
      <c r="E1734" s="509">
        <v>40620</v>
      </c>
    </row>
    <row r="1735" spans="1:5">
      <c r="A1735" t="s">
        <v>798</v>
      </c>
      <c r="B1735" s="101" t="s">
        <v>2587</v>
      </c>
      <c r="C1735" s="561">
        <v>201113502</v>
      </c>
      <c r="E1735" s="509">
        <v>40547</v>
      </c>
    </row>
    <row r="1736" spans="1:5">
      <c r="A1736" t="s">
        <v>1432</v>
      </c>
      <c r="B1736" s="101" t="s">
        <v>2048</v>
      </c>
      <c r="C1736" s="561">
        <v>201113615</v>
      </c>
      <c r="E1736" s="509">
        <v>40563</v>
      </c>
    </row>
    <row r="1737" spans="1:5">
      <c r="A1737" t="s">
        <v>718</v>
      </c>
      <c r="B1737" s="101" t="s">
        <v>152</v>
      </c>
      <c r="C1737" s="561">
        <v>201169013</v>
      </c>
      <c r="E1737" s="509">
        <v>40913</v>
      </c>
    </row>
    <row r="1738" spans="1:5">
      <c r="A1738" t="s">
        <v>1433</v>
      </c>
      <c r="B1738" s="101" t="s">
        <v>629</v>
      </c>
      <c r="C1738" s="561">
        <v>201169121</v>
      </c>
      <c r="E1738" s="509">
        <v>40578</v>
      </c>
    </row>
    <row r="1739" spans="1:5">
      <c r="A1739" t="s">
        <v>1434</v>
      </c>
      <c r="B1739" s="101" t="s">
        <v>1824</v>
      </c>
      <c r="C1739" s="561">
        <v>201169133</v>
      </c>
      <c r="E1739" s="509">
        <v>40575</v>
      </c>
    </row>
    <row r="1740" spans="1:5">
      <c r="A1740" t="s">
        <v>1435</v>
      </c>
      <c r="B1740" s="101" t="s">
        <v>2049</v>
      </c>
      <c r="C1740" s="561">
        <v>201169139</v>
      </c>
      <c r="E1740" s="509">
        <v>40570</v>
      </c>
    </row>
    <row r="1741" spans="1:5">
      <c r="A1741" t="s">
        <v>799</v>
      </c>
      <c r="B1741" s="101" t="s">
        <v>2588</v>
      </c>
      <c r="C1741" s="561">
        <v>201169145</v>
      </c>
      <c r="E1741" s="509">
        <v>40897</v>
      </c>
    </row>
    <row r="1742" spans="1:5">
      <c r="A1742" t="s">
        <v>1436</v>
      </c>
      <c r="B1742" s="101" t="s">
        <v>634</v>
      </c>
      <c r="C1742" s="561">
        <v>201169150</v>
      </c>
      <c r="E1742" s="509">
        <v>40568</v>
      </c>
    </row>
    <row r="1743" spans="1:5">
      <c r="A1743" t="s">
        <v>1437</v>
      </c>
      <c r="B1743" s="101" t="s">
        <v>650</v>
      </c>
      <c r="C1743" s="561">
        <v>201169249</v>
      </c>
      <c r="E1743" s="509">
        <v>40575</v>
      </c>
    </row>
    <row r="1744" spans="1:5">
      <c r="A1744" t="s">
        <v>1438</v>
      </c>
      <c r="B1744" s="101" t="s">
        <v>2050</v>
      </c>
      <c r="C1744" s="561">
        <v>201169276</v>
      </c>
      <c r="E1744" s="509">
        <v>40575</v>
      </c>
    </row>
    <row r="1745" spans="1:5">
      <c r="A1745" t="s">
        <v>760</v>
      </c>
      <c r="B1745" s="101" t="s">
        <v>659</v>
      </c>
      <c r="C1745" s="561">
        <v>201169288</v>
      </c>
      <c r="E1745" s="509">
        <v>40575</v>
      </c>
    </row>
    <row r="1746" spans="1:5">
      <c r="A1746" t="s">
        <v>1439</v>
      </c>
      <c r="B1746" s="101" t="s">
        <v>2051</v>
      </c>
      <c r="C1746" s="561">
        <v>201169293</v>
      </c>
      <c r="E1746" s="509">
        <v>40575</v>
      </c>
    </row>
    <row r="1747" spans="1:5">
      <c r="A1747" t="s">
        <v>1440</v>
      </c>
      <c r="B1747" s="101" t="s">
        <v>1870</v>
      </c>
      <c r="C1747" s="561">
        <v>201169295</v>
      </c>
      <c r="E1747" s="509">
        <v>40575</v>
      </c>
    </row>
    <row r="1748" spans="1:5">
      <c r="A1748" t="s">
        <v>1441</v>
      </c>
      <c r="B1748" s="101" t="s">
        <v>656</v>
      </c>
      <c r="C1748" s="561">
        <v>201169314</v>
      </c>
      <c r="E1748" s="509">
        <v>40575</v>
      </c>
    </row>
    <row r="1749" spans="1:5">
      <c r="A1749" t="s">
        <v>1442</v>
      </c>
      <c r="B1749" s="101" t="s">
        <v>713</v>
      </c>
      <c r="C1749" s="561">
        <v>201169315</v>
      </c>
      <c r="E1749" s="509">
        <v>40575</v>
      </c>
    </row>
    <row r="1750" spans="1:5">
      <c r="A1750" t="s">
        <v>1443</v>
      </c>
      <c r="B1750" s="101" t="s">
        <v>537</v>
      </c>
      <c r="C1750" s="561">
        <v>201169322</v>
      </c>
      <c r="E1750" s="509">
        <v>40582</v>
      </c>
    </row>
    <row r="1751" spans="1:5">
      <c r="A1751" t="s">
        <v>1444</v>
      </c>
      <c r="B1751" s="101" t="s">
        <v>1871</v>
      </c>
      <c r="C1751" s="561">
        <v>201169328</v>
      </c>
      <c r="E1751" s="509">
        <v>40571</v>
      </c>
    </row>
    <row r="1752" spans="1:5">
      <c r="A1752" t="s">
        <v>1445</v>
      </c>
      <c r="B1752" s="101" t="s">
        <v>629</v>
      </c>
      <c r="C1752" s="561">
        <v>201169335</v>
      </c>
      <c r="E1752" s="509">
        <v>40578</v>
      </c>
    </row>
    <row r="1753" spans="1:5">
      <c r="A1753" t="s">
        <v>1446</v>
      </c>
      <c r="B1753" s="101" t="s">
        <v>537</v>
      </c>
      <c r="C1753" s="561">
        <v>201169338</v>
      </c>
      <c r="E1753" s="509">
        <v>40578</v>
      </c>
    </row>
    <row r="1754" spans="1:5">
      <c r="A1754" t="s">
        <v>1447</v>
      </c>
      <c r="B1754" s="101" t="s">
        <v>656</v>
      </c>
      <c r="C1754" s="561">
        <v>201169417</v>
      </c>
      <c r="E1754" s="509">
        <v>40578</v>
      </c>
    </row>
    <row r="1755" spans="1:5">
      <c r="A1755" t="s">
        <v>1448</v>
      </c>
      <c r="B1755" s="101" t="s">
        <v>632</v>
      </c>
      <c r="C1755" s="561">
        <v>201169418</v>
      </c>
      <c r="E1755" s="509">
        <v>40578</v>
      </c>
    </row>
    <row r="1756" spans="1:5">
      <c r="A1756" t="s">
        <v>1449</v>
      </c>
      <c r="B1756" s="101" t="s">
        <v>152</v>
      </c>
      <c r="C1756" s="561">
        <v>201169419</v>
      </c>
      <c r="E1756" s="509">
        <v>40578</v>
      </c>
    </row>
    <row r="1757" spans="1:5">
      <c r="A1757" t="s">
        <v>1450</v>
      </c>
      <c r="B1757" s="101" t="s">
        <v>1939</v>
      </c>
      <c r="C1757" s="561">
        <v>201169480</v>
      </c>
      <c r="E1757" s="509">
        <v>40582</v>
      </c>
    </row>
    <row r="1758" spans="1:5">
      <c r="A1758" t="s">
        <v>2344</v>
      </c>
      <c r="B1758" s="101" t="s">
        <v>1831</v>
      </c>
      <c r="C1758" s="561">
        <v>201169652</v>
      </c>
      <c r="E1758" s="509">
        <v>40939</v>
      </c>
    </row>
    <row r="1759" spans="1:5">
      <c r="A1759" t="s">
        <v>1451</v>
      </c>
      <c r="B1759" s="101" t="s">
        <v>637</v>
      </c>
      <c r="C1759" s="561">
        <v>201169751</v>
      </c>
      <c r="E1759" s="509">
        <v>40598</v>
      </c>
    </row>
    <row r="1760" spans="1:5">
      <c r="A1760" t="s">
        <v>1452</v>
      </c>
      <c r="B1760" s="101" t="s">
        <v>2052</v>
      </c>
      <c r="C1760" s="561">
        <v>201169810</v>
      </c>
      <c r="E1760" s="509">
        <v>40582</v>
      </c>
    </row>
    <row r="1761" spans="1:5">
      <c r="A1761" t="s">
        <v>1453</v>
      </c>
      <c r="B1761" s="101" t="s">
        <v>643</v>
      </c>
      <c r="C1761" s="561">
        <v>201169812</v>
      </c>
      <c r="E1761" s="509">
        <v>40583</v>
      </c>
    </row>
    <row r="1762" spans="1:5">
      <c r="A1762" t="s">
        <v>1454</v>
      </c>
      <c r="B1762" s="101" t="s">
        <v>1817</v>
      </c>
      <c r="C1762" s="561">
        <v>201169813</v>
      </c>
      <c r="E1762" s="509">
        <v>40582</v>
      </c>
    </row>
    <row r="1763" spans="1:5">
      <c r="A1763" t="s">
        <v>1455</v>
      </c>
      <c r="B1763" s="101" t="s">
        <v>591</v>
      </c>
      <c r="C1763" s="561">
        <v>201169827</v>
      </c>
      <c r="E1763" s="509">
        <v>40674</v>
      </c>
    </row>
    <row r="1764" spans="1:5">
      <c r="A1764" t="s">
        <v>1456</v>
      </c>
      <c r="B1764" s="101" t="s">
        <v>152</v>
      </c>
      <c r="C1764" s="561">
        <v>201169828</v>
      </c>
      <c r="E1764" s="509">
        <v>40598</v>
      </c>
    </row>
    <row r="1765" spans="1:5">
      <c r="A1765" t="s">
        <v>1457</v>
      </c>
      <c r="B1765" s="101" t="s">
        <v>650</v>
      </c>
      <c r="C1765" s="561">
        <v>201169836</v>
      </c>
      <c r="E1765" s="509">
        <v>40613</v>
      </c>
    </row>
    <row r="1766" spans="1:5">
      <c r="A1766" t="s">
        <v>1458</v>
      </c>
      <c r="B1766" s="101" t="s">
        <v>1926</v>
      </c>
      <c r="C1766" s="561">
        <v>201169850</v>
      </c>
      <c r="E1766" s="509">
        <v>40646</v>
      </c>
    </row>
    <row r="1767" spans="1:5">
      <c r="A1767" t="s">
        <v>1459</v>
      </c>
      <c r="B1767" s="101" t="s">
        <v>630</v>
      </c>
      <c r="C1767" s="561">
        <v>201169892</v>
      </c>
      <c r="E1767" s="509">
        <v>40582</v>
      </c>
    </row>
    <row r="1768" spans="1:5">
      <c r="A1768" t="s">
        <v>1460</v>
      </c>
      <c r="B1768" s="101" t="s">
        <v>1815</v>
      </c>
      <c r="C1768" s="561">
        <v>201169918</v>
      </c>
      <c r="E1768" s="509">
        <v>40585</v>
      </c>
    </row>
    <row r="1769" spans="1:5">
      <c r="A1769" t="s">
        <v>1461</v>
      </c>
      <c r="B1769" s="101" t="s">
        <v>671</v>
      </c>
      <c r="C1769" s="561">
        <v>201170034</v>
      </c>
      <c r="E1769" s="509">
        <v>40599</v>
      </c>
    </row>
    <row r="1770" spans="1:5">
      <c r="A1770" t="s">
        <v>1462</v>
      </c>
      <c r="B1770" s="101" t="s">
        <v>555</v>
      </c>
      <c r="C1770" s="561">
        <v>201170047</v>
      </c>
      <c r="E1770" s="509">
        <v>40864</v>
      </c>
    </row>
    <row r="1771" spans="1:5">
      <c r="A1771" t="s">
        <v>1463</v>
      </c>
      <c r="B1771" s="101" t="s">
        <v>629</v>
      </c>
      <c r="C1771" s="561">
        <v>201170048</v>
      </c>
      <c r="E1771" s="509">
        <v>40604</v>
      </c>
    </row>
    <row r="1772" spans="1:5">
      <c r="A1772" t="s">
        <v>1464</v>
      </c>
      <c r="B1772" s="101" t="s">
        <v>656</v>
      </c>
      <c r="C1772" s="561">
        <v>201170061</v>
      </c>
      <c r="E1772" s="509">
        <v>40589</v>
      </c>
    </row>
    <row r="1773" spans="1:5">
      <c r="A1773" t="s">
        <v>1465</v>
      </c>
      <c r="B1773" s="101" t="s">
        <v>652</v>
      </c>
      <c r="C1773" s="561">
        <v>201170063</v>
      </c>
      <c r="E1773" s="509">
        <v>40598</v>
      </c>
    </row>
    <row r="1774" spans="1:5">
      <c r="A1774" t="s">
        <v>1466</v>
      </c>
      <c r="B1774" s="101" t="s">
        <v>2053</v>
      </c>
      <c r="C1774" s="561">
        <v>201170070</v>
      </c>
      <c r="E1774" s="509">
        <v>40604</v>
      </c>
    </row>
    <row r="1775" spans="1:5">
      <c r="A1775" t="s">
        <v>1467</v>
      </c>
      <c r="B1775" s="101" t="s">
        <v>2054</v>
      </c>
      <c r="C1775" s="561">
        <v>201170074</v>
      </c>
      <c r="E1775" s="509">
        <v>40596</v>
      </c>
    </row>
    <row r="1776" spans="1:5">
      <c r="A1776" t="s">
        <v>1468</v>
      </c>
      <c r="B1776" s="101" t="s">
        <v>641</v>
      </c>
      <c r="C1776" s="561">
        <v>201170079</v>
      </c>
      <c r="E1776" s="509">
        <v>40596</v>
      </c>
    </row>
    <row r="1777" spans="1:5">
      <c r="A1777" t="s">
        <v>752</v>
      </c>
      <c r="B1777" s="101" t="s">
        <v>1913</v>
      </c>
      <c r="C1777" s="561">
        <v>201170091</v>
      </c>
      <c r="E1777" s="509">
        <v>40596</v>
      </c>
    </row>
    <row r="1778" spans="1:5">
      <c r="A1778" t="s">
        <v>708</v>
      </c>
      <c r="B1778" s="101" t="s">
        <v>2055</v>
      </c>
      <c r="C1778" s="561">
        <v>201170098</v>
      </c>
      <c r="E1778" s="509">
        <v>40606</v>
      </c>
    </row>
    <row r="1779" spans="1:5">
      <c r="A1779" t="s">
        <v>1469</v>
      </c>
      <c r="B1779" s="101" t="s">
        <v>1911</v>
      </c>
      <c r="C1779" s="561">
        <v>201170107</v>
      </c>
      <c r="E1779" s="509">
        <v>40669</v>
      </c>
    </row>
    <row r="1780" spans="1:5">
      <c r="A1780" t="s">
        <v>1470</v>
      </c>
      <c r="B1780" s="101" t="s">
        <v>2056</v>
      </c>
      <c r="C1780" s="561">
        <v>201170109</v>
      </c>
      <c r="E1780" s="509">
        <v>40598</v>
      </c>
    </row>
    <row r="1781" spans="1:5">
      <c r="A1781" t="s">
        <v>1471</v>
      </c>
      <c r="B1781" s="101" t="s">
        <v>1860</v>
      </c>
      <c r="C1781" s="561">
        <v>201170138</v>
      </c>
      <c r="E1781" s="509">
        <v>40596</v>
      </c>
    </row>
    <row r="1782" spans="1:5">
      <c r="A1782" t="s">
        <v>1472</v>
      </c>
      <c r="B1782" s="101" t="s">
        <v>1898</v>
      </c>
      <c r="C1782" s="561">
        <v>201170139</v>
      </c>
      <c r="E1782" s="509">
        <v>40596</v>
      </c>
    </row>
    <row r="1783" spans="1:5">
      <c r="A1783" t="s">
        <v>1473</v>
      </c>
      <c r="B1783" s="101" t="s">
        <v>152</v>
      </c>
      <c r="C1783" s="561">
        <v>201170140</v>
      </c>
      <c r="E1783" s="509">
        <v>40596</v>
      </c>
    </row>
    <row r="1784" spans="1:5">
      <c r="A1784" t="s">
        <v>1474</v>
      </c>
      <c r="B1784" s="101" t="s">
        <v>1924</v>
      </c>
      <c r="C1784" s="561">
        <v>201170141</v>
      </c>
      <c r="E1784" s="509">
        <v>40596</v>
      </c>
    </row>
    <row r="1785" spans="1:5">
      <c r="A1785" t="s">
        <v>1475</v>
      </c>
      <c r="B1785" s="101" t="s">
        <v>647</v>
      </c>
      <c r="C1785" s="561">
        <v>201170144</v>
      </c>
      <c r="E1785" s="509">
        <v>40598</v>
      </c>
    </row>
    <row r="1786" spans="1:5">
      <c r="A1786" t="s">
        <v>1476</v>
      </c>
      <c r="B1786" s="101" t="s">
        <v>1952</v>
      </c>
      <c r="C1786" s="561">
        <v>201170147</v>
      </c>
      <c r="E1786" s="509">
        <v>40598</v>
      </c>
    </row>
    <row r="1787" spans="1:5">
      <c r="A1787" t="s">
        <v>1477</v>
      </c>
      <c r="B1787" s="101" t="s">
        <v>152</v>
      </c>
      <c r="C1787" s="561">
        <v>201170148</v>
      </c>
      <c r="E1787" s="509">
        <v>40598</v>
      </c>
    </row>
    <row r="1788" spans="1:5">
      <c r="A1788" t="s">
        <v>1478</v>
      </c>
      <c r="B1788" s="101" t="s">
        <v>556</v>
      </c>
      <c r="C1788" s="561">
        <v>201170176</v>
      </c>
      <c r="E1788" s="509">
        <v>40596</v>
      </c>
    </row>
    <row r="1789" spans="1:5">
      <c r="A1789" t="s">
        <v>1479</v>
      </c>
      <c r="B1789" s="101" t="s">
        <v>694</v>
      </c>
      <c r="C1789" s="561">
        <v>201170205</v>
      </c>
      <c r="E1789" s="509">
        <v>40598</v>
      </c>
    </row>
    <row r="1790" spans="1:5">
      <c r="A1790" t="s">
        <v>1480</v>
      </c>
      <c r="B1790" s="101" t="s">
        <v>716</v>
      </c>
      <c r="C1790" s="561">
        <v>201170226</v>
      </c>
      <c r="E1790" s="509">
        <v>40877</v>
      </c>
    </row>
    <row r="1791" spans="1:5">
      <c r="A1791" t="s">
        <v>755</v>
      </c>
      <c r="B1791" s="101" t="s">
        <v>651</v>
      </c>
      <c r="C1791" s="561">
        <v>201170287</v>
      </c>
      <c r="E1791" s="509">
        <v>40625</v>
      </c>
    </row>
    <row r="1792" spans="1:5">
      <c r="A1792" t="s">
        <v>703</v>
      </c>
      <c r="B1792" s="101" t="s">
        <v>1933</v>
      </c>
      <c r="C1792" s="561">
        <v>201170301</v>
      </c>
      <c r="E1792" s="509">
        <v>40620</v>
      </c>
    </row>
    <row r="1793" spans="1:5">
      <c r="A1793" t="s">
        <v>1481</v>
      </c>
      <c r="B1793" s="101" t="s">
        <v>713</v>
      </c>
      <c r="C1793" s="561">
        <v>201170312</v>
      </c>
      <c r="E1793" s="509">
        <v>40603</v>
      </c>
    </row>
    <row r="1794" spans="1:5">
      <c r="A1794" t="s">
        <v>821</v>
      </c>
      <c r="B1794" s="101" t="s">
        <v>2057</v>
      </c>
      <c r="C1794" s="561">
        <v>201170319</v>
      </c>
      <c r="E1794" s="509">
        <v>40604</v>
      </c>
    </row>
    <row r="1795" spans="1:5">
      <c r="A1795" t="s">
        <v>1482</v>
      </c>
      <c r="B1795" s="101" t="s">
        <v>650</v>
      </c>
      <c r="C1795" s="561">
        <v>201170324</v>
      </c>
      <c r="E1795" s="509">
        <v>40604</v>
      </c>
    </row>
    <row r="1796" spans="1:5">
      <c r="A1796" t="s">
        <v>765</v>
      </c>
      <c r="B1796" s="101" t="s">
        <v>152</v>
      </c>
      <c r="C1796" s="561">
        <v>201170377</v>
      </c>
      <c r="E1796" s="509">
        <v>40606</v>
      </c>
    </row>
    <row r="1797" spans="1:5">
      <c r="A1797" t="s">
        <v>781</v>
      </c>
      <c r="B1797" s="101" t="s">
        <v>724</v>
      </c>
      <c r="C1797" s="561">
        <v>201170403</v>
      </c>
      <c r="E1797" s="509">
        <v>40603</v>
      </c>
    </row>
    <row r="1798" spans="1:5">
      <c r="A1798" t="s">
        <v>2435</v>
      </c>
      <c r="B1798" s="101" t="s">
        <v>1813</v>
      </c>
      <c r="C1798" s="561">
        <v>201170408</v>
      </c>
      <c r="E1798" s="509">
        <v>40918</v>
      </c>
    </row>
    <row r="1799" spans="1:5">
      <c r="A1799" t="s">
        <v>1483</v>
      </c>
      <c r="B1799" s="101" t="s">
        <v>680</v>
      </c>
      <c r="C1799" s="561">
        <v>201170424</v>
      </c>
      <c r="E1799" s="509">
        <v>40613</v>
      </c>
    </row>
    <row r="1800" spans="1:5">
      <c r="A1800" t="s">
        <v>1484</v>
      </c>
      <c r="B1800" s="101" t="s">
        <v>656</v>
      </c>
      <c r="C1800" s="561">
        <v>201170425</v>
      </c>
      <c r="E1800" s="509">
        <v>40613</v>
      </c>
    </row>
    <row r="1801" spans="1:5">
      <c r="A1801" t="s">
        <v>1485</v>
      </c>
      <c r="B1801" s="101" t="s">
        <v>2058</v>
      </c>
      <c r="C1801" s="561">
        <v>201170426</v>
      </c>
      <c r="E1801" s="509">
        <v>40613</v>
      </c>
    </row>
    <row r="1802" spans="1:5">
      <c r="A1802" t="s">
        <v>1486</v>
      </c>
      <c r="B1802" s="101" t="s">
        <v>650</v>
      </c>
      <c r="C1802" s="561">
        <v>201170427</v>
      </c>
      <c r="E1802" s="509">
        <v>40613</v>
      </c>
    </row>
    <row r="1803" spans="1:5">
      <c r="A1803" t="s">
        <v>1487</v>
      </c>
      <c r="B1803" s="101" t="s">
        <v>771</v>
      </c>
      <c r="C1803" s="561">
        <v>201170428</v>
      </c>
      <c r="E1803" s="509">
        <v>40613</v>
      </c>
    </row>
    <row r="1804" spans="1:5">
      <c r="A1804" t="s">
        <v>1488</v>
      </c>
      <c r="B1804" s="101" t="s">
        <v>704</v>
      </c>
      <c r="C1804" s="561">
        <v>201170494</v>
      </c>
      <c r="E1804" s="509">
        <v>40606</v>
      </c>
    </row>
    <row r="1805" spans="1:5">
      <c r="A1805" t="s">
        <v>804</v>
      </c>
      <c r="B1805" s="101" t="s">
        <v>2059</v>
      </c>
      <c r="C1805" s="561">
        <v>201170495</v>
      </c>
      <c r="E1805" s="509">
        <v>40606</v>
      </c>
    </row>
    <row r="1806" spans="1:5">
      <c r="A1806" t="s">
        <v>1489</v>
      </c>
      <c r="B1806" s="101" t="s">
        <v>152</v>
      </c>
      <c r="C1806" s="561">
        <v>201170754</v>
      </c>
      <c r="E1806" s="509">
        <v>40613</v>
      </c>
    </row>
    <row r="1807" spans="1:5">
      <c r="A1807" t="s">
        <v>1490</v>
      </c>
      <c r="B1807" s="101" t="s">
        <v>657</v>
      </c>
      <c r="C1807" s="561">
        <v>201170769</v>
      </c>
      <c r="E1807" s="509">
        <v>40669</v>
      </c>
    </row>
    <row r="1808" spans="1:5">
      <c r="A1808" t="s">
        <v>1491</v>
      </c>
      <c r="B1808" s="101" t="s">
        <v>2060</v>
      </c>
      <c r="C1808" s="561">
        <v>201170774</v>
      </c>
      <c r="E1808" s="509">
        <v>40641</v>
      </c>
    </row>
    <row r="1809" spans="1:5">
      <c r="A1809" t="s">
        <v>1492</v>
      </c>
      <c r="B1809" s="101" t="s">
        <v>647</v>
      </c>
      <c r="C1809" s="561">
        <v>201170786</v>
      </c>
      <c r="E1809" s="509">
        <v>40613</v>
      </c>
    </row>
    <row r="1810" spans="1:5">
      <c r="A1810" t="s">
        <v>1493</v>
      </c>
      <c r="B1810" s="101" t="s">
        <v>629</v>
      </c>
      <c r="C1810" s="561">
        <v>201170787</v>
      </c>
      <c r="E1810" s="509">
        <v>40613</v>
      </c>
    </row>
    <row r="1811" spans="1:5">
      <c r="A1811" t="s">
        <v>1494</v>
      </c>
      <c r="B1811" s="101" t="s">
        <v>2061</v>
      </c>
      <c r="C1811" s="561">
        <v>201170794</v>
      </c>
      <c r="E1811" s="509">
        <v>40625</v>
      </c>
    </row>
    <row r="1812" spans="1:5">
      <c r="A1812" t="s">
        <v>1495</v>
      </c>
      <c r="B1812" s="101" t="s">
        <v>2062</v>
      </c>
      <c r="C1812" s="561">
        <v>201170814</v>
      </c>
      <c r="E1812" s="509">
        <v>40620</v>
      </c>
    </row>
    <row r="1813" spans="1:5">
      <c r="A1813" t="s">
        <v>1496</v>
      </c>
      <c r="B1813" s="101" t="s">
        <v>537</v>
      </c>
      <c r="C1813" s="561">
        <v>201170847</v>
      </c>
      <c r="E1813" s="509">
        <v>40613</v>
      </c>
    </row>
    <row r="1814" spans="1:5">
      <c r="A1814" t="s">
        <v>1497</v>
      </c>
      <c r="B1814" s="101" t="s">
        <v>766</v>
      </c>
      <c r="C1814" s="561">
        <v>201170855</v>
      </c>
      <c r="E1814" s="509">
        <v>40613</v>
      </c>
    </row>
    <row r="1815" spans="1:5">
      <c r="A1815" t="s">
        <v>802</v>
      </c>
      <c r="B1815" s="101" t="s">
        <v>713</v>
      </c>
      <c r="C1815" s="561">
        <v>201170859</v>
      </c>
      <c r="E1815" s="509">
        <v>40618</v>
      </c>
    </row>
    <row r="1816" spans="1:5">
      <c r="A1816" t="s">
        <v>1498</v>
      </c>
      <c r="B1816" s="101" t="s">
        <v>724</v>
      </c>
      <c r="C1816" s="561">
        <v>201170866</v>
      </c>
      <c r="E1816" s="509">
        <v>40627</v>
      </c>
    </row>
    <row r="1817" spans="1:5">
      <c r="A1817" t="s">
        <v>1499</v>
      </c>
      <c r="B1817" s="101" t="s">
        <v>590</v>
      </c>
      <c r="C1817" s="561">
        <v>201170873</v>
      </c>
      <c r="E1817" s="509">
        <v>40613</v>
      </c>
    </row>
    <row r="1818" spans="1:5">
      <c r="A1818" t="s">
        <v>1500</v>
      </c>
      <c r="B1818" s="101" t="s">
        <v>1836</v>
      </c>
      <c r="C1818" s="561">
        <v>201170879</v>
      </c>
      <c r="E1818" s="509">
        <v>40613</v>
      </c>
    </row>
    <row r="1819" spans="1:5">
      <c r="A1819" t="s">
        <v>1501</v>
      </c>
      <c r="B1819" s="101" t="s">
        <v>2057</v>
      </c>
      <c r="C1819" s="561">
        <v>201170881</v>
      </c>
      <c r="E1819" s="509">
        <v>40613</v>
      </c>
    </row>
    <row r="1820" spans="1:5">
      <c r="A1820" t="s">
        <v>1502</v>
      </c>
      <c r="B1820" s="101" t="s">
        <v>2063</v>
      </c>
      <c r="C1820" s="561">
        <v>201170921</v>
      </c>
      <c r="E1820" s="509">
        <v>40620</v>
      </c>
    </row>
    <row r="1821" spans="1:5">
      <c r="A1821" t="s">
        <v>1503</v>
      </c>
      <c r="B1821" s="101" t="s">
        <v>771</v>
      </c>
      <c r="C1821" s="561">
        <v>201170924</v>
      </c>
      <c r="E1821" s="509">
        <v>40620</v>
      </c>
    </row>
    <row r="1822" spans="1:5">
      <c r="A1822" t="s">
        <v>1504</v>
      </c>
      <c r="B1822" s="101" t="s">
        <v>675</v>
      </c>
      <c r="C1822" s="561">
        <v>201170945</v>
      </c>
      <c r="E1822" s="509">
        <v>40618</v>
      </c>
    </row>
    <row r="1823" spans="1:5">
      <c r="A1823" t="s">
        <v>1076</v>
      </c>
      <c r="B1823" s="101" t="s">
        <v>641</v>
      </c>
      <c r="C1823" s="561">
        <v>201170950</v>
      </c>
      <c r="E1823" s="509">
        <v>40627</v>
      </c>
    </row>
    <row r="1824" spans="1:5">
      <c r="A1824" t="s">
        <v>1505</v>
      </c>
      <c r="B1824" s="101" t="s">
        <v>152</v>
      </c>
      <c r="C1824" s="561">
        <v>201170954</v>
      </c>
      <c r="E1824" s="509">
        <v>40627</v>
      </c>
    </row>
    <row r="1825" spans="1:5">
      <c r="A1825" t="s">
        <v>759</v>
      </c>
      <c r="B1825" s="101" t="s">
        <v>592</v>
      </c>
      <c r="C1825" s="561">
        <v>201170989</v>
      </c>
      <c r="E1825" s="509">
        <v>40618</v>
      </c>
    </row>
    <row r="1826" spans="1:5">
      <c r="A1826" t="s">
        <v>1506</v>
      </c>
      <c r="B1826" s="101" t="s">
        <v>666</v>
      </c>
      <c r="C1826" s="561">
        <v>201180239</v>
      </c>
      <c r="E1826" s="509">
        <v>40809</v>
      </c>
    </row>
    <row r="1827" spans="1:5">
      <c r="A1827" t="s">
        <v>1507</v>
      </c>
      <c r="B1827" s="101" t="s">
        <v>559</v>
      </c>
      <c r="C1827" s="561">
        <v>201214752</v>
      </c>
      <c r="E1827" s="509">
        <v>40870</v>
      </c>
    </row>
    <row r="1828" spans="1:5">
      <c r="A1828" t="s">
        <v>1508</v>
      </c>
      <c r="B1828" s="101" t="s">
        <v>682</v>
      </c>
      <c r="C1828" s="561">
        <v>201214753</v>
      </c>
      <c r="E1828" s="509">
        <v>40870</v>
      </c>
    </row>
    <row r="1829" spans="1:5">
      <c r="A1829" t="s">
        <v>1509</v>
      </c>
      <c r="B1829" s="101" t="s">
        <v>659</v>
      </c>
      <c r="C1829" s="561">
        <v>201214760</v>
      </c>
      <c r="E1829" s="509">
        <v>40879</v>
      </c>
    </row>
    <row r="1830" spans="1:5">
      <c r="A1830" t="s">
        <v>813</v>
      </c>
      <c r="B1830" s="101" t="s">
        <v>590</v>
      </c>
      <c r="C1830" s="561">
        <v>201214761</v>
      </c>
      <c r="E1830" s="509">
        <v>40879</v>
      </c>
    </row>
    <row r="1831" spans="1:5">
      <c r="A1831" t="s">
        <v>1510</v>
      </c>
      <c r="B1831" s="101" t="s">
        <v>713</v>
      </c>
      <c r="C1831" s="561">
        <v>201214762</v>
      </c>
      <c r="E1831" s="509">
        <v>40879</v>
      </c>
    </row>
    <row r="1832" spans="1:5">
      <c r="A1832" t="s">
        <v>1511</v>
      </c>
      <c r="B1832" s="101" t="s">
        <v>2064</v>
      </c>
      <c r="C1832" s="561">
        <v>201214763</v>
      </c>
      <c r="E1832" s="509">
        <v>40879</v>
      </c>
    </row>
    <row r="1833" spans="1:5">
      <c r="A1833" t="s">
        <v>1512</v>
      </c>
      <c r="B1833" s="101" t="s">
        <v>651</v>
      </c>
      <c r="C1833" s="561">
        <v>201214764</v>
      </c>
      <c r="E1833" s="509">
        <v>40879</v>
      </c>
    </row>
    <row r="1834" spans="1:5">
      <c r="A1834" t="s">
        <v>686</v>
      </c>
      <c r="B1834" s="101" t="s">
        <v>2065</v>
      </c>
      <c r="C1834" s="561">
        <v>201214765</v>
      </c>
      <c r="E1834" s="509">
        <v>40883</v>
      </c>
    </row>
    <row r="1835" spans="1:5">
      <c r="A1835" t="s">
        <v>1513</v>
      </c>
      <c r="B1835" s="101" t="s">
        <v>564</v>
      </c>
      <c r="C1835" s="561">
        <v>201214794</v>
      </c>
      <c r="E1835" s="509">
        <v>40823</v>
      </c>
    </row>
    <row r="1836" spans="1:5">
      <c r="A1836" t="s">
        <v>1514</v>
      </c>
      <c r="B1836" s="101" t="s">
        <v>1880</v>
      </c>
      <c r="C1836" s="561">
        <v>201214830</v>
      </c>
      <c r="E1836" s="509">
        <v>40689</v>
      </c>
    </row>
    <row r="1837" spans="1:5">
      <c r="A1837" t="s">
        <v>2436</v>
      </c>
      <c r="B1837" s="101" t="s">
        <v>1826</v>
      </c>
      <c r="C1837" s="561">
        <v>201214846</v>
      </c>
      <c r="E1837" s="509">
        <v>40939</v>
      </c>
    </row>
    <row r="1838" spans="1:5">
      <c r="A1838" t="s">
        <v>1515</v>
      </c>
      <c r="B1838" s="101" t="s">
        <v>152</v>
      </c>
      <c r="C1838" s="561">
        <v>201214885</v>
      </c>
      <c r="E1838" s="509">
        <v>40723</v>
      </c>
    </row>
    <row r="1839" spans="1:5">
      <c r="A1839" t="s">
        <v>1516</v>
      </c>
      <c r="B1839" s="101" t="s">
        <v>827</v>
      </c>
      <c r="C1839" s="561">
        <v>201214886</v>
      </c>
      <c r="E1839" s="509">
        <v>40751</v>
      </c>
    </row>
    <row r="1840" spans="1:5">
      <c r="A1840" t="s">
        <v>1517</v>
      </c>
      <c r="B1840" s="101" t="s">
        <v>564</v>
      </c>
      <c r="C1840" s="561">
        <v>201214890</v>
      </c>
      <c r="E1840" s="509">
        <v>40760</v>
      </c>
    </row>
    <row r="1841" spans="1:5">
      <c r="A1841" t="s">
        <v>1518</v>
      </c>
      <c r="B1841" s="101" t="s">
        <v>644</v>
      </c>
      <c r="C1841" s="561">
        <v>201214911</v>
      </c>
      <c r="E1841" s="509">
        <v>40690</v>
      </c>
    </row>
    <row r="1842" spans="1:5">
      <c r="A1842" t="s">
        <v>1519</v>
      </c>
      <c r="B1842" s="101" t="s">
        <v>765</v>
      </c>
      <c r="C1842" s="561">
        <v>201214929</v>
      </c>
      <c r="E1842" s="509">
        <v>40696</v>
      </c>
    </row>
    <row r="1843" spans="1:5">
      <c r="A1843" t="s">
        <v>1520</v>
      </c>
      <c r="B1843" s="101" t="s">
        <v>1842</v>
      </c>
      <c r="C1843" s="561">
        <v>201214949</v>
      </c>
      <c r="E1843" s="509">
        <v>40690</v>
      </c>
    </row>
    <row r="1844" spans="1:5">
      <c r="A1844" t="s">
        <v>1521</v>
      </c>
      <c r="B1844" s="101" t="s">
        <v>1914</v>
      </c>
      <c r="C1844" s="561">
        <v>201214966</v>
      </c>
      <c r="E1844" s="509">
        <v>40897</v>
      </c>
    </row>
    <row r="1845" spans="1:5">
      <c r="A1845" t="s">
        <v>1522</v>
      </c>
      <c r="B1845" s="101" t="s">
        <v>656</v>
      </c>
      <c r="C1845" s="561">
        <v>201214967</v>
      </c>
      <c r="E1845" s="509">
        <v>40814</v>
      </c>
    </row>
    <row r="1846" spans="1:5">
      <c r="A1846" t="s">
        <v>1523</v>
      </c>
      <c r="B1846" s="101" t="s">
        <v>652</v>
      </c>
      <c r="C1846" s="561">
        <v>201214979</v>
      </c>
      <c r="E1846" s="509">
        <v>40820</v>
      </c>
    </row>
    <row r="1847" spans="1:5">
      <c r="A1847" t="s">
        <v>1524</v>
      </c>
      <c r="B1847" s="101" t="s">
        <v>2066</v>
      </c>
      <c r="C1847" s="561">
        <v>201215041</v>
      </c>
      <c r="E1847" s="509">
        <v>40725</v>
      </c>
    </row>
    <row r="1848" spans="1:5">
      <c r="A1848" t="s">
        <v>948</v>
      </c>
      <c r="B1848" s="101" t="s">
        <v>632</v>
      </c>
      <c r="C1848" s="561">
        <v>201215046</v>
      </c>
      <c r="E1848" s="509">
        <v>40842</v>
      </c>
    </row>
    <row r="1849" spans="1:5">
      <c r="A1849" t="s">
        <v>1525</v>
      </c>
      <c r="B1849" s="101" t="s">
        <v>2067</v>
      </c>
      <c r="C1849" s="561">
        <v>201215055</v>
      </c>
      <c r="E1849" s="509">
        <v>40767</v>
      </c>
    </row>
    <row r="1850" spans="1:5">
      <c r="A1850" t="s">
        <v>730</v>
      </c>
      <c r="B1850" s="101" t="s">
        <v>606</v>
      </c>
      <c r="C1850" s="561">
        <v>201215065</v>
      </c>
      <c r="E1850" s="509">
        <v>40870</v>
      </c>
    </row>
    <row r="1851" spans="1:5">
      <c r="A1851" t="s">
        <v>1526</v>
      </c>
      <c r="B1851" s="101" t="s">
        <v>725</v>
      </c>
      <c r="C1851" s="561">
        <v>201215077</v>
      </c>
      <c r="E1851" s="509">
        <v>40716</v>
      </c>
    </row>
    <row r="1852" spans="1:5">
      <c r="A1852" t="s">
        <v>1527</v>
      </c>
      <c r="B1852" s="101" t="s">
        <v>750</v>
      </c>
      <c r="C1852" s="561">
        <v>201215197</v>
      </c>
      <c r="E1852" s="509">
        <v>40879</v>
      </c>
    </row>
    <row r="1853" spans="1:5">
      <c r="A1853" t="s">
        <v>836</v>
      </c>
      <c r="B1853" s="101" t="s">
        <v>724</v>
      </c>
      <c r="C1853" s="561">
        <v>201215203</v>
      </c>
      <c r="E1853" s="509">
        <v>40725</v>
      </c>
    </row>
    <row r="1854" spans="1:5">
      <c r="A1854" t="s">
        <v>1528</v>
      </c>
      <c r="B1854" s="101" t="s">
        <v>2068</v>
      </c>
      <c r="C1854" s="561">
        <v>201215223</v>
      </c>
      <c r="E1854" s="509">
        <v>40814</v>
      </c>
    </row>
    <row r="1855" spans="1:5">
      <c r="A1855" t="s">
        <v>1529</v>
      </c>
      <c r="B1855" s="101" t="s">
        <v>679</v>
      </c>
      <c r="C1855" s="561">
        <v>201215267</v>
      </c>
      <c r="E1855" s="509">
        <v>40711</v>
      </c>
    </row>
    <row r="1856" spans="1:5">
      <c r="A1856" t="s">
        <v>762</v>
      </c>
      <c r="B1856" s="101" t="s">
        <v>632</v>
      </c>
      <c r="C1856" s="561">
        <v>201215273</v>
      </c>
      <c r="E1856" s="509">
        <v>40639</v>
      </c>
    </row>
    <row r="1857" spans="1:5">
      <c r="A1857" t="s">
        <v>1530</v>
      </c>
      <c r="B1857" s="101" t="s">
        <v>637</v>
      </c>
      <c r="C1857" s="561">
        <v>201215416</v>
      </c>
      <c r="E1857" s="509">
        <v>40639</v>
      </c>
    </row>
    <row r="1858" spans="1:5">
      <c r="A1858" t="s">
        <v>1531</v>
      </c>
      <c r="B1858" s="101" t="s">
        <v>2069</v>
      </c>
      <c r="C1858" s="561">
        <v>201215464</v>
      </c>
      <c r="E1858" s="509">
        <v>40711</v>
      </c>
    </row>
    <row r="1859" spans="1:5">
      <c r="A1859" t="s">
        <v>1532</v>
      </c>
      <c r="B1859" s="101" t="s">
        <v>627</v>
      </c>
      <c r="C1859" s="561">
        <v>201215495</v>
      </c>
      <c r="E1859" s="509">
        <v>40690</v>
      </c>
    </row>
    <row r="1860" spans="1:5">
      <c r="A1860" t="s">
        <v>737</v>
      </c>
      <c r="B1860" s="101" t="s">
        <v>668</v>
      </c>
      <c r="C1860" s="561">
        <v>201233004</v>
      </c>
      <c r="E1860" s="509">
        <v>40620</v>
      </c>
    </row>
    <row r="1861" spans="1:5">
      <c r="A1861" t="s">
        <v>754</v>
      </c>
      <c r="B1861" s="101" t="s">
        <v>1881</v>
      </c>
      <c r="C1861" s="561">
        <v>201233005</v>
      </c>
      <c r="E1861" s="509">
        <v>40620</v>
      </c>
    </row>
    <row r="1862" spans="1:5">
      <c r="A1862" t="s">
        <v>1533</v>
      </c>
      <c r="B1862" s="101" t="s">
        <v>2070</v>
      </c>
      <c r="C1862" s="561">
        <v>201233048</v>
      </c>
      <c r="E1862" s="509">
        <v>40788</v>
      </c>
    </row>
    <row r="1863" spans="1:5">
      <c r="A1863" t="s">
        <v>1534</v>
      </c>
      <c r="B1863" s="101" t="s">
        <v>589</v>
      </c>
      <c r="C1863" s="561">
        <v>201233060</v>
      </c>
      <c r="E1863" s="509">
        <v>40627</v>
      </c>
    </row>
    <row r="1864" spans="1:5">
      <c r="A1864" t="s">
        <v>1535</v>
      </c>
      <c r="B1864" s="101" t="s">
        <v>654</v>
      </c>
      <c r="C1864" s="561">
        <v>201233071</v>
      </c>
      <c r="E1864" s="509">
        <v>40638</v>
      </c>
    </row>
    <row r="1865" spans="1:5">
      <c r="A1865" t="s">
        <v>1536</v>
      </c>
      <c r="B1865" s="101" t="s">
        <v>2071</v>
      </c>
      <c r="C1865" s="561">
        <v>201233106</v>
      </c>
      <c r="E1865" s="509">
        <v>40639</v>
      </c>
    </row>
    <row r="1866" spans="1:5">
      <c r="A1866" t="s">
        <v>1537</v>
      </c>
      <c r="B1866" s="101" t="s">
        <v>606</v>
      </c>
      <c r="C1866" s="561">
        <v>201233140</v>
      </c>
      <c r="E1866" s="509">
        <v>40897</v>
      </c>
    </row>
    <row r="1867" spans="1:5">
      <c r="A1867" t="s">
        <v>1538</v>
      </c>
      <c r="B1867" s="101" t="s">
        <v>2072</v>
      </c>
      <c r="C1867" s="561">
        <v>201233175</v>
      </c>
      <c r="E1867" s="509">
        <v>40639</v>
      </c>
    </row>
    <row r="1868" spans="1:5">
      <c r="A1868" t="s">
        <v>1539</v>
      </c>
      <c r="B1868" s="101" t="s">
        <v>1882</v>
      </c>
      <c r="C1868" s="561">
        <v>201233176</v>
      </c>
      <c r="E1868" s="509">
        <v>40652</v>
      </c>
    </row>
    <row r="1869" spans="1:5">
      <c r="A1869" t="s">
        <v>1540</v>
      </c>
      <c r="B1869" s="101" t="s">
        <v>2073</v>
      </c>
      <c r="C1869" s="561">
        <v>201233191</v>
      </c>
      <c r="E1869" s="509">
        <v>40878</v>
      </c>
    </row>
    <row r="1870" spans="1:5">
      <c r="A1870" t="s">
        <v>1541</v>
      </c>
      <c r="B1870" s="101" t="s">
        <v>656</v>
      </c>
      <c r="C1870" s="561">
        <v>201233195</v>
      </c>
      <c r="E1870" s="509">
        <v>40627</v>
      </c>
    </row>
    <row r="1871" spans="1:5">
      <c r="A1871" t="s">
        <v>1542</v>
      </c>
      <c r="B1871" s="101" t="s">
        <v>650</v>
      </c>
      <c r="C1871" s="561">
        <v>201233203</v>
      </c>
      <c r="E1871" s="509">
        <v>40627</v>
      </c>
    </row>
    <row r="1872" spans="1:5">
      <c r="A1872" t="s">
        <v>1543</v>
      </c>
      <c r="B1872" s="101" t="s">
        <v>2074</v>
      </c>
      <c r="C1872" s="561">
        <v>201233236</v>
      </c>
      <c r="E1872" s="509">
        <v>40704</v>
      </c>
    </row>
    <row r="1873" spans="1:5">
      <c r="A1873" t="s">
        <v>2437</v>
      </c>
      <c r="B1873" s="101" t="s">
        <v>1901</v>
      </c>
      <c r="C1873" s="561">
        <v>201233355</v>
      </c>
      <c r="E1873" s="509">
        <v>40918</v>
      </c>
    </row>
    <row r="1874" spans="1:5">
      <c r="A1874" t="s">
        <v>1544</v>
      </c>
      <c r="B1874" s="101" t="s">
        <v>652</v>
      </c>
      <c r="C1874" s="561">
        <v>201233565</v>
      </c>
      <c r="E1874" s="509">
        <v>40641</v>
      </c>
    </row>
    <row r="1875" spans="1:5">
      <c r="A1875" t="s">
        <v>1545</v>
      </c>
      <c r="B1875" s="101" t="s">
        <v>2075</v>
      </c>
      <c r="C1875" s="561">
        <v>201233599</v>
      </c>
      <c r="E1875" s="509">
        <v>40638</v>
      </c>
    </row>
    <row r="1876" spans="1:5">
      <c r="A1876" t="s">
        <v>832</v>
      </c>
      <c r="B1876" s="101" t="s">
        <v>713</v>
      </c>
      <c r="C1876" s="561">
        <v>201233602</v>
      </c>
      <c r="E1876" s="509">
        <v>40638</v>
      </c>
    </row>
    <row r="1877" spans="1:5">
      <c r="A1877" t="s">
        <v>1546</v>
      </c>
      <c r="B1877" s="101" t="s">
        <v>559</v>
      </c>
      <c r="C1877" s="561">
        <v>201233611</v>
      </c>
      <c r="E1877" s="509">
        <v>40800</v>
      </c>
    </row>
    <row r="1878" spans="1:5">
      <c r="A1878" t="s">
        <v>1547</v>
      </c>
      <c r="B1878" s="101" t="s">
        <v>645</v>
      </c>
      <c r="C1878" s="561">
        <v>201233617</v>
      </c>
      <c r="E1878" s="509">
        <v>40652</v>
      </c>
    </row>
    <row r="1879" spans="1:5">
      <c r="A1879" t="s">
        <v>1548</v>
      </c>
      <c r="B1879" s="101" t="s">
        <v>2076</v>
      </c>
      <c r="C1879" s="561">
        <v>201233659</v>
      </c>
      <c r="E1879" s="509">
        <v>40641</v>
      </c>
    </row>
    <row r="1880" spans="1:5">
      <c r="A1880" t="s">
        <v>1549</v>
      </c>
      <c r="B1880" s="101" t="s">
        <v>671</v>
      </c>
      <c r="C1880" s="561">
        <v>201233661</v>
      </c>
      <c r="E1880" s="509">
        <v>40662</v>
      </c>
    </row>
    <row r="1881" spans="1:5">
      <c r="A1881" t="s">
        <v>1550</v>
      </c>
      <c r="B1881" s="101" t="s">
        <v>668</v>
      </c>
      <c r="C1881" s="561">
        <v>201233677</v>
      </c>
      <c r="E1881" s="509">
        <v>40641</v>
      </c>
    </row>
    <row r="1882" spans="1:5">
      <c r="A1882" t="s">
        <v>734</v>
      </c>
      <c r="B1882" s="101" t="s">
        <v>652</v>
      </c>
      <c r="C1882" s="561">
        <v>201233690</v>
      </c>
      <c r="E1882" s="509">
        <v>40639</v>
      </c>
    </row>
    <row r="1883" spans="1:5">
      <c r="A1883" t="s">
        <v>1551</v>
      </c>
      <c r="B1883" s="101" t="s">
        <v>589</v>
      </c>
      <c r="C1883" s="561">
        <v>201233695</v>
      </c>
      <c r="E1883" s="509">
        <v>40641</v>
      </c>
    </row>
    <row r="1884" spans="1:5">
      <c r="A1884" t="s">
        <v>1552</v>
      </c>
      <c r="B1884" s="101" t="s">
        <v>537</v>
      </c>
      <c r="C1884" s="561">
        <v>201233696</v>
      </c>
      <c r="E1884" s="509">
        <v>40638</v>
      </c>
    </row>
    <row r="1885" spans="1:5">
      <c r="A1885" t="s">
        <v>1553</v>
      </c>
      <c r="B1885" s="101" t="s">
        <v>152</v>
      </c>
      <c r="C1885" s="561">
        <v>201233698</v>
      </c>
      <c r="E1885" s="509">
        <v>40638</v>
      </c>
    </row>
    <row r="1886" spans="1:5">
      <c r="A1886" t="s">
        <v>1554</v>
      </c>
      <c r="B1886" s="101" t="s">
        <v>1843</v>
      </c>
      <c r="C1886" s="561">
        <v>201233703</v>
      </c>
      <c r="E1886" s="509">
        <v>40641</v>
      </c>
    </row>
    <row r="1887" spans="1:5">
      <c r="A1887" t="s">
        <v>1555</v>
      </c>
      <c r="B1887" s="101" t="s">
        <v>788</v>
      </c>
      <c r="C1887" s="561">
        <v>201233708</v>
      </c>
      <c r="E1887" s="509">
        <v>40641</v>
      </c>
    </row>
    <row r="1888" spans="1:5">
      <c r="A1888" t="s">
        <v>1556</v>
      </c>
      <c r="B1888" s="101" t="s">
        <v>650</v>
      </c>
      <c r="C1888" s="561">
        <v>201233715</v>
      </c>
      <c r="E1888" s="509">
        <v>40697</v>
      </c>
    </row>
    <row r="1889" spans="1:5">
      <c r="A1889" t="s">
        <v>1557</v>
      </c>
      <c r="B1889" s="101" t="s">
        <v>152</v>
      </c>
      <c r="C1889" s="561">
        <v>201233743</v>
      </c>
      <c r="E1889" s="509">
        <v>40641</v>
      </c>
    </row>
    <row r="1890" spans="1:5">
      <c r="A1890" t="s">
        <v>683</v>
      </c>
      <c r="B1890" s="101" t="s">
        <v>2077</v>
      </c>
      <c r="C1890" s="561">
        <v>201233766</v>
      </c>
      <c r="E1890" s="509">
        <v>40646</v>
      </c>
    </row>
    <row r="1891" spans="1:5">
      <c r="A1891" t="s">
        <v>1400</v>
      </c>
      <c r="B1891" s="101" t="s">
        <v>647</v>
      </c>
      <c r="C1891" s="561">
        <v>201233767</v>
      </c>
      <c r="E1891" s="509">
        <v>40646</v>
      </c>
    </row>
    <row r="1892" spans="1:5">
      <c r="A1892" t="s">
        <v>1558</v>
      </c>
      <c r="B1892" s="101" t="s">
        <v>1822</v>
      </c>
      <c r="C1892" s="561">
        <v>201233770</v>
      </c>
      <c r="E1892" s="509">
        <v>40652</v>
      </c>
    </row>
    <row r="1893" spans="1:5">
      <c r="A1893" t="s">
        <v>1559</v>
      </c>
      <c r="B1893" s="101" t="s">
        <v>701</v>
      </c>
      <c r="C1893" s="561">
        <v>201233798</v>
      </c>
      <c r="E1893" s="509">
        <v>40652</v>
      </c>
    </row>
    <row r="1894" spans="1:5">
      <c r="A1894" t="s">
        <v>1560</v>
      </c>
      <c r="B1894" s="101" t="s">
        <v>2078</v>
      </c>
      <c r="C1894" s="561">
        <v>201233804</v>
      </c>
      <c r="E1894" s="509">
        <v>40652</v>
      </c>
    </row>
    <row r="1895" spans="1:5">
      <c r="A1895" t="s">
        <v>1258</v>
      </c>
      <c r="B1895" s="101" t="s">
        <v>1862</v>
      </c>
      <c r="C1895" s="561">
        <v>201233810</v>
      </c>
      <c r="E1895" s="509">
        <v>40646</v>
      </c>
    </row>
    <row r="1896" spans="1:5">
      <c r="A1896" t="s">
        <v>1561</v>
      </c>
      <c r="B1896" s="101" t="s">
        <v>625</v>
      </c>
      <c r="C1896" s="561">
        <v>201233838</v>
      </c>
      <c r="E1896" s="509">
        <v>40652</v>
      </c>
    </row>
    <row r="1897" spans="1:5">
      <c r="A1897" t="s">
        <v>1562</v>
      </c>
      <c r="B1897" s="101" t="s">
        <v>644</v>
      </c>
      <c r="C1897" s="561">
        <v>201233851</v>
      </c>
      <c r="E1897" s="509">
        <v>40864</v>
      </c>
    </row>
    <row r="1898" spans="1:5">
      <c r="A1898" t="s">
        <v>1563</v>
      </c>
      <c r="B1898" s="101" t="s">
        <v>640</v>
      </c>
      <c r="C1898" s="561">
        <v>201233865</v>
      </c>
      <c r="E1898" s="509">
        <v>40659</v>
      </c>
    </row>
    <row r="1899" spans="1:5">
      <c r="A1899" t="s">
        <v>1564</v>
      </c>
      <c r="B1899" s="101" t="s">
        <v>637</v>
      </c>
      <c r="C1899" s="561">
        <v>201233874</v>
      </c>
      <c r="E1899" s="509">
        <v>40877</v>
      </c>
    </row>
    <row r="1900" spans="1:5">
      <c r="A1900" t="s">
        <v>1565</v>
      </c>
      <c r="B1900" s="101" t="s">
        <v>656</v>
      </c>
      <c r="C1900" s="561">
        <v>201233929</v>
      </c>
      <c r="E1900" s="509">
        <v>40674</v>
      </c>
    </row>
    <row r="1901" spans="1:5">
      <c r="A1901" t="s">
        <v>753</v>
      </c>
      <c r="B1901" s="101" t="s">
        <v>2079</v>
      </c>
      <c r="C1901" s="561">
        <v>201233936</v>
      </c>
      <c r="E1901" s="509">
        <v>40652</v>
      </c>
    </row>
    <row r="1902" spans="1:5">
      <c r="A1902" t="s">
        <v>734</v>
      </c>
      <c r="B1902" s="101" t="s">
        <v>1821</v>
      </c>
      <c r="C1902" s="561">
        <v>201233948</v>
      </c>
      <c r="E1902" s="509">
        <v>40652</v>
      </c>
    </row>
    <row r="1903" spans="1:5">
      <c r="A1903" t="s">
        <v>748</v>
      </c>
      <c r="B1903" s="101" t="s">
        <v>659</v>
      </c>
      <c r="C1903" s="561">
        <v>201233958</v>
      </c>
      <c r="E1903" s="509">
        <v>40681</v>
      </c>
    </row>
    <row r="1904" spans="1:5">
      <c r="A1904" t="s">
        <v>842</v>
      </c>
      <c r="B1904" s="101" t="s">
        <v>657</v>
      </c>
      <c r="C1904" s="561">
        <v>201233967</v>
      </c>
      <c r="E1904" s="509">
        <v>40653</v>
      </c>
    </row>
    <row r="1905" spans="1:5">
      <c r="A1905" t="s">
        <v>1566</v>
      </c>
      <c r="B1905" s="101" t="s">
        <v>2080</v>
      </c>
      <c r="C1905" s="561">
        <v>201233990</v>
      </c>
      <c r="E1905" s="509">
        <v>40659</v>
      </c>
    </row>
    <row r="1906" spans="1:5">
      <c r="A1906" t="s">
        <v>1567</v>
      </c>
      <c r="B1906" s="101" t="s">
        <v>1821</v>
      </c>
      <c r="C1906" s="561">
        <v>201234039</v>
      </c>
      <c r="E1906" s="509">
        <v>40662</v>
      </c>
    </row>
    <row r="1907" spans="1:5">
      <c r="A1907" t="s">
        <v>1568</v>
      </c>
      <c r="B1907" s="101" t="s">
        <v>630</v>
      </c>
      <c r="C1907" s="561">
        <v>201234047</v>
      </c>
      <c r="E1907" s="509">
        <v>40863</v>
      </c>
    </row>
    <row r="1908" spans="1:5">
      <c r="A1908" t="s">
        <v>1569</v>
      </c>
      <c r="B1908" s="101" t="s">
        <v>2081</v>
      </c>
      <c r="C1908" s="561">
        <v>201234051</v>
      </c>
      <c r="E1908" s="509">
        <v>40674</v>
      </c>
    </row>
    <row r="1909" spans="1:5">
      <c r="A1909" t="s">
        <v>1570</v>
      </c>
      <c r="B1909" s="101" t="s">
        <v>2082</v>
      </c>
      <c r="C1909" s="561">
        <v>201234052</v>
      </c>
      <c r="E1909" s="509">
        <v>40674</v>
      </c>
    </row>
    <row r="1910" spans="1:5">
      <c r="A1910" t="s">
        <v>1571</v>
      </c>
      <c r="B1910" s="101" t="s">
        <v>559</v>
      </c>
      <c r="C1910" s="561">
        <v>201234054</v>
      </c>
      <c r="E1910" s="509">
        <v>40704</v>
      </c>
    </row>
    <row r="1911" spans="1:5">
      <c r="A1911" t="s">
        <v>760</v>
      </c>
      <c r="B1911" s="101" t="s">
        <v>1869</v>
      </c>
      <c r="C1911" s="561">
        <v>201234101</v>
      </c>
      <c r="E1911" s="509">
        <v>40704</v>
      </c>
    </row>
    <row r="1912" spans="1:5">
      <c r="A1912" t="s">
        <v>1572</v>
      </c>
      <c r="B1912" s="101" t="s">
        <v>2083</v>
      </c>
      <c r="C1912" s="561">
        <v>201234106</v>
      </c>
      <c r="E1912" s="509">
        <v>40660</v>
      </c>
    </row>
    <row r="1913" spans="1:5">
      <c r="A1913" t="s">
        <v>763</v>
      </c>
      <c r="B1913" s="101" t="s">
        <v>724</v>
      </c>
      <c r="C1913" s="561">
        <v>201234109</v>
      </c>
      <c r="E1913" s="509">
        <v>40660</v>
      </c>
    </row>
    <row r="1914" spans="1:5">
      <c r="A1914" t="s">
        <v>1573</v>
      </c>
      <c r="B1914" s="101" t="s">
        <v>152</v>
      </c>
      <c r="C1914" s="561">
        <v>201234111</v>
      </c>
      <c r="E1914" s="509">
        <v>40660</v>
      </c>
    </row>
    <row r="1915" spans="1:5">
      <c r="A1915" t="s">
        <v>1574</v>
      </c>
      <c r="B1915" s="101" t="s">
        <v>1877</v>
      </c>
      <c r="C1915" s="561">
        <v>201234113</v>
      </c>
      <c r="E1915" s="509">
        <v>40660</v>
      </c>
    </row>
    <row r="1916" spans="1:5">
      <c r="A1916" t="s">
        <v>744</v>
      </c>
      <c r="B1916" s="101" t="s">
        <v>152</v>
      </c>
      <c r="C1916" s="561">
        <v>201234114</v>
      </c>
      <c r="E1916" s="509">
        <v>40660</v>
      </c>
    </row>
    <row r="1917" spans="1:5">
      <c r="A1917" t="s">
        <v>1575</v>
      </c>
      <c r="B1917" s="101" t="s">
        <v>537</v>
      </c>
      <c r="C1917" s="561">
        <v>201234169</v>
      </c>
      <c r="E1917" s="509">
        <v>40662</v>
      </c>
    </row>
    <row r="1918" spans="1:5">
      <c r="A1918" t="s">
        <v>822</v>
      </c>
      <c r="B1918" s="101" t="s">
        <v>537</v>
      </c>
      <c r="C1918" s="561">
        <v>201234210</v>
      </c>
      <c r="E1918" s="509">
        <v>40669</v>
      </c>
    </row>
    <row r="1919" spans="1:5">
      <c r="A1919" t="s">
        <v>1576</v>
      </c>
      <c r="B1919" s="101" t="s">
        <v>559</v>
      </c>
      <c r="C1919" s="561">
        <v>201234262</v>
      </c>
      <c r="E1919" s="509">
        <v>40669</v>
      </c>
    </row>
    <row r="1920" spans="1:5">
      <c r="A1920" t="s">
        <v>1577</v>
      </c>
      <c r="B1920" s="101" t="s">
        <v>2084</v>
      </c>
      <c r="C1920" s="561">
        <v>201234281</v>
      </c>
      <c r="E1920" s="509">
        <v>40669</v>
      </c>
    </row>
    <row r="1921" spans="1:5">
      <c r="A1921" t="s">
        <v>1578</v>
      </c>
      <c r="B1921" s="101" t="s">
        <v>2085</v>
      </c>
      <c r="C1921" s="561">
        <v>201234301</v>
      </c>
      <c r="E1921" s="509">
        <v>40669</v>
      </c>
    </row>
    <row r="1922" spans="1:5">
      <c r="A1922" t="s">
        <v>1579</v>
      </c>
      <c r="B1922" s="101" t="s">
        <v>152</v>
      </c>
      <c r="C1922" s="561">
        <v>201234340</v>
      </c>
      <c r="E1922" s="509">
        <v>40669</v>
      </c>
    </row>
    <row r="1923" spans="1:5">
      <c r="A1923" t="s">
        <v>1580</v>
      </c>
      <c r="B1923" s="101" t="s">
        <v>723</v>
      </c>
      <c r="C1923" s="561">
        <v>201234401</v>
      </c>
      <c r="E1923" s="509">
        <v>40676</v>
      </c>
    </row>
    <row r="1924" spans="1:5">
      <c r="A1924" t="s">
        <v>1581</v>
      </c>
      <c r="B1924" s="101" t="s">
        <v>1956</v>
      </c>
      <c r="C1924" s="561">
        <v>201234410</v>
      </c>
      <c r="E1924" s="509">
        <v>40683</v>
      </c>
    </row>
    <row r="1925" spans="1:5">
      <c r="A1925" t="s">
        <v>815</v>
      </c>
      <c r="B1925" s="101" t="s">
        <v>1818</v>
      </c>
      <c r="C1925" s="561">
        <v>201234413</v>
      </c>
      <c r="E1925" s="509">
        <v>40683</v>
      </c>
    </row>
    <row r="1926" spans="1:5">
      <c r="A1926" t="s">
        <v>1582</v>
      </c>
      <c r="B1926" s="101" t="s">
        <v>2086</v>
      </c>
      <c r="C1926" s="561">
        <v>201234417</v>
      </c>
      <c r="E1926" s="509">
        <v>40676</v>
      </c>
    </row>
    <row r="1927" spans="1:5">
      <c r="A1927" t="s">
        <v>1583</v>
      </c>
      <c r="B1927" s="101" t="s">
        <v>2087</v>
      </c>
      <c r="C1927" s="561">
        <v>201234420</v>
      </c>
      <c r="E1927" s="509">
        <v>40676</v>
      </c>
    </row>
    <row r="1928" spans="1:5">
      <c r="A1928" t="s">
        <v>1584</v>
      </c>
      <c r="B1928" s="101" t="s">
        <v>1855</v>
      </c>
      <c r="C1928" s="561">
        <v>201234421</v>
      </c>
      <c r="E1928" s="509">
        <v>40676</v>
      </c>
    </row>
    <row r="1929" spans="1:5">
      <c r="A1929" t="s">
        <v>1585</v>
      </c>
      <c r="B1929" s="101" t="s">
        <v>152</v>
      </c>
      <c r="C1929" s="561">
        <v>201234428</v>
      </c>
      <c r="E1929" s="509">
        <v>40681</v>
      </c>
    </row>
    <row r="1930" spans="1:5">
      <c r="A1930" t="s">
        <v>829</v>
      </c>
      <c r="B1930" s="101" t="s">
        <v>637</v>
      </c>
      <c r="C1930" s="561">
        <v>201234429</v>
      </c>
      <c r="E1930" s="509">
        <v>40681</v>
      </c>
    </row>
    <row r="1931" spans="1:5">
      <c r="A1931" t="s">
        <v>1586</v>
      </c>
      <c r="B1931" s="101" t="s">
        <v>629</v>
      </c>
      <c r="C1931" s="561">
        <v>201234473</v>
      </c>
      <c r="E1931" s="509">
        <v>40683</v>
      </c>
    </row>
    <row r="1932" spans="1:5">
      <c r="A1932" t="s">
        <v>1587</v>
      </c>
      <c r="B1932" s="101" t="s">
        <v>668</v>
      </c>
      <c r="C1932" s="561">
        <v>201234511</v>
      </c>
      <c r="E1932" s="509">
        <v>40690</v>
      </c>
    </row>
    <row r="1933" spans="1:5">
      <c r="A1933" t="s">
        <v>1588</v>
      </c>
      <c r="B1933" s="101" t="s">
        <v>650</v>
      </c>
      <c r="C1933" s="561">
        <v>201234520</v>
      </c>
      <c r="E1933" s="509">
        <v>40697</v>
      </c>
    </row>
    <row r="1934" spans="1:5">
      <c r="A1934" t="s">
        <v>1589</v>
      </c>
      <c r="B1934" s="101" t="s">
        <v>645</v>
      </c>
      <c r="C1934" s="561">
        <v>201234525</v>
      </c>
      <c r="E1934" s="509">
        <v>40704</v>
      </c>
    </row>
    <row r="1935" spans="1:5">
      <c r="A1935" t="s">
        <v>1590</v>
      </c>
      <c r="B1935" s="101" t="s">
        <v>725</v>
      </c>
      <c r="C1935" s="561">
        <v>201234527</v>
      </c>
      <c r="E1935" s="509">
        <v>40704</v>
      </c>
    </row>
    <row r="1936" spans="1:5">
      <c r="A1936" t="s">
        <v>1591</v>
      </c>
      <c r="B1936" s="101" t="s">
        <v>2088</v>
      </c>
      <c r="C1936" s="561">
        <v>201234559</v>
      </c>
      <c r="E1936" s="509">
        <v>40897</v>
      </c>
    </row>
    <row r="1937" spans="1:5">
      <c r="A1937" t="s">
        <v>1592</v>
      </c>
      <c r="B1937" s="101" t="s">
        <v>658</v>
      </c>
      <c r="C1937" s="561">
        <v>201234562</v>
      </c>
      <c r="E1937" s="509">
        <v>40689</v>
      </c>
    </row>
    <row r="1938" spans="1:5">
      <c r="A1938" t="s">
        <v>1593</v>
      </c>
      <c r="B1938" s="101" t="s">
        <v>641</v>
      </c>
      <c r="C1938" s="561">
        <v>201234575</v>
      </c>
      <c r="E1938" s="509">
        <v>40689</v>
      </c>
    </row>
    <row r="1939" spans="1:5">
      <c r="A1939" t="s">
        <v>1594</v>
      </c>
      <c r="B1939" s="101" t="s">
        <v>629</v>
      </c>
      <c r="C1939" s="561">
        <v>201234580</v>
      </c>
      <c r="E1939" s="509">
        <v>40690</v>
      </c>
    </row>
    <row r="1940" spans="1:5">
      <c r="A1940" t="s">
        <v>1595</v>
      </c>
      <c r="B1940" s="101" t="s">
        <v>1836</v>
      </c>
      <c r="C1940" s="561">
        <v>201234615</v>
      </c>
      <c r="E1940" s="509">
        <v>40689</v>
      </c>
    </row>
    <row r="1941" spans="1:5">
      <c r="A1941" t="s">
        <v>1596</v>
      </c>
      <c r="B1941" s="101" t="s">
        <v>654</v>
      </c>
      <c r="C1941" s="561">
        <v>201234642</v>
      </c>
      <c r="E1941" s="509">
        <v>40878</v>
      </c>
    </row>
    <row r="1942" spans="1:5">
      <c r="A1942" t="s">
        <v>1597</v>
      </c>
      <c r="B1942" s="101" t="s">
        <v>641</v>
      </c>
      <c r="C1942" s="561">
        <v>201234680</v>
      </c>
      <c r="E1942" s="509">
        <v>40683</v>
      </c>
    </row>
    <row r="1943" spans="1:5">
      <c r="A1943" t="s">
        <v>1598</v>
      </c>
      <c r="B1943" s="101" t="s">
        <v>644</v>
      </c>
      <c r="C1943" s="561">
        <v>201234828</v>
      </c>
      <c r="E1943" s="509">
        <v>40766</v>
      </c>
    </row>
    <row r="1944" spans="1:5">
      <c r="A1944" t="s">
        <v>1599</v>
      </c>
      <c r="B1944" s="101" t="s">
        <v>627</v>
      </c>
      <c r="C1944" s="561">
        <v>201234840</v>
      </c>
      <c r="E1944" s="509">
        <v>40742</v>
      </c>
    </row>
    <row r="1945" spans="1:5">
      <c r="A1945" t="s">
        <v>2438</v>
      </c>
      <c r="B1945" s="101" t="s">
        <v>2385</v>
      </c>
      <c r="C1945" s="561">
        <v>201234974</v>
      </c>
      <c r="E1945" s="509">
        <v>40932</v>
      </c>
    </row>
    <row r="1946" spans="1:5">
      <c r="A1946" t="s">
        <v>811</v>
      </c>
      <c r="B1946" s="101" t="s">
        <v>644</v>
      </c>
      <c r="C1946" s="561">
        <v>201235058</v>
      </c>
      <c r="E1946" s="509">
        <v>40710</v>
      </c>
    </row>
    <row r="1947" spans="1:5">
      <c r="A1947" t="s">
        <v>1600</v>
      </c>
      <c r="B1947" s="101" t="s">
        <v>648</v>
      </c>
      <c r="C1947" s="561">
        <v>201235083</v>
      </c>
      <c r="E1947" s="509">
        <v>40711</v>
      </c>
    </row>
    <row r="1948" spans="1:5">
      <c r="A1948" t="s">
        <v>1601</v>
      </c>
      <c r="B1948" s="101" t="s">
        <v>645</v>
      </c>
      <c r="C1948" s="561">
        <v>201235106</v>
      </c>
      <c r="E1948" s="509">
        <v>40710</v>
      </c>
    </row>
    <row r="1949" spans="1:5">
      <c r="A1949" t="s">
        <v>1602</v>
      </c>
      <c r="B1949" s="101" t="s">
        <v>2089</v>
      </c>
      <c r="C1949" s="561">
        <v>201235107</v>
      </c>
      <c r="E1949" s="509">
        <v>40716</v>
      </c>
    </row>
    <row r="1950" spans="1:5">
      <c r="A1950" t="s">
        <v>1603</v>
      </c>
      <c r="B1950" s="101" t="s">
        <v>648</v>
      </c>
      <c r="C1950" s="561">
        <v>201235120</v>
      </c>
      <c r="E1950" s="509">
        <v>40704</v>
      </c>
    </row>
    <row r="1951" spans="1:5">
      <c r="A1951" t="s">
        <v>1604</v>
      </c>
      <c r="B1951" s="101" t="s">
        <v>607</v>
      </c>
      <c r="C1951" s="561">
        <v>201235131</v>
      </c>
      <c r="E1951" s="509">
        <v>40697</v>
      </c>
    </row>
    <row r="1952" spans="1:5">
      <c r="A1952" t="s">
        <v>1605</v>
      </c>
      <c r="B1952" s="101" t="s">
        <v>713</v>
      </c>
      <c r="C1952" s="561">
        <v>201235163</v>
      </c>
      <c r="E1952" s="509">
        <v>40702</v>
      </c>
    </row>
    <row r="1953" spans="1:5">
      <c r="A1953" t="s">
        <v>1606</v>
      </c>
      <c r="B1953" s="101" t="s">
        <v>590</v>
      </c>
      <c r="C1953" s="561">
        <v>201235171</v>
      </c>
      <c r="E1953" s="509">
        <v>40704</v>
      </c>
    </row>
    <row r="1954" spans="1:5">
      <c r="A1954" t="s">
        <v>828</v>
      </c>
      <c r="B1954" s="101" t="s">
        <v>652</v>
      </c>
      <c r="C1954" s="561">
        <v>201235174</v>
      </c>
      <c r="E1954" s="509">
        <v>40704</v>
      </c>
    </row>
    <row r="1955" spans="1:5">
      <c r="A1955" t="s">
        <v>2178</v>
      </c>
      <c r="B1955" s="101" t="s">
        <v>1919</v>
      </c>
      <c r="C1955" s="561">
        <v>201235190</v>
      </c>
      <c r="E1955" s="509">
        <v>40918</v>
      </c>
    </row>
    <row r="1956" spans="1:5">
      <c r="A1956" t="s">
        <v>1607</v>
      </c>
      <c r="B1956" s="101" t="s">
        <v>2063</v>
      </c>
      <c r="C1956" s="561">
        <v>201235215</v>
      </c>
      <c r="E1956" s="509">
        <v>40702</v>
      </c>
    </row>
    <row r="1957" spans="1:5">
      <c r="A1957" t="s">
        <v>1608</v>
      </c>
      <c r="B1957" s="101" t="s">
        <v>590</v>
      </c>
      <c r="C1957" s="561">
        <v>201235226</v>
      </c>
      <c r="E1957" s="509">
        <v>40702</v>
      </c>
    </row>
    <row r="1958" spans="1:5">
      <c r="A1958" t="s">
        <v>828</v>
      </c>
      <c r="B1958" s="101" t="s">
        <v>537</v>
      </c>
      <c r="C1958" s="561">
        <v>201235236</v>
      </c>
      <c r="E1958" s="509">
        <v>40702</v>
      </c>
    </row>
    <row r="1959" spans="1:5">
      <c r="A1959" t="s">
        <v>1609</v>
      </c>
      <c r="B1959" s="101" t="s">
        <v>651</v>
      </c>
      <c r="C1959" s="561">
        <v>201235248</v>
      </c>
      <c r="E1959" s="509">
        <v>40704</v>
      </c>
    </row>
    <row r="1960" spans="1:5">
      <c r="A1960" t="s">
        <v>1610</v>
      </c>
      <c r="B1960" s="101" t="s">
        <v>1858</v>
      </c>
      <c r="C1960" s="561">
        <v>201235669</v>
      </c>
      <c r="E1960" s="509">
        <v>40809</v>
      </c>
    </row>
    <row r="1961" spans="1:5">
      <c r="A1961" t="s">
        <v>2350</v>
      </c>
      <c r="B1961" s="101" t="s">
        <v>618</v>
      </c>
      <c r="C1961" s="561">
        <v>203087405</v>
      </c>
      <c r="E1961" s="509">
        <v>40939</v>
      </c>
    </row>
    <row r="1962" spans="1:5">
      <c r="A1962" t="s">
        <v>1611</v>
      </c>
      <c r="B1962" s="101" t="s">
        <v>643</v>
      </c>
      <c r="C1962" s="561">
        <v>205025003</v>
      </c>
      <c r="E1962" s="509">
        <v>40897</v>
      </c>
    </row>
    <row r="1963" spans="1:5">
      <c r="A1963" t="s">
        <v>2337</v>
      </c>
      <c r="B1963" s="101" t="s">
        <v>1916</v>
      </c>
      <c r="C1963" s="561">
        <v>205025021</v>
      </c>
      <c r="E1963" s="509">
        <v>40934</v>
      </c>
    </row>
    <row r="1964" spans="1:5">
      <c r="A1964" t="s">
        <v>2439</v>
      </c>
      <c r="B1964" s="101" t="s">
        <v>647</v>
      </c>
      <c r="C1964" s="561">
        <v>205025098</v>
      </c>
      <c r="E1964" s="509">
        <v>40927</v>
      </c>
    </row>
    <row r="1965" spans="1:5">
      <c r="A1965" t="s">
        <v>1612</v>
      </c>
      <c r="B1965" s="101" t="s">
        <v>592</v>
      </c>
      <c r="C1965" s="561">
        <v>205025105</v>
      </c>
      <c r="E1965" s="509">
        <v>40793</v>
      </c>
    </row>
    <row r="1966" spans="1:5">
      <c r="A1966" t="s">
        <v>1613</v>
      </c>
      <c r="B1966" s="101" t="s">
        <v>2090</v>
      </c>
      <c r="C1966" s="561">
        <v>205025109</v>
      </c>
      <c r="E1966" s="509">
        <v>40802</v>
      </c>
    </row>
    <row r="1967" spans="1:5">
      <c r="A1967" t="s">
        <v>1614</v>
      </c>
      <c r="B1967" s="101" t="s">
        <v>152</v>
      </c>
      <c r="C1967" s="561">
        <v>205025111</v>
      </c>
      <c r="E1967" s="509">
        <v>40793</v>
      </c>
    </row>
    <row r="1968" spans="1:5">
      <c r="A1968" t="s">
        <v>741</v>
      </c>
      <c r="B1968" s="101" t="s">
        <v>2091</v>
      </c>
      <c r="C1968" s="561">
        <v>205025112</v>
      </c>
      <c r="E1968" s="509">
        <v>40793</v>
      </c>
    </row>
    <row r="1969" spans="1:5">
      <c r="A1969" t="s">
        <v>1615</v>
      </c>
      <c r="B1969" s="101" t="s">
        <v>152</v>
      </c>
      <c r="C1969" s="561">
        <v>205025121</v>
      </c>
      <c r="E1969" s="509">
        <v>40802</v>
      </c>
    </row>
    <row r="1970" spans="1:5">
      <c r="A1970" t="s">
        <v>1616</v>
      </c>
      <c r="B1970" s="101" t="s">
        <v>636</v>
      </c>
      <c r="C1970" s="561">
        <v>205025158</v>
      </c>
      <c r="E1970" s="509">
        <v>40830</v>
      </c>
    </row>
    <row r="1971" spans="1:5">
      <c r="A1971" t="s">
        <v>1617</v>
      </c>
      <c r="B1971" s="101" t="s">
        <v>613</v>
      </c>
      <c r="C1971" s="561">
        <v>205025159</v>
      </c>
      <c r="E1971" s="509">
        <v>40870</v>
      </c>
    </row>
    <row r="1972" spans="1:5">
      <c r="A1972" t="s">
        <v>695</v>
      </c>
      <c r="B1972" s="101" t="s">
        <v>593</v>
      </c>
      <c r="C1972" s="561">
        <v>205025218</v>
      </c>
      <c r="E1972" s="509">
        <v>40879</v>
      </c>
    </row>
    <row r="1973" spans="1:5">
      <c r="A1973" t="s">
        <v>1618</v>
      </c>
      <c r="B1973" s="101" t="s">
        <v>2092</v>
      </c>
      <c r="C1973" s="561">
        <v>205025223</v>
      </c>
      <c r="E1973" s="509">
        <v>40879</v>
      </c>
    </row>
    <row r="1974" spans="1:5">
      <c r="A1974" t="s">
        <v>1619</v>
      </c>
      <c r="B1974" s="101" t="s">
        <v>556</v>
      </c>
      <c r="C1974" s="561">
        <v>205025225</v>
      </c>
      <c r="E1974" s="509">
        <v>40879</v>
      </c>
    </row>
    <row r="1975" spans="1:5">
      <c r="A1975" t="s">
        <v>2376</v>
      </c>
      <c r="B1975" s="101" t="s">
        <v>2257</v>
      </c>
      <c r="C1975" s="561">
        <v>205025247</v>
      </c>
      <c r="E1975" s="509">
        <v>40939</v>
      </c>
    </row>
    <row r="1976" spans="1:5">
      <c r="A1976" t="s">
        <v>1620</v>
      </c>
      <c r="B1976" s="101" t="s">
        <v>537</v>
      </c>
      <c r="C1976" s="561">
        <v>205025254</v>
      </c>
      <c r="E1976" s="509">
        <v>40857</v>
      </c>
    </row>
    <row r="1977" spans="1:5">
      <c r="A1977" t="s">
        <v>1621</v>
      </c>
      <c r="B1977" s="101" t="s">
        <v>1842</v>
      </c>
      <c r="C1977" s="561">
        <v>205025258</v>
      </c>
      <c r="E1977" s="509">
        <v>40892</v>
      </c>
    </row>
    <row r="1978" spans="1:5">
      <c r="A1978" t="s">
        <v>1622</v>
      </c>
      <c r="B1978" s="101" t="s">
        <v>2093</v>
      </c>
      <c r="C1978" s="561">
        <v>205025259</v>
      </c>
      <c r="E1978" s="509">
        <v>40863</v>
      </c>
    </row>
    <row r="1979" spans="1:5">
      <c r="A1979" t="s">
        <v>1623</v>
      </c>
      <c r="B1979" s="101" t="s">
        <v>564</v>
      </c>
      <c r="C1979" s="561">
        <v>205025264</v>
      </c>
      <c r="E1979" s="509">
        <v>40863</v>
      </c>
    </row>
    <row r="1980" spans="1:5">
      <c r="A1980" t="s">
        <v>1624</v>
      </c>
      <c r="B1980" s="101" t="s">
        <v>656</v>
      </c>
      <c r="C1980" s="561">
        <v>205025266</v>
      </c>
      <c r="E1980" s="509">
        <v>40879</v>
      </c>
    </row>
    <row r="1981" spans="1:5">
      <c r="A1981" t="s">
        <v>1625</v>
      </c>
      <c r="B1981" s="101" t="s">
        <v>648</v>
      </c>
      <c r="C1981" s="561">
        <v>205025270</v>
      </c>
      <c r="E1981" s="509">
        <v>40879</v>
      </c>
    </row>
    <row r="1982" spans="1:5">
      <c r="A1982" t="s">
        <v>1626</v>
      </c>
      <c r="B1982" s="101" t="s">
        <v>680</v>
      </c>
      <c r="C1982" s="561">
        <v>205025282</v>
      </c>
      <c r="E1982" s="509">
        <v>40883</v>
      </c>
    </row>
    <row r="1983" spans="1:5">
      <c r="A1983" t="s">
        <v>1627</v>
      </c>
      <c r="B1983" s="101" t="s">
        <v>152</v>
      </c>
      <c r="C1983" s="561">
        <v>205025286</v>
      </c>
      <c r="E1983" s="509">
        <v>40879</v>
      </c>
    </row>
    <row r="1984" spans="1:5">
      <c r="A1984" t="s">
        <v>1628</v>
      </c>
      <c r="B1984" s="101" t="s">
        <v>1817</v>
      </c>
      <c r="C1984" s="561">
        <v>205025288</v>
      </c>
      <c r="E1984" s="509">
        <v>40879</v>
      </c>
    </row>
    <row r="1985" spans="1:5">
      <c r="A1985" t="s">
        <v>1629</v>
      </c>
      <c r="B1985" s="101" t="s">
        <v>685</v>
      </c>
      <c r="C1985" s="561">
        <v>205025291</v>
      </c>
      <c r="E1985" s="509">
        <v>40879</v>
      </c>
    </row>
    <row r="1986" spans="1:5">
      <c r="A1986" t="s">
        <v>1630</v>
      </c>
      <c r="B1986" s="101" t="s">
        <v>722</v>
      </c>
      <c r="C1986" s="561">
        <v>205025305</v>
      </c>
      <c r="E1986" s="509">
        <v>40879</v>
      </c>
    </row>
    <row r="1987" spans="1:5">
      <c r="A1987" t="s">
        <v>2137</v>
      </c>
      <c r="B1987" s="101" t="s">
        <v>2138</v>
      </c>
      <c r="C1987" s="561">
        <v>205025306</v>
      </c>
      <c r="E1987" s="509">
        <v>40918</v>
      </c>
    </row>
    <row r="1988" spans="1:5">
      <c r="A1988" t="s">
        <v>803</v>
      </c>
      <c r="B1988" s="101" t="s">
        <v>2589</v>
      </c>
      <c r="C1988" s="561">
        <v>205025308</v>
      </c>
      <c r="E1988" s="509">
        <v>40879</v>
      </c>
    </row>
    <row r="1989" spans="1:5">
      <c r="A1989" t="s">
        <v>1631</v>
      </c>
      <c r="B1989" s="101" t="s">
        <v>561</v>
      </c>
      <c r="C1989" s="561">
        <v>205025333</v>
      </c>
      <c r="E1989" s="509">
        <v>40897</v>
      </c>
    </row>
    <row r="1990" spans="1:5">
      <c r="A1990" t="s">
        <v>1632</v>
      </c>
      <c r="B1990" s="101" t="s">
        <v>659</v>
      </c>
      <c r="C1990" s="561">
        <v>205025359</v>
      </c>
      <c r="E1990" s="509">
        <v>40830</v>
      </c>
    </row>
    <row r="1991" spans="1:5">
      <c r="A1991" t="s">
        <v>1633</v>
      </c>
      <c r="B1991" s="101" t="s">
        <v>2094</v>
      </c>
      <c r="C1991" s="561">
        <v>205025362</v>
      </c>
      <c r="E1991" s="509">
        <v>40830</v>
      </c>
    </row>
    <row r="1992" spans="1:5">
      <c r="A1992" t="s">
        <v>2179</v>
      </c>
      <c r="B1992" s="101" t="s">
        <v>1852</v>
      </c>
      <c r="C1992" s="561">
        <v>205025381</v>
      </c>
      <c r="E1992" s="509">
        <v>40918</v>
      </c>
    </row>
    <row r="1993" spans="1:5">
      <c r="A1993" t="s">
        <v>1634</v>
      </c>
      <c r="B1993" s="101" t="s">
        <v>681</v>
      </c>
      <c r="C1993" s="561">
        <v>205025394</v>
      </c>
      <c r="E1993" s="509">
        <v>40897</v>
      </c>
    </row>
    <row r="1994" spans="1:5">
      <c r="A1994" t="s">
        <v>1635</v>
      </c>
      <c r="B1994" s="101" t="s">
        <v>2095</v>
      </c>
      <c r="C1994" s="561">
        <v>205025412</v>
      </c>
      <c r="E1994" s="509">
        <v>40897</v>
      </c>
    </row>
    <row r="1995" spans="1:5">
      <c r="A1995" t="s">
        <v>1636</v>
      </c>
      <c r="B1995" s="101" t="s">
        <v>756</v>
      </c>
      <c r="C1995" s="561">
        <v>205025415</v>
      </c>
      <c r="E1995" s="509">
        <v>40856</v>
      </c>
    </row>
    <row r="1996" spans="1:5">
      <c r="A1996" t="s">
        <v>1637</v>
      </c>
      <c r="B1996" s="101" t="s">
        <v>656</v>
      </c>
      <c r="C1996" s="561">
        <v>205025450</v>
      </c>
      <c r="E1996" s="509">
        <v>40892</v>
      </c>
    </row>
    <row r="1997" spans="1:5">
      <c r="A1997" t="s">
        <v>1638</v>
      </c>
      <c r="B1997" s="101" t="s">
        <v>635</v>
      </c>
      <c r="C1997" s="561">
        <v>205025458</v>
      </c>
      <c r="E1997" s="509">
        <v>40897</v>
      </c>
    </row>
    <row r="1998" spans="1:5">
      <c r="A1998" t="s">
        <v>1639</v>
      </c>
      <c r="B1998" s="101" t="s">
        <v>593</v>
      </c>
      <c r="C1998" s="561">
        <v>205025465</v>
      </c>
      <c r="E1998" s="509">
        <v>40897</v>
      </c>
    </row>
    <row r="1999" spans="1:5">
      <c r="A1999" t="s">
        <v>1640</v>
      </c>
      <c r="B1999" s="101" t="s">
        <v>152</v>
      </c>
      <c r="C1999" s="561">
        <v>205025470</v>
      </c>
      <c r="E1999" s="509">
        <v>40897</v>
      </c>
    </row>
    <row r="2000" spans="1:5">
      <c r="A2000" t="s">
        <v>2180</v>
      </c>
      <c r="B2000" s="101" t="s">
        <v>709</v>
      </c>
      <c r="C2000" s="561">
        <v>205025477</v>
      </c>
      <c r="E2000" s="509">
        <v>40913</v>
      </c>
    </row>
    <row r="2001" spans="1:5">
      <c r="A2001" t="s">
        <v>2181</v>
      </c>
      <c r="B2001" s="101" t="s">
        <v>658</v>
      </c>
      <c r="C2001" s="561">
        <v>205025494</v>
      </c>
      <c r="E2001" s="509">
        <v>40913</v>
      </c>
    </row>
    <row r="2002" spans="1:5">
      <c r="A2002" t="s">
        <v>2440</v>
      </c>
      <c r="B2002" s="101" t="s">
        <v>2551</v>
      </c>
      <c r="C2002" s="561">
        <v>205025497</v>
      </c>
      <c r="E2002" s="509">
        <v>40939</v>
      </c>
    </row>
    <row r="2003" spans="1:5">
      <c r="A2003" t="s">
        <v>714</v>
      </c>
      <c r="B2003" s="101" t="s">
        <v>715</v>
      </c>
      <c r="C2003" s="561">
        <v>205025504</v>
      </c>
      <c r="E2003" s="509">
        <v>40913</v>
      </c>
    </row>
    <row r="2004" spans="1:5">
      <c r="A2004" t="s">
        <v>2441</v>
      </c>
      <c r="B2004" s="101" t="s">
        <v>645</v>
      </c>
      <c r="C2004" s="561">
        <v>205025516</v>
      </c>
      <c r="E2004" s="509">
        <v>40939</v>
      </c>
    </row>
    <row r="2005" spans="1:5">
      <c r="A2005" t="s">
        <v>2442</v>
      </c>
      <c r="B2005" s="101" t="s">
        <v>2257</v>
      </c>
      <c r="C2005" s="561">
        <v>205025521</v>
      </c>
      <c r="E2005" s="509">
        <v>40918</v>
      </c>
    </row>
    <row r="2006" spans="1:5">
      <c r="A2006" t="s">
        <v>1641</v>
      </c>
      <c r="B2006" s="101" t="s">
        <v>2096</v>
      </c>
      <c r="C2006" s="561">
        <v>205025525</v>
      </c>
      <c r="E2006" s="509">
        <v>40897</v>
      </c>
    </row>
    <row r="2007" spans="1:5">
      <c r="A2007" t="s">
        <v>2182</v>
      </c>
      <c r="B2007" s="101" t="s">
        <v>724</v>
      </c>
      <c r="C2007" s="561">
        <v>205025528</v>
      </c>
      <c r="E2007" s="509">
        <v>40913</v>
      </c>
    </row>
    <row r="2008" spans="1:5">
      <c r="A2008" t="s">
        <v>804</v>
      </c>
      <c r="B2008" s="101" t="s">
        <v>2590</v>
      </c>
      <c r="C2008" s="561">
        <v>205025552</v>
      </c>
      <c r="E2008" s="509">
        <v>40897</v>
      </c>
    </row>
    <row r="2009" spans="1:5">
      <c r="A2009" t="s">
        <v>1642</v>
      </c>
      <c r="B2009" s="101" t="s">
        <v>2097</v>
      </c>
      <c r="C2009" s="561">
        <v>205025553</v>
      </c>
      <c r="E2009" s="509">
        <v>40897</v>
      </c>
    </row>
    <row r="2010" spans="1:5">
      <c r="A2010" t="s">
        <v>642</v>
      </c>
      <c r="B2010" s="101" t="s">
        <v>2098</v>
      </c>
      <c r="C2010" s="561">
        <v>205025555</v>
      </c>
      <c r="E2010" s="509">
        <v>40897</v>
      </c>
    </row>
    <row r="2011" spans="1:5">
      <c r="A2011" t="s">
        <v>1643</v>
      </c>
      <c r="B2011" s="101" t="s">
        <v>638</v>
      </c>
      <c r="C2011" s="561">
        <v>205025556</v>
      </c>
      <c r="E2011" s="509">
        <v>40897</v>
      </c>
    </row>
    <row r="2012" spans="1:5">
      <c r="A2012" t="s">
        <v>1644</v>
      </c>
      <c r="B2012" s="101" t="s">
        <v>559</v>
      </c>
      <c r="C2012" s="561">
        <v>205025557</v>
      </c>
      <c r="E2012" s="509">
        <v>40897</v>
      </c>
    </row>
    <row r="2013" spans="1:5">
      <c r="A2013" t="s">
        <v>1645</v>
      </c>
      <c r="B2013" s="101" t="s">
        <v>555</v>
      </c>
      <c r="C2013" s="561">
        <v>205025558</v>
      </c>
      <c r="E2013" s="509">
        <v>40897</v>
      </c>
    </row>
    <row r="2014" spans="1:5">
      <c r="A2014" t="s">
        <v>778</v>
      </c>
      <c r="B2014" s="101" t="s">
        <v>2591</v>
      </c>
      <c r="C2014" s="561">
        <v>205025559</v>
      </c>
      <c r="E2014" s="509">
        <v>40897</v>
      </c>
    </row>
    <row r="2015" spans="1:5">
      <c r="A2015" t="s">
        <v>1646</v>
      </c>
      <c r="B2015" s="101" t="s">
        <v>690</v>
      </c>
      <c r="C2015" s="561">
        <v>205025560</v>
      </c>
      <c r="E2015" s="509">
        <v>40897</v>
      </c>
    </row>
    <row r="2016" spans="1:5">
      <c r="A2016" t="s">
        <v>1647</v>
      </c>
      <c r="B2016" s="101" t="s">
        <v>647</v>
      </c>
      <c r="C2016" s="561">
        <v>205025561</v>
      </c>
      <c r="E2016" s="509">
        <v>40897</v>
      </c>
    </row>
    <row r="2017" spans="1:5">
      <c r="A2017" t="s">
        <v>1648</v>
      </c>
      <c r="B2017" s="101" t="s">
        <v>1881</v>
      </c>
      <c r="C2017" s="561">
        <v>205025562</v>
      </c>
      <c r="E2017" s="509">
        <v>40897</v>
      </c>
    </row>
    <row r="2018" spans="1:5">
      <c r="A2018" t="s">
        <v>2443</v>
      </c>
      <c r="B2018" s="101" t="s">
        <v>710</v>
      </c>
      <c r="C2018" s="561">
        <v>205025563</v>
      </c>
      <c r="E2018" s="509">
        <v>40927</v>
      </c>
    </row>
    <row r="2019" spans="1:5">
      <c r="A2019" t="s">
        <v>1649</v>
      </c>
      <c r="B2019" s="101" t="s">
        <v>537</v>
      </c>
      <c r="C2019" s="561">
        <v>205025564</v>
      </c>
      <c r="E2019" s="509">
        <v>40897</v>
      </c>
    </row>
    <row r="2020" spans="1:5">
      <c r="A2020" t="s">
        <v>1650</v>
      </c>
      <c r="B2020" s="101" t="s">
        <v>2099</v>
      </c>
      <c r="C2020" s="561">
        <v>205025577</v>
      </c>
      <c r="E2020" s="509">
        <v>40879</v>
      </c>
    </row>
    <row r="2021" spans="1:5">
      <c r="A2021" t="s">
        <v>1651</v>
      </c>
      <c r="B2021" s="101" t="s">
        <v>630</v>
      </c>
      <c r="C2021" s="561">
        <v>205025578</v>
      </c>
      <c r="E2021" s="509">
        <v>40879</v>
      </c>
    </row>
    <row r="2022" spans="1:5">
      <c r="A2022" t="s">
        <v>1652</v>
      </c>
      <c r="B2022" s="101" t="s">
        <v>629</v>
      </c>
      <c r="C2022" s="561">
        <v>205025600</v>
      </c>
      <c r="E2022" s="509">
        <v>40891</v>
      </c>
    </row>
    <row r="2023" spans="1:5">
      <c r="A2023" t="s">
        <v>2183</v>
      </c>
      <c r="B2023" s="101" t="s">
        <v>537</v>
      </c>
      <c r="C2023" s="561">
        <v>205025604</v>
      </c>
      <c r="E2023" s="509">
        <v>40918</v>
      </c>
    </row>
    <row r="2024" spans="1:5">
      <c r="A2024" t="s">
        <v>1653</v>
      </c>
      <c r="B2024" s="101" t="s">
        <v>668</v>
      </c>
      <c r="C2024" s="561">
        <v>205025627</v>
      </c>
      <c r="E2024" s="509">
        <v>40897</v>
      </c>
    </row>
    <row r="2025" spans="1:5">
      <c r="A2025" t="s">
        <v>2444</v>
      </c>
      <c r="B2025" s="101" t="s">
        <v>637</v>
      </c>
      <c r="C2025" s="561">
        <v>205025629</v>
      </c>
      <c r="E2025" s="509">
        <v>40934</v>
      </c>
    </row>
    <row r="2026" spans="1:5">
      <c r="A2026" t="s">
        <v>708</v>
      </c>
      <c r="B2026" s="101" t="s">
        <v>659</v>
      </c>
      <c r="C2026" s="561">
        <v>205025632</v>
      </c>
      <c r="E2026" s="509">
        <v>40913</v>
      </c>
    </row>
    <row r="2027" spans="1:5">
      <c r="A2027" t="s">
        <v>1654</v>
      </c>
      <c r="B2027" s="101" t="s">
        <v>152</v>
      </c>
      <c r="C2027" s="561">
        <v>205025633</v>
      </c>
      <c r="E2027" s="509">
        <v>40897</v>
      </c>
    </row>
    <row r="2028" spans="1:5">
      <c r="A2028" t="s">
        <v>2445</v>
      </c>
      <c r="B2028" s="101" t="s">
        <v>152</v>
      </c>
      <c r="C2028" s="561">
        <v>205025636</v>
      </c>
      <c r="E2028" s="509">
        <v>40934</v>
      </c>
    </row>
    <row r="2029" spans="1:5">
      <c r="A2029" t="s">
        <v>2184</v>
      </c>
      <c r="B2029" s="101" t="s">
        <v>673</v>
      </c>
      <c r="C2029" s="561">
        <v>205025638</v>
      </c>
      <c r="E2029" s="509">
        <v>40913</v>
      </c>
    </row>
    <row r="2030" spans="1:5">
      <c r="A2030" t="s">
        <v>2185</v>
      </c>
      <c r="B2030" s="101" t="s">
        <v>575</v>
      </c>
      <c r="C2030" s="561">
        <v>205025643</v>
      </c>
      <c r="E2030" s="509">
        <v>40913</v>
      </c>
    </row>
    <row r="2031" spans="1:5">
      <c r="A2031" t="s">
        <v>2186</v>
      </c>
      <c r="B2031" s="101" t="s">
        <v>716</v>
      </c>
      <c r="C2031" s="561">
        <v>205025644</v>
      </c>
      <c r="E2031" s="509">
        <v>40913</v>
      </c>
    </row>
    <row r="2032" spans="1:5">
      <c r="A2032" t="s">
        <v>2446</v>
      </c>
      <c r="B2032" s="101" t="s">
        <v>537</v>
      </c>
      <c r="C2032" s="561">
        <v>205025653</v>
      </c>
      <c r="E2032" s="509">
        <v>40927</v>
      </c>
    </row>
    <row r="2033" spans="1:5">
      <c r="A2033" t="s">
        <v>828</v>
      </c>
      <c r="B2033" s="101" t="s">
        <v>1956</v>
      </c>
      <c r="C2033" s="561">
        <v>205025661</v>
      </c>
      <c r="E2033" s="509">
        <v>40934</v>
      </c>
    </row>
    <row r="2034" spans="1:5">
      <c r="A2034" t="s">
        <v>2447</v>
      </c>
      <c r="B2034" s="101" t="s">
        <v>556</v>
      </c>
      <c r="C2034" s="561">
        <v>205025662</v>
      </c>
      <c r="E2034" s="509">
        <v>40934</v>
      </c>
    </row>
    <row r="2035" spans="1:5">
      <c r="A2035" t="s">
        <v>2335</v>
      </c>
      <c r="B2035" s="101" t="s">
        <v>641</v>
      </c>
      <c r="C2035" s="561">
        <v>205025664</v>
      </c>
      <c r="E2035" s="509">
        <v>40934</v>
      </c>
    </row>
    <row r="2036" spans="1:5">
      <c r="A2036" t="s">
        <v>2448</v>
      </c>
      <c r="B2036" s="101" t="s">
        <v>2093</v>
      </c>
      <c r="C2036" s="561">
        <v>205025667</v>
      </c>
      <c r="E2036" s="509">
        <v>40939</v>
      </c>
    </row>
    <row r="2037" spans="1:5">
      <c r="A2037" t="s">
        <v>844</v>
      </c>
      <c r="B2037" s="101" t="s">
        <v>564</v>
      </c>
      <c r="C2037" s="561">
        <v>205129507</v>
      </c>
      <c r="E2037" s="509">
        <v>40893</v>
      </c>
    </row>
    <row r="2038" spans="1:5">
      <c r="A2038" t="s">
        <v>2449</v>
      </c>
      <c r="B2038" s="101" t="s">
        <v>575</v>
      </c>
      <c r="C2038" s="561">
        <v>205129512</v>
      </c>
      <c r="E2038" s="509">
        <v>40939</v>
      </c>
    </row>
    <row r="2039" spans="1:5">
      <c r="A2039" t="s">
        <v>1655</v>
      </c>
      <c r="B2039" s="101" t="s">
        <v>690</v>
      </c>
      <c r="C2039" s="561">
        <v>205129513</v>
      </c>
      <c r="E2039" s="509">
        <v>40863</v>
      </c>
    </row>
    <row r="2040" spans="1:5">
      <c r="A2040" t="s">
        <v>1656</v>
      </c>
      <c r="B2040" s="101" t="s">
        <v>2100</v>
      </c>
      <c r="C2040" s="561">
        <v>205129540</v>
      </c>
      <c r="E2040" s="509">
        <v>40864</v>
      </c>
    </row>
    <row r="2041" spans="1:5">
      <c r="A2041" t="s">
        <v>1657</v>
      </c>
      <c r="B2041" s="101" t="s">
        <v>648</v>
      </c>
      <c r="C2041" s="561">
        <v>205129555</v>
      </c>
      <c r="E2041" s="509">
        <v>40857</v>
      </c>
    </row>
    <row r="2042" spans="1:5">
      <c r="A2042" t="s">
        <v>1658</v>
      </c>
      <c r="B2042" s="101" t="s">
        <v>537</v>
      </c>
      <c r="C2042" s="561">
        <v>205129560</v>
      </c>
      <c r="E2042" s="509">
        <v>40857</v>
      </c>
    </row>
    <row r="2043" spans="1:5">
      <c r="A2043" t="s">
        <v>746</v>
      </c>
      <c r="B2043" s="101" t="s">
        <v>2101</v>
      </c>
      <c r="C2043" s="561">
        <v>205129579</v>
      </c>
      <c r="E2043" s="509">
        <v>40865</v>
      </c>
    </row>
    <row r="2044" spans="1:5">
      <c r="A2044" t="s">
        <v>1659</v>
      </c>
      <c r="B2044" s="101" t="s">
        <v>2102</v>
      </c>
      <c r="C2044" s="561">
        <v>205129587</v>
      </c>
      <c r="E2044" s="509">
        <v>40865</v>
      </c>
    </row>
    <row r="2045" spans="1:5">
      <c r="A2045" t="s">
        <v>1660</v>
      </c>
      <c r="B2045" s="101" t="s">
        <v>152</v>
      </c>
      <c r="C2045" s="561">
        <v>205129591</v>
      </c>
      <c r="E2045" s="509">
        <v>40864</v>
      </c>
    </row>
    <row r="2046" spans="1:5">
      <c r="A2046" t="s">
        <v>953</v>
      </c>
      <c r="B2046" s="101" t="s">
        <v>537</v>
      </c>
      <c r="C2046" s="561">
        <v>205129596</v>
      </c>
      <c r="E2046" s="509">
        <v>40865</v>
      </c>
    </row>
    <row r="2047" spans="1:5">
      <c r="A2047" t="s">
        <v>1661</v>
      </c>
      <c r="B2047" s="101" t="s">
        <v>750</v>
      </c>
      <c r="C2047" s="561">
        <v>205129597</v>
      </c>
      <c r="E2047" s="509">
        <v>40864</v>
      </c>
    </row>
    <row r="2048" spans="1:5">
      <c r="A2048" t="s">
        <v>1662</v>
      </c>
      <c r="B2048" s="101" t="s">
        <v>2103</v>
      </c>
      <c r="C2048" s="561">
        <v>205129602</v>
      </c>
      <c r="E2048" s="509">
        <v>40864</v>
      </c>
    </row>
    <row r="2049" spans="1:5">
      <c r="A2049" t="s">
        <v>1663</v>
      </c>
      <c r="B2049" s="101" t="s">
        <v>1821</v>
      </c>
      <c r="C2049" s="561">
        <v>205129616</v>
      </c>
      <c r="E2049" s="509">
        <v>40870</v>
      </c>
    </row>
    <row r="2050" spans="1:5">
      <c r="A2050" t="s">
        <v>1249</v>
      </c>
      <c r="B2050" s="101" t="s">
        <v>681</v>
      </c>
      <c r="C2050" s="561">
        <v>205129617</v>
      </c>
      <c r="E2050" s="509">
        <v>40870</v>
      </c>
    </row>
    <row r="2051" spans="1:5">
      <c r="A2051" t="s">
        <v>2450</v>
      </c>
      <c r="B2051" s="101" t="s">
        <v>2552</v>
      </c>
      <c r="C2051" s="561">
        <v>205129669</v>
      </c>
      <c r="E2051" s="509">
        <v>40932</v>
      </c>
    </row>
    <row r="2052" spans="1:5">
      <c r="A2052" t="s">
        <v>1664</v>
      </c>
      <c r="B2052" s="101" t="s">
        <v>651</v>
      </c>
      <c r="C2052" s="561">
        <v>205129674</v>
      </c>
      <c r="E2052" s="509">
        <v>40864</v>
      </c>
    </row>
    <row r="2053" spans="1:5">
      <c r="A2053" t="s">
        <v>1665</v>
      </c>
      <c r="B2053" s="101" t="s">
        <v>639</v>
      </c>
      <c r="C2053" s="561">
        <v>205129675</v>
      </c>
      <c r="E2053" s="509">
        <v>40863</v>
      </c>
    </row>
    <row r="2054" spans="1:5">
      <c r="A2054" t="s">
        <v>770</v>
      </c>
      <c r="B2054" s="101" t="s">
        <v>1869</v>
      </c>
      <c r="C2054" s="561">
        <v>205129685</v>
      </c>
      <c r="E2054" s="509">
        <v>40864</v>
      </c>
    </row>
    <row r="2055" spans="1:5">
      <c r="A2055" t="s">
        <v>1666</v>
      </c>
      <c r="B2055" s="101" t="s">
        <v>2104</v>
      </c>
      <c r="C2055" s="561">
        <v>205129687</v>
      </c>
      <c r="E2055" s="509">
        <v>40864</v>
      </c>
    </row>
    <row r="2056" spans="1:5">
      <c r="A2056" t="s">
        <v>1667</v>
      </c>
      <c r="B2056" s="101" t="s">
        <v>657</v>
      </c>
      <c r="C2056" s="561">
        <v>205129693</v>
      </c>
      <c r="E2056" s="509">
        <v>40864</v>
      </c>
    </row>
    <row r="2057" spans="1:5">
      <c r="A2057" t="s">
        <v>1668</v>
      </c>
      <c r="B2057" s="101" t="s">
        <v>672</v>
      </c>
      <c r="C2057" s="561">
        <v>205129694</v>
      </c>
      <c r="E2057" s="509">
        <v>40863</v>
      </c>
    </row>
    <row r="2058" spans="1:5">
      <c r="A2058" t="s">
        <v>1669</v>
      </c>
      <c r="B2058" s="101" t="s">
        <v>690</v>
      </c>
      <c r="C2058" s="561">
        <v>205129697</v>
      </c>
      <c r="E2058" s="509">
        <v>40863</v>
      </c>
    </row>
    <row r="2059" spans="1:5">
      <c r="A2059" t="s">
        <v>1670</v>
      </c>
      <c r="B2059" s="101" t="s">
        <v>537</v>
      </c>
      <c r="C2059" s="561">
        <v>205129707</v>
      </c>
      <c r="E2059" s="509">
        <v>40863</v>
      </c>
    </row>
    <row r="2060" spans="1:5">
      <c r="A2060" t="s">
        <v>1671</v>
      </c>
      <c r="B2060" s="101" t="s">
        <v>2105</v>
      </c>
      <c r="C2060" s="561">
        <v>205129708</v>
      </c>
      <c r="E2060" s="509">
        <v>40863</v>
      </c>
    </row>
    <row r="2061" spans="1:5">
      <c r="A2061" t="s">
        <v>1672</v>
      </c>
      <c r="B2061" s="101" t="s">
        <v>722</v>
      </c>
      <c r="C2061" s="561">
        <v>205129709</v>
      </c>
      <c r="E2061" s="509">
        <v>40863</v>
      </c>
    </row>
    <row r="2062" spans="1:5">
      <c r="A2062" t="s">
        <v>642</v>
      </c>
      <c r="B2062" s="101" t="s">
        <v>2106</v>
      </c>
      <c r="C2062" s="561">
        <v>205129732</v>
      </c>
      <c r="E2062" s="509">
        <v>40870</v>
      </c>
    </row>
    <row r="2063" spans="1:5">
      <c r="A2063" t="s">
        <v>1242</v>
      </c>
      <c r="B2063" s="101" t="s">
        <v>656</v>
      </c>
      <c r="C2063" s="561">
        <v>205129734</v>
      </c>
      <c r="E2063" s="509">
        <v>40870</v>
      </c>
    </row>
    <row r="2064" spans="1:5">
      <c r="A2064" t="s">
        <v>1673</v>
      </c>
      <c r="B2064" s="101" t="s">
        <v>2107</v>
      </c>
      <c r="C2064" s="561">
        <v>205129738</v>
      </c>
      <c r="E2064" s="509">
        <v>40870</v>
      </c>
    </row>
    <row r="2065" spans="1:5">
      <c r="A2065" t="s">
        <v>1674</v>
      </c>
      <c r="B2065" s="101" t="s">
        <v>152</v>
      </c>
      <c r="C2065" s="561">
        <v>205129747</v>
      </c>
      <c r="E2065" s="509">
        <v>40864</v>
      </c>
    </row>
    <row r="2066" spans="1:5">
      <c r="A2066" t="s">
        <v>1675</v>
      </c>
      <c r="B2066" s="101" t="s">
        <v>2108</v>
      </c>
      <c r="C2066" s="561">
        <v>205129748</v>
      </c>
      <c r="E2066" s="509">
        <v>40864</v>
      </c>
    </row>
    <row r="2067" spans="1:5">
      <c r="A2067" t="s">
        <v>779</v>
      </c>
      <c r="B2067" s="101" t="s">
        <v>2109</v>
      </c>
      <c r="C2067" s="561">
        <v>205129753</v>
      </c>
      <c r="E2067" s="509">
        <v>40863</v>
      </c>
    </row>
    <row r="2068" spans="1:5">
      <c r="A2068" t="s">
        <v>1676</v>
      </c>
      <c r="B2068" s="101" t="s">
        <v>152</v>
      </c>
      <c r="C2068" s="561">
        <v>205129758</v>
      </c>
      <c r="E2068" s="509">
        <v>40863</v>
      </c>
    </row>
    <row r="2069" spans="1:5">
      <c r="A2069" t="s">
        <v>1677</v>
      </c>
      <c r="B2069" s="101" t="s">
        <v>2110</v>
      </c>
      <c r="C2069" s="561">
        <v>205129764</v>
      </c>
      <c r="E2069" s="509">
        <v>40870</v>
      </c>
    </row>
    <row r="2070" spans="1:5">
      <c r="A2070" t="s">
        <v>1678</v>
      </c>
      <c r="B2070" s="101" t="s">
        <v>612</v>
      </c>
      <c r="C2070" s="561">
        <v>205129779</v>
      </c>
      <c r="E2070" s="509">
        <v>40879</v>
      </c>
    </row>
    <row r="2071" spans="1:5">
      <c r="A2071" t="s">
        <v>1679</v>
      </c>
      <c r="B2071" s="101" t="s">
        <v>1835</v>
      </c>
      <c r="C2071" s="561">
        <v>205129782</v>
      </c>
      <c r="E2071" s="509">
        <v>40864</v>
      </c>
    </row>
    <row r="2072" spans="1:5">
      <c r="A2072" t="s">
        <v>2367</v>
      </c>
      <c r="B2072" s="101" t="s">
        <v>2368</v>
      </c>
      <c r="C2072" s="561">
        <v>205129792</v>
      </c>
      <c r="E2072" s="509">
        <v>40939</v>
      </c>
    </row>
    <row r="2073" spans="1:5">
      <c r="A2073" t="s">
        <v>1680</v>
      </c>
      <c r="B2073" s="101" t="s">
        <v>640</v>
      </c>
      <c r="C2073" s="561">
        <v>205129798</v>
      </c>
      <c r="E2073" s="509">
        <v>40870</v>
      </c>
    </row>
    <row r="2074" spans="1:5">
      <c r="A2074" t="s">
        <v>1681</v>
      </c>
      <c r="B2074" s="101" t="s">
        <v>1865</v>
      </c>
      <c r="C2074" s="561">
        <v>205129805</v>
      </c>
      <c r="E2074" s="509">
        <v>40870</v>
      </c>
    </row>
    <row r="2075" spans="1:5">
      <c r="A2075" t="s">
        <v>1682</v>
      </c>
      <c r="B2075" s="101" t="s">
        <v>1894</v>
      </c>
      <c r="C2075" s="561">
        <v>205129810</v>
      </c>
      <c r="E2075" s="509">
        <v>40864</v>
      </c>
    </row>
    <row r="2076" spans="1:5">
      <c r="A2076" t="s">
        <v>1683</v>
      </c>
      <c r="B2076" s="101" t="s">
        <v>647</v>
      </c>
      <c r="C2076" s="561">
        <v>205129821</v>
      </c>
      <c r="E2076" s="509">
        <v>40870</v>
      </c>
    </row>
    <row r="2077" spans="1:5">
      <c r="A2077" t="s">
        <v>1684</v>
      </c>
      <c r="B2077" s="101" t="s">
        <v>625</v>
      </c>
      <c r="C2077" s="561">
        <v>205129822</v>
      </c>
      <c r="E2077" s="509">
        <v>40870</v>
      </c>
    </row>
    <row r="2078" spans="1:5">
      <c r="A2078" t="s">
        <v>1685</v>
      </c>
      <c r="B2078" s="101" t="s">
        <v>650</v>
      </c>
      <c r="C2078" s="561">
        <v>205129823</v>
      </c>
      <c r="E2078" s="509">
        <v>40870</v>
      </c>
    </row>
    <row r="2079" spans="1:5">
      <c r="A2079" t="s">
        <v>1686</v>
      </c>
      <c r="B2079" s="101" t="s">
        <v>1937</v>
      </c>
      <c r="C2079" s="561">
        <v>205129826</v>
      </c>
      <c r="E2079" s="509">
        <v>40870</v>
      </c>
    </row>
    <row r="2080" spans="1:5">
      <c r="A2080" t="s">
        <v>841</v>
      </c>
      <c r="B2080" s="101" t="s">
        <v>152</v>
      </c>
      <c r="C2080" s="561">
        <v>205129829</v>
      </c>
      <c r="E2080" s="509">
        <v>40870</v>
      </c>
    </row>
    <row r="2081" spans="1:5">
      <c r="A2081" t="s">
        <v>1687</v>
      </c>
      <c r="B2081" s="101" t="s">
        <v>1879</v>
      </c>
      <c r="C2081" s="561">
        <v>205129840</v>
      </c>
      <c r="E2081" s="509">
        <v>40870</v>
      </c>
    </row>
    <row r="2082" spans="1:5">
      <c r="A2082" t="s">
        <v>1688</v>
      </c>
      <c r="B2082" s="101" t="s">
        <v>152</v>
      </c>
      <c r="C2082" s="561">
        <v>205129846</v>
      </c>
      <c r="E2082" s="509">
        <v>40897</v>
      </c>
    </row>
    <row r="2083" spans="1:5">
      <c r="A2083" t="s">
        <v>1689</v>
      </c>
      <c r="B2083" s="101" t="s">
        <v>646</v>
      </c>
      <c r="C2083" s="561">
        <v>205129850</v>
      </c>
      <c r="E2083" s="509">
        <v>40877</v>
      </c>
    </row>
    <row r="2084" spans="1:5">
      <c r="A2084" t="s">
        <v>1690</v>
      </c>
      <c r="B2084" s="101" t="s">
        <v>537</v>
      </c>
      <c r="C2084" s="561">
        <v>205129851</v>
      </c>
      <c r="E2084" s="509">
        <v>40877</v>
      </c>
    </row>
    <row r="2085" spans="1:5">
      <c r="A2085" t="s">
        <v>1691</v>
      </c>
      <c r="B2085" s="101" t="s">
        <v>152</v>
      </c>
      <c r="C2085" s="561">
        <v>205129852</v>
      </c>
      <c r="E2085" s="509">
        <v>40877</v>
      </c>
    </row>
    <row r="2086" spans="1:5">
      <c r="A2086" t="s">
        <v>1692</v>
      </c>
      <c r="B2086" s="101" t="s">
        <v>659</v>
      </c>
      <c r="C2086" s="561">
        <v>205129853</v>
      </c>
      <c r="E2086" s="509">
        <v>40877</v>
      </c>
    </row>
    <row r="2087" spans="1:5">
      <c r="A2087" t="s">
        <v>1693</v>
      </c>
      <c r="B2087" s="101" t="s">
        <v>1821</v>
      </c>
      <c r="C2087" s="561">
        <v>205129856</v>
      </c>
      <c r="E2087" s="509">
        <v>40870</v>
      </c>
    </row>
    <row r="2088" spans="1:5">
      <c r="A2088" t="s">
        <v>1694</v>
      </c>
      <c r="B2088" s="101" t="s">
        <v>1871</v>
      </c>
      <c r="C2088" s="561">
        <v>205129870</v>
      </c>
      <c r="E2088" s="509">
        <v>40879</v>
      </c>
    </row>
    <row r="2089" spans="1:5">
      <c r="A2089" t="s">
        <v>1632</v>
      </c>
      <c r="B2089" s="101" t="s">
        <v>555</v>
      </c>
      <c r="C2089" s="561">
        <v>205129882</v>
      </c>
      <c r="E2089" s="509">
        <v>40877</v>
      </c>
    </row>
    <row r="2090" spans="1:5">
      <c r="A2090" t="s">
        <v>1695</v>
      </c>
      <c r="B2090" s="101" t="s">
        <v>672</v>
      </c>
      <c r="C2090" s="561">
        <v>205129883</v>
      </c>
      <c r="E2090" s="509">
        <v>40877</v>
      </c>
    </row>
    <row r="2091" spans="1:5">
      <c r="A2091" t="s">
        <v>1696</v>
      </c>
      <c r="B2091" s="101" t="s">
        <v>564</v>
      </c>
      <c r="C2091" s="561">
        <v>205129885</v>
      </c>
      <c r="E2091" s="509">
        <v>40870</v>
      </c>
    </row>
    <row r="2092" spans="1:5">
      <c r="A2092" t="s">
        <v>1659</v>
      </c>
      <c r="B2092" s="101" t="s">
        <v>152</v>
      </c>
      <c r="C2092" s="561">
        <v>205129887</v>
      </c>
      <c r="E2092" s="509">
        <v>40870</v>
      </c>
    </row>
    <row r="2093" spans="1:5">
      <c r="A2093" t="s">
        <v>1697</v>
      </c>
      <c r="B2093" s="101" t="s">
        <v>2111</v>
      </c>
      <c r="C2093" s="561">
        <v>205129890</v>
      </c>
      <c r="E2093" s="509">
        <v>40865</v>
      </c>
    </row>
    <row r="2094" spans="1:5">
      <c r="A2094" t="s">
        <v>1698</v>
      </c>
      <c r="B2094" s="101" t="s">
        <v>152</v>
      </c>
      <c r="C2094" s="561">
        <v>205129892</v>
      </c>
      <c r="E2094" s="509">
        <v>40865</v>
      </c>
    </row>
    <row r="2095" spans="1:5">
      <c r="A2095" t="s">
        <v>1699</v>
      </c>
      <c r="B2095" s="101" t="s">
        <v>1843</v>
      </c>
      <c r="C2095" s="561">
        <v>205129894</v>
      </c>
      <c r="E2095" s="509">
        <v>40879</v>
      </c>
    </row>
    <row r="2096" spans="1:5">
      <c r="A2096" t="s">
        <v>1700</v>
      </c>
      <c r="B2096" s="101" t="s">
        <v>650</v>
      </c>
      <c r="C2096" s="561">
        <v>205129895</v>
      </c>
      <c r="E2096" s="509">
        <v>40865</v>
      </c>
    </row>
    <row r="2097" spans="1:5">
      <c r="A2097" t="s">
        <v>1701</v>
      </c>
      <c r="B2097" s="101" t="s">
        <v>771</v>
      </c>
      <c r="C2097" s="561">
        <v>205129916</v>
      </c>
      <c r="E2097" s="509">
        <v>40865</v>
      </c>
    </row>
    <row r="2098" spans="1:5">
      <c r="A2098" t="s">
        <v>1702</v>
      </c>
      <c r="B2098" s="101" t="s">
        <v>152</v>
      </c>
      <c r="C2098" s="561">
        <v>205129919</v>
      </c>
      <c r="E2098" s="509">
        <v>40865</v>
      </c>
    </row>
    <row r="2099" spans="1:5">
      <c r="A2099" t="s">
        <v>1703</v>
      </c>
      <c r="B2099" s="101" t="s">
        <v>645</v>
      </c>
      <c r="C2099" s="561">
        <v>205129920</v>
      </c>
      <c r="E2099" s="509">
        <v>40865</v>
      </c>
    </row>
    <row r="2100" spans="1:5">
      <c r="A2100" t="s">
        <v>1704</v>
      </c>
      <c r="B2100" s="101" t="s">
        <v>559</v>
      </c>
      <c r="C2100" s="561">
        <v>205129921</v>
      </c>
      <c r="E2100" s="509">
        <v>40865</v>
      </c>
    </row>
    <row r="2101" spans="1:5">
      <c r="A2101" t="s">
        <v>1705</v>
      </c>
      <c r="B2101" s="101" t="s">
        <v>689</v>
      </c>
      <c r="C2101" s="561">
        <v>205129922</v>
      </c>
      <c r="E2101" s="509">
        <v>40865</v>
      </c>
    </row>
    <row r="2102" spans="1:5">
      <c r="A2102" t="s">
        <v>1706</v>
      </c>
      <c r="B2102" s="101" t="s">
        <v>660</v>
      </c>
      <c r="C2102" s="561">
        <v>205129927</v>
      </c>
      <c r="E2102" s="509">
        <v>40865</v>
      </c>
    </row>
    <row r="2103" spans="1:5">
      <c r="A2103" t="s">
        <v>834</v>
      </c>
      <c r="B2103" s="101" t="s">
        <v>152</v>
      </c>
      <c r="C2103" s="561">
        <v>205129934</v>
      </c>
      <c r="E2103" s="509">
        <v>40879</v>
      </c>
    </row>
    <row r="2104" spans="1:5">
      <c r="A2104" t="s">
        <v>1707</v>
      </c>
      <c r="B2104" s="101" t="s">
        <v>648</v>
      </c>
      <c r="C2104" s="561">
        <v>205129935</v>
      </c>
      <c r="E2104" s="509">
        <v>40879</v>
      </c>
    </row>
    <row r="2105" spans="1:5">
      <c r="A2105" t="s">
        <v>1708</v>
      </c>
      <c r="B2105" s="101" t="s">
        <v>656</v>
      </c>
      <c r="C2105" s="561">
        <v>205129945</v>
      </c>
      <c r="E2105" s="509">
        <v>40865</v>
      </c>
    </row>
    <row r="2106" spans="1:5">
      <c r="A2106" t="s">
        <v>1709</v>
      </c>
      <c r="B2106" s="101" t="s">
        <v>2112</v>
      </c>
      <c r="C2106" s="561">
        <v>205129947</v>
      </c>
      <c r="E2106" s="509">
        <v>40865</v>
      </c>
    </row>
    <row r="2107" spans="1:5">
      <c r="A2107" t="s">
        <v>1710</v>
      </c>
      <c r="B2107" s="101" t="s">
        <v>2113</v>
      </c>
      <c r="C2107" s="561">
        <v>205129948</v>
      </c>
      <c r="E2107" s="509">
        <v>40865</v>
      </c>
    </row>
    <row r="2108" spans="1:5">
      <c r="A2108" t="s">
        <v>1711</v>
      </c>
      <c r="B2108" s="101" t="s">
        <v>680</v>
      </c>
      <c r="C2108" s="561">
        <v>205129949</v>
      </c>
      <c r="E2108" s="509">
        <v>40865</v>
      </c>
    </row>
    <row r="2109" spans="1:5">
      <c r="A2109" t="s">
        <v>1712</v>
      </c>
      <c r="B2109" s="101" t="s">
        <v>656</v>
      </c>
      <c r="C2109" s="561">
        <v>205129950</v>
      </c>
      <c r="E2109" s="509">
        <v>40865</v>
      </c>
    </row>
    <row r="2110" spans="1:5">
      <c r="A2110" t="s">
        <v>1713</v>
      </c>
      <c r="B2110" s="101" t="s">
        <v>152</v>
      </c>
      <c r="C2110" s="561">
        <v>205129951</v>
      </c>
      <c r="E2110" s="509">
        <v>40865</v>
      </c>
    </row>
    <row r="2111" spans="1:5">
      <c r="A2111" t="s">
        <v>1714</v>
      </c>
      <c r="B2111" s="101" t="s">
        <v>1854</v>
      </c>
      <c r="C2111" s="561">
        <v>205129955</v>
      </c>
      <c r="E2111" s="509">
        <v>40865</v>
      </c>
    </row>
    <row r="2112" spans="1:5">
      <c r="A2112" t="s">
        <v>1715</v>
      </c>
      <c r="B2112" s="101" t="s">
        <v>638</v>
      </c>
      <c r="C2112" s="561">
        <v>205129956</v>
      </c>
      <c r="E2112" s="509">
        <v>40865</v>
      </c>
    </row>
    <row r="2113" spans="1:5">
      <c r="A2113" t="s">
        <v>1716</v>
      </c>
      <c r="B2113" s="101" t="s">
        <v>690</v>
      </c>
      <c r="C2113" s="561">
        <v>205129957</v>
      </c>
      <c r="E2113" s="509">
        <v>40865</v>
      </c>
    </row>
    <row r="2114" spans="1:5">
      <c r="A2114" t="s">
        <v>1717</v>
      </c>
      <c r="B2114" s="101" t="s">
        <v>724</v>
      </c>
      <c r="C2114" s="561">
        <v>205129960</v>
      </c>
      <c r="E2114" s="509">
        <v>40865</v>
      </c>
    </row>
    <row r="2115" spans="1:5">
      <c r="A2115" t="s">
        <v>1718</v>
      </c>
      <c r="B2115" s="101" t="s">
        <v>631</v>
      </c>
      <c r="C2115" s="561">
        <v>205129962</v>
      </c>
      <c r="E2115" s="509">
        <v>40865</v>
      </c>
    </row>
    <row r="2116" spans="1:5">
      <c r="A2116" t="s">
        <v>2451</v>
      </c>
      <c r="B2116" s="101" t="s">
        <v>1897</v>
      </c>
      <c r="C2116" s="561">
        <v>205129972</v>
      </c>
      <c r="E2116" s="509">
        <v>40918</v>
      </c>
    </row>
    <row r="2117" spans="1:5">
      <c r="A2117" t="s">
        <v>2142</v>
      </c>
      <c r="B2117" s="101" t="s">
        <v>2143</v>
      </c>
      <c r="C2117" s="561">
        <v>205129981</v>
      </c>
      <c r="E2117" s="509">
        <v>40918</v>
      </c>
    </row>
    <row r="2118" spans="1:5">
      <c r="A2118" t="s">
        <v>1719</v>
      </c>
      <c r="B2118" s="101" t="s">
        <v>1871</v>
      </c>
      <c r="C2118" s="561">
        <v>205129990</v>
      </c>
      <c r="E2118" s="509">
        <v>40879</v>
      </c>
    </row>
    <row r="2119" spans="1:5">
      <c r="A2119" t="s">
        <v>1720</v>
      </c>
      <c r="B2119" s="101" t="s">
        <v>1862</v>
      </c>
      <c r="C2119" s="561">
        <v>205129991</v>
      </c>
      <c r="E2119" s="509">
        <v>40879</v>
      </c>
    </row>
    <row r="2120" spans="1:5">
      <c r="A2120" t="s">
        <v>1721</v>
      </c>
      <c r="B2120" s="101" t="s">
        <v>627</v>
      </c>
      <c r="C2120" s="561">
        <v>205129992</v>
      </c>
      <c r="E2120" s="509">
        <v>40879</v>
      </c>
    </row>
    <row r="2121" spans="1:5">
      <c r="A2121" t="s">
        <v>1722</v>
      </c>
      <c r="B2121" s="101" t="s">
        <v>152</v>
      </c>
      <c r="C2121" s="561">
        <v>205129995</v>
      </c>
      <c r="E2121" s="509">
        <v>40877</v>
      </c>
    </row>
    <row r="2122" spans="1:5">
      <c r="A2122" t="s">
        <v>1723</v>
      </c>
      <c r="B2122" s="101" t="s">
        <v>1886</v>
      </c>
      <c r="C2122" s="561">
        <v>205129998</v>
      </c>
      <c r="E2122" s="509">
        <v>40879</v>
      </c>
    </row>
    <row r="2123" spans="1:5">
      <c r="A2123" t="s">
        <v>1724</v>
      </c>
      <c r="B2123" s="101" t="s">
        <v>684</v>
      </c>
      <c r="C2123" s="561">
        <v>205129999</v>
      </c>
      <c r="E2123" s="509">
        <v>40877</v>
      </c>
    </row>
    <row r="2124" spans="1:5">
      <c r="A2124" t="s">
        <v>1725</v>
      </c>
      <c r="B2124" s="101" t="s">
        <v>152</v>
      </c>
      <c r="C2124" s="561">
        <v>205130003</v>
      </c>
      <c r="E2124" s="509">
        <v>40877</v>
      </c>
    </row>
    <row r="2125" spans="1:5">
      <c r="A2125" t="s">
        <v>1726</v>
      </c>
      <c r="B2125" s="101" t="s">
        <v>152</v>
      </c>
      <c r="C2125" s="561">
        <v>205130005</v>
      </c>
      <c r="E2125" s="509">
        <v>40877</v>
      </c>
    </row>
    <row r="2126" spans="1:5">
      <c r="A2126" t="s">
        <v>1727</v>
      </c>
      <c r="B2126" s="101" t="s">
        <v>656</v>
      </c>
      <c r="C2126" s="561">
        <v>205130006</v>
      </c>
      <c r="E2126" s="509">
        <v>40877</v>
      </c>
    </row>
    <row r="2127" spans="1:5">
      <c r="A2127" t="s">
        <v>1728</v>
      </c>
      <c r="B2127" s="101" t="s">
        <v>1827</v>
      </c>
      <c r="C2127" s="561">
        <v>205130007</v>
      </c>
      <c r="E2127" s="509">
        <v>40877</v>
      </c>
    </row>
    <row r="2128" spans="1:5">
      <c r="A2128" t="s">
        <v>790</v>
      </c>
      <c r="B2128" s="101" t="s">
        <v>2114</v>
      </c>
      <c r="C2128" s="561">
        <v>205130019</v>
      </c>
      <c r="E2128" s="509">
        <v>40877</v>
      </c>
    </row>
    <row r="2129" spans="1:5">
      <c r="A2129" t="s">
        <v>1729</v>
      </c>
      <c r="B2129" s="101" t="s">
        <v>2115</v>
      </c>
      <c r="C2129" s="561">
        <v>205130021</v>
      </c>
      <c r="E2129" s="509">
        <v>40877</v>
      </c>
    </row>
    <row r="2130" spans="1:5">
      <c r="A2130" t="s">
        <v>1730</v>
      </c>
      <c r="B2130" s="101" t="s">
        <v>2116</v>
      </c>
      <c r="C2130" s="561">
        <v>205130024</v>
      </c>
      <c r="E2130" s="509">
        <v>40877</v>
      </c>
    </row>
    <row r="2131" spans="1:5">
      <c r="A2131" t="s">
        <v>1731</v>
      </c>
      <c r="B2131" s="101" t="s">
        <v>1869</v>
      </c>
      <c r="C2131" s="561">
        <v>205130034</v>
      </c>
      <c r="E2131" s="509">
        <v>40865</v>
      </c>
    </row>
    <row r="2132" spans="1:5">
      <c r="A2132" t="s">
        <v>784</v>
      </c>
      <c r="B2132" s="101" t="s">
        <v>2117</v>
      </c>
      <c r="C2132" s="561">
        <v>205130052</v>
      </c>
      <c r="E2132" s="509">
        <v>40870</v>
      </c>
    </row>
    <row r="2133" spans="1:5">
      <c r="A2133" t="s">
        <v>1732</v>
      </c>
      <c r="B2133" s="101" t="s">
        <v>2118</v>
      </c>
      <c r="C2133" s="561">
        <v>205130055</v>
      </c>
      <c r="E2133" s="509">
        <v>40879</v>
      </c>
    </row>
    <row r="2134" spans="1:5">
      <c r="A2134" t="s">
        <v>1733</v>
      </c>
      <c r="B2134" s="101" t="s">
        <v>152</v>
      </c>
      <c r="C2134" s="561">
        <v>205130057</v>
      </c>
      <c r="E2134" s="509">
        <v>40877</v>
      </c>
    </row>
    <row r="2135" spans="1:5">
      <c r="A2135" t="s">
        <v>1734</v>
      </c>
      <c r="B2135" s="101" t="s">
        <v>2119</v>
      </c>
      <c r="C2135" s="561">
        <v>205130059</v>
      </c>
      <c r="E2135" s="509">
        <v>40877</v>
      </c>
    </row>
    <row r="2136" spans="1:5">
      <c r="A2136" t="s">
        <v>2187</v>
      </c>
      <c r="B2136" s="101" t="s">
        <v>638</v>
      </c>
      <c r="C2136" s="561">
        <v>205130063</v>
      </c>
      <c r="E2136" s="509">
        <v>40913</v>
      </c>
    </row>
    <row r="2137" spans="1:5">
      <c r="A2137" t="s">
        <v>616</v>
      </c>
      <c r="B2137" s="101" t="s">
        <v>606</v>
      </c>
      <c r="C2137" s="561">
        <v>205130064</v>
      </c>
      <c r="E2137" s="509">
        <v>40883</v>
      </c>
    </row>
    <row r="2138" spans="1:5">
      <c r="A2138" t="s">
        <v>1735</v>
      </c>
      <c r="B2138" s="101" t="s">
        <v>630</v>
      </c>
      <c r="C2138" s="561">
        <v>205130067</v>
      </c>
      <c r="E2138" s="509">
        <v>40892</v>
      </c>
    </row>
    <row r="2139" spans="1:5">
      <c r="A2139" t="s">
        <v>1736</v>
      </c>
      <c r="B2139" s="101" t="s">
        <v>664</v>
      </c>
      <c r="C2139" s="561">
        <v>205130076</v>
      </c>
      <c r="E2139" s="509">
        <v>40865</v>
      </c>
    </row>
    <row r="2140" spans="1:5">
      <c r="A2140" t="s">
        <v>1737</v>
      </c>
      <c r="B2140" s="101" t="s">
        <v>637</v>
      </c>
      <c r="C2140" s="561">
        <v>205130080</v>
      </c>
      <c r="E2140" s="509">
        <v>40865</v>
      </c>
    </row>
    <row r="2141" spans="1:5">
      <c r="A2141" t="s">
        <v>1738</v>
      </c>
      <c r="B2141" s="101" t="s">
        <v>2120</v>
      </c>
      <c r="C2141" s="561">
        <v>205130081</v>
      </c>
      <c r="E2141" s="509">
        <v>40865</v>
      </c>
    </row>
    <row r="2142" spans="1:5">
      <c r="A2142" t="s">
        <v>1739</v>
      </c>
      <c r="B2142" s="101" t="s">
        <v>152</v>
      </c>
      <c r="C2142" s="561">
        <v>205130082</v>
      </c>
      <c r="E2142" s="509">
        <v>40865</v>
      </c>
    </row>
    <row r="2143" spans="1:5">
      <c r="A2143" t="s">
        <v>1740</v>
      </c>
      <c r="B2143" s="101" t="s">
        <v>709</v>
      </c>
      <c r="C2143" s="561">
        <v>205130084</v>
      </c>
      <c r="E2143" s="509">
        <v>40865</v>
      </c>
    </row>
    <row r="2144" spans="1:5">
      <c r="A2144" t="s">
        <v>742</v>
      </c>
      <c r="B2144" s="101" t="s">
        <v>2121</v>
      </c>
      <c r="C2144" s="561">
        <v>205130085</v>
      </c>
      <c r="E2144" s="509">
        <v>40879</v>
      </c>
    </row>
    <row r="2145" spans="1:5">
      <c r="A2145" t="s">
        <v>1741</v>
      </c>
      <c r="B2145" s="101" t="s">
        <v>629</v>
      </c>
      <c r="C2145" s="561">
        <v>205130086</v>
      </c>
      <c r="E2145" s="509">
        <v>40865</v>
      </c>
    </row>
    <row r="2146" spans="1:5">
      <c r="A2146" t="s">
        <v>1742</v>
      </c>
      <c r="B2146" s="101" t="s">
        <v>1839</v>
      </c>
      <c r="C2146" s="561">
        <v>205130093</v>
      </c>
      <c r="E2146" s="509">
        <v>40877</v>
      </c>
    </row>
    <row r="2147" spans="1:5">
      <c r="A2147" t="s">
        <v>1743</v>
      </c>
      <c r="B2147" s="101" t="s">
        <v>783</v>
      </c>
      <c r="C2147" s="561">
        <v>205130095</v>
      </c>
      <c r="E2147" s="509">
        <v>40877</v>
      </c>
    </row>
    <row r="2148" spans="1:5">
      <c r="A2148" t="s">
        <v>1744</v>
      </c>
      <c r="B2148" s="101" t="s">
        <v>663</v>
      </c>
      <c r="C2148" s="561">
        <v>205130096</v>
      </c>
      <c r="E2148" s="509">
        <v>40877</v>
      </c>
    </row>
    <row r="2149" spans="1:5">
      <c r="A2149" t="s">
        <v>1745</v>
      </c>
      <c r="B2149" s="101" t="s">
        <v>555</v>
      </c>
      <c r="C2149" s="561">
        <v>205130101</v>
      </c>
      <c r="E2149" s="509">
        <v>40877</v>
      </c>
    </row>
    <row r="2150" spans="1:5">
      <c r="A2150" t="s">
        <v>1746</v>
      </c>
      <c r="B2150" s="101" t="s">
        <v>2044</v>
      </c>
      <c r="C2150" s="561">
        <v>205130104</v>
      </c>
      <c r="E2150" s="509">
        <v>40877</v>
      </c>
    </row>
    <row r="2151" spans="1:5">
      <c r="A2151" t="s">
        <v>1747</v>
      </c>
      <c r="B2151" s="101" t="s">
        <v>2114</v>
      </c>
      <c r="C2151" s="561">
        <v>205130144</v>
      </c>
      <c r="E2151" s="509">
        <v>40893</v>
      </c>
    </row>
    <row r="2152" spans="1:5">
      <c r="A2152" t="s">
        <v>1748</v>
      </c>
      <c r="B2152" s="101" t="s">
        <v>630</v>
      </c>
      <c r="C2152" s="561">
        <v>205130145</v>
      </c>
      <c r="E2152" s="509">
        <v>40893</v>
      </c>
    </row>
    <row r="2153" spans="1:5">
      <c r="A2153" t="s">
        <v>1242</v>
      </c>
      <c r="B2153" s="101" t="s">
        <v>1840</v>
      </c>
      <c r="C2153" s="561">
        <v>205130166</v>
      </c>
      <c r="E2153" s="509">
        <v>40877</v>
      </c>
    </row>
    <row r="2154" spans="1:5">
      <c r="A2154" t="s">
        <v>1749</v>
      </c>
      <c r="B2154" s="101" t="s">
        <v>2098</v>
      </c>
      <c r="C2154" s="561">
        <v>205130167</v>
      </c>
      <c r="E2154" s="509">
        <v>40877</v>
      </c>
    </row>
    <row r="2155" spans="1:5">
      <c r="A2155" t="s">
        <v>1750</v>
      </c>
      <c r="B2155" s="101" t="s">
        <v>629</v>
      </c>
      <c r="C2155" s="561">
        <v>205130170</v>
      </c>
      <c r="E2155" s="509">
        <v>40893</v>
      </c>
    </row>
    <row r="2156" spans="1:5">
      <c r="A2156" t="s">
        <v>1751</v>
      </c>
      <c r="B2156" s="101" t="s">
        <v>630</v>
      </c>
      <c r="C2156" s="561">
        <v>205130173</v>
      </c>
      <c r="E2156" s="509">
        <v>40893</v>
      </c>
    </row>
    <row r="2157" spans="1:5">
      <c r="A2157" t="s">
        <v>1329</v>
      </c>
      <c r="B2157" s="101" t="s">
        <v>588</v>
      </c>
      <c r="C2157" s="561">
        <v>205130179</v>
      </c>
      <c r="E2157" s="509">
        <v>40891</v>
      </c>
    </row>
    <row r="2158" spans="1:5">
      <c r="A2158" t="s">
        <v>1752</v>
      </c>
      <c r="B2158" s="101" t="s">
        <v>537</v>
      </c>
      <c r="C2158" s="561">
        <v>205130185</v>
      </c>
      <c r="E2158" s="509">
        <v>40893</v>
      </c>
    </row>
    <row r="2159" spans="1:5">
      <c r="A2159" t="s">
        <v>2452</v>
      </c>
      <c r="B2159" s="101" t="s">
        <v>2553</v>
      </c>
      <c r="C2159" s="561">
        <v>205130190</v>
      </c>
      <c r="E2159" s="509">
        <v>40918</v>
      </c>
    </row>
    <row r="2160" spans="1:5">
      <c r="A2160" t="s">
        <v>1753</v>
      </c>
      <c r="B2160" s="101" t="s">
        <v>2122</v>
      </c>
      <c r="C2160" s="561">
        <v>205130197</v>
      </c>
      <c r="E2160" s="509">
        <v>40897</v>
      </c>
    </row>
    <row r="2161" spans="1:5">
      <c r="A2161" t="s">
        <v>805</v>
      </c>
      <c r="B2161" s="101" t="s">
        <v>2592</v>
      </c>
      <c r="C2161" s="561">
        <v>205130198</v>
      </c>
      <c r="E2161" s="509">
        <v>40890</v>
      </c>
    </row>
    <row r="2162" spans="1:5">
      <c r="A2162" t="s">
        <v>1754</v>
      </c>
      <c r="B2162" s="101" t="s">
        <v>152</v>
      </c>
      <c r="C2162" s="561">
        <v>205130199</v>
      </c>
      <c r="E2162" s="509">
        <v>40886</v>
      </c>
    </row>
    <row r="2163" spans="1:5">
      <c r="A2163" t="s">
        <v>806</v>
      </c>
      <c r="B2163" s="101" t="s">
        <v>2593</v>
      </c>
      <c r="C2163" s="561">
        <v>205130204</v>
      </c>
      <c r="E2163" s="509">
        <v>40897</v>
      </c>
    </row>
    <row r="2164" spans="1:5">
      <c r="A2164" t="s">
        <v>2453</v>
      </c>
      <c r="B2164" s="101" t="s">
        <v>2223</v>
      </c>
      <c r="C2164" s="561">
        <v>205130205</v>
      </c>
      <c r="E2164" s="509">
        <v>40918</v>
      </c>
    </row>
    <row r="2165" spans="1:5">
      <c r="A2165" t="s">
        <v>2454</v>
      </c>
      <c r="B2165" s="101" t="s">
        <v>152</v>
      </c>
      <c r="C2165" s="561">
        <v>205130206</v>
      </c>
      <c r="E2165" s="509">
        <v>40935</v>
      </c>
    </row>
    <row r="2166" spans="1:5">
      <c r="A2166" t="s">
        <v>2188</v>
      </c>
      <c r="B2166" s="101" t="s">
        <v>663</v>
      </c>
      <c r="C2166" s="561">
        <v>205130207</v>
      </c>
      <c r="E2166" s="509">
        <v>40913</v>
      </c>
    </row>
    <row r="2167" spans="1:5">
      <c r="A2167" t="s">
        <v>1755</v>
      </c>
      <c r="B2167" s="101" t="s">
        <v>627</v>
      </c>
      <c r="C2167" s="561">
        <v>205130226</v>
      </c>
      <c r="E2167" s="509">
        <v>40877</v>
      </c>
    </row>
    <row r="2168" spans="1:5">
      <c r="A2168" t="s">
        <v>2455</v>
      </c>
      <c r="B2168" s="101" t="s">
        <v>643</v>
      </c>
      <c r="C2168" s="561">
        <v>205130240</v>
      </c>
      <c r="E2168" s="509">
        <v>40934</v>
      </c>
    </row>
    <row r="2169" spans="1:5">
      <c r="A2169" t="s">
        <v>1756</v>
      </c>
      <c r="B2169" s="101" t="s">
        <v>1843</v>
      </c>
      <c r="C2169" s="561">
        <v>205130249</v>
      </c>
      <c r="E2169" s="509">
        <v>40892</v>
      </c>
    </row>
    <row r="2170" spans="1:5">
      <c r="A2170" t="s">
        <v>1757</v>
      </c>
      <c r="B2170" s="101" t="s">
        <v>1899</v>
      </c>
      <c r="C2170" s="561">
        <v>205130280</v>
      </c>
      <c r="E2170" s="509">
        <v>40893</v>
      </c>
    </row>
    <row r="2171" spans="1:5">
      <c r="A2171" t="s">
        <v>1758</v>
      </c>
      <c r="B2171" s="101" t="s">
        <v>641</v>
      </c>
      <c r="C2171" s="561">
        <v>205130291</v>
      </c>
      <c r="E2171" s="509">
        <v>40897</v>
      </c>
    </row>
    <row r="2172" spans="1:5">
      <c r="A2172" t="s">
        <v>1759</v>
      </c>
      <c r="B2172" s="101" t="s">
        <v>731</v>
      </c>
      <c r="C2172" s="561">
        <v>205130312</v>
      </c>
      <c r="E2172" s="509">
        <v>40893</v>
      </c>
    </row>
    <row r="2173" spans="1:5">
      <c r="A2173" t="s">
        <v>1760</v>
      </c>
      <c r="B2173" s="101" t="s">
        <v>1871</v>
      </c>
      <c r="C2173" s="561">
        <v>205130313</v>
      </c>
      <c r="E2173" s="509">
        <v>40893</v>
      </c>
    </row>
    <row r="2174" spans="1:5">
      <c r="A2174" t="s">
        <v>1761</v>
      </c>
      <c r="B2174" s="101" t="s">
        <v>632</v>
      </c>
      <c r="C2174" s="561">
        <v>205130331</v>
      </c>
      <c r="E2174" s="509">
        <v>40893</v>
      </c>
    </row>
    <row r="2175" spans="1:5">
      <c r="A2175" t="s">
        <v>767</v>
      </c>
      <c r="B2175" s="101" t="s">
        <v>2123</v>
      </c>
      <c r="C2175" s="561">
        <v>205130332</v>
      </c>
      <c r="E2175" s="509">
        <v>40892</v>
      </c>
    </row>
    <row r="2176" spans="1:5">
      <c r="A2176" t="s">
        <v>1762</v>
      </c>
      <c r="B2176" s="101" t="s">
        <v>1862</v>
      </c>
      <c r="C2176" s="561">
        <v>205130335</v>
      </c>
      <c r="E2176" s="509">
        <v>40891</v>
      </c>
    </row>
    <row r="2177" spans="1:5">
      <c r="A2177" t="s">
        <v>1763</v>
      </c>
      <c r="B2177" s="101" t="s">
        <v>631</v>
      </c>
      <c r="C2177" s="561">
        <v>205130336</v>
      </c>
      <c r="E2177" s="509">
        <v>40893</v>
      </c>
    </row>
    <row r="2178" spans="1:5">
      <c r="A2178" t="s">
        <v>1764</v>
      </c>
      <c r="B2178" s="101" t="s">
        <v>152</v>
      </c>
      <c r="C2178" s="561">
        <v>205130341</v>
      </c>
      <c r="E2178" s="509">
        <v>40897</v>
      </c>
    </row>
    <row r="2179" spans="1:5">
      <c r="A2179" t="s">
        <v>1765</v>
      </c>
      <c r="B2179" s="101" t="s">
        <v>2124</v>
      </c>
      <c r="C2179" s="561">
        <v>205130388</v>
      </c>
      <c r="E2179" s="509">
        <v>40886</v>
      </c>
    </row>
    <row r="2180" spans="1:5">
      <c r="A2180" t="s">
        <v>1766</v>
      </c>
      <c r="B2180" s="101" t="s">
        <v>1866</v>
      </c>
      <c r="C2180" s="561">
        <v>205130393</v>
      </c>
      <c r="E2180" s="509">
        <v>40886</v>
      </c>
    </row>
    <row r="2181" spans="1:5">
      <c r="A2181" t="s">
        <v>777</v>
      </c>
      <c r="B2181" s="101" t="s">
        <v>152</v>
      </c>
      <c r="C2181" s="561">
        <v>205130394</v>
      </c>
      <c r="E2181" s="509">
        <v>40891</v>
      </c>
    </row>
    <row r="2182" spans="1:5">
      <c r="A2182" t="s">
        <v>1767</v>
      </c>
      <c r="B2182" s="101" t="s">
        <v>152</v>
      </c>
      <c r="C2182" s="561">
        <v>205130395</v>
      </c>
      <c r="E2182" s="509">
        <v>40891</v>
      </c>
    </row>
    <row r="2183" spans="1:5">
      <c r="A2183" t="s">
        <v>1768</v>
      </c>
      <c r="B2183" s="101" t="s">
        <v>1868</v>
      </c>
      <c r="C2183" s="561">
        <v>205130400</v>
      </c>
      <c r="E2183" s="509">
        <v>40893</v>
      </c>
    </row>
    <row r="2184" spans="1:5">
      <c r="A2184" t="s">
        <v>1769</v>
      </c>
      <c r="B2184" s="101" t="s">
        <v>771</v>
      </c>
      <c r="C2184" s="561">
        <v>205130403</v>
      </c>
      <c r="E2184" s="509">
        <v>40893</v>
      </c>
    </row>
    <row r="2185" spans="1:5">
      <c r="A2185" t="s">
        <v>1770</v>
      </c>
      <c r="B2185" s="101" t="s">
        <v>629</v>
      </c>
      <c r="C2185" s="561">
        <v>205130405</v>
      </c>
      <c r="E2185" s="509">
        <v>40893</v>
      </c>
    </row>
    <row r="2186" spans="1:5">
      <c r="A2186" t="s">
        <v>817</v>
      </c>
      <c r="B2186" s="101" t="s">
        <v>2125</v>
      </c>
      <c r="C2186" s="561">
        <v>205130409</v>
      </c>
      <c r="E2186" s="509">
        <v>40893</v>
      </c>
    </row>
    <row r="2187" spans="1:5">
      <c r="A2187" t="s">
        <v>1771</v>
      </c>
      <c r="B2187" s="101" t="s">
        <v>2126</v>
      </c>
      <c r="C2187" s="561">
        <v>205130411</v>
      </c>
      <c r="E2187" s="509">
        <v>40893</v>
      </c>
    </row>
    <row r="2188" spans="1:5">
      <c r="A2188" t="s">
        <v>1772</v>
      </c>
      <c r="B2188" s="101" t="s">
        <v>637</v>
      </c>
      <c r="C2188" s="561">
        <v>205130412</v>
      </c>
      <c r="E2188" s="509">
        <v>40893</v>
      </c>
    </row>
    <row r="2189" spans="1:5">
      <c r="A2189" t="s">
        <v>902</v>
      </c>
      <c r="B2189" s="101" t="s">
        <v>627</v>
      </c>
      <c r="C2189" s="561">
        <v>205130422</v>
      </c>
      <c r="E2189" s="509">
        <v>40893</v>
      </c>
    </row>
    <row r="2190" spans="1:5">
      <c r="A2190" t="s">
        <v>2456</v>
      </c>
      <c r="B2190" s="101" t="s">
        <v>556</v>
      </c>
      <c r="C2190" s="561">
        <v>205130424</v>
      </c>
      <c r="E2190" s="509">
        <v>40928</v>
      </c>
    </row>
    <row r="2191" spans="1:5">
      <c r="A2191" t="s">
        <v>1773</v>
      </c>
      <c r="B2191" s="101" t="s">
        <v>2127</v>
      </c>
      <c r="C2191" s="561">
        <v>205130428</v>
      </c>
      <c r="E2191" s="509">
        <v>40886</v>
      </c>
    </row>
    <row r="2192" spans="1:5">
      <c r="A2192" t="s">
        <v>1774</v>
      </c>
      <c r="B2192" s="101" t="s">
        <v>152</v>
      </c>
      <c r="C2192" s="561">
        <v>205130429</v>
      </c>
      <c r="E2192" s="509">
        <v>40893</v>
      </c>
    </row>
    <row r="2193" spans="1:5">
      <c r="A2193" t="s">
        <v>1775</v>
      </c>
      <c r="B2193" s="101" t="s">
        <v>624</v>
      </c>
      <c r="C2193" s="561">
        <v>205130430</v>
      </c>
      <c r="E2193" s="509">
        <v>40893</v>
      </c>
    </row>
    <row r="2194" spans="1:5">
      <c r="A2194" t="s">
        <v>807</v>
      </c>
      <c r="B2194" s="101" t="s">
        <v>2594</v>
      </c>
      <c r="C2194" s="561">
        <v>205130433</v>
      </c>
      <c r="E2194" s="509">
        <v>40891</v>
      </c>
    </row>
    <row r="2195" spans="1:5">
      <c r="A2195" t="s">
        <v>1776</v>
      </c>
      <c r="B2195" s="101" t="s">
        <v>628</v>
      </c>
      <c r="C2195" s="561">
        <v>205130434</v>
      </c>
      <c r="E2195" s="509">
        <v>40893</v>
      </c>
    </row>
    <row r="2196" spans="1:5">
      <c r="A2196" t="s">
        <v>828</v>
      </c>
      <c r="B2196" s="101" t="s">
        <v>1827</v>
      </c>
      <c r="C2196" s="561">
        <v>205130438</v>
      </c>
      <c r="E2196" s="509">
        <v>40893</v>
      </c>
    </row>
    <row r="2197" spans="1:5">
      <c r="A2197" t="s">
        <v>1777</v>
      </c>
      <c r="B2197" s="101" t="s">
        <v>629</v>
      </c>
      <c r="C2197" s="561">
        <v>205130439</v>
      </c>
      <c r="E2197" s="509">
        <v>40891</v>
      </c>
    </row>
    <row r="2198" spans="1:5">
      <c r="A2198" t="s">
        <v>1778</v>
      </c>
      <c r="B2198" s="101" t="s">
        <v>658</v>
      </c>
      <c r="C2198" s="561">
        <v>205130440</v>
      </c>
      <c r="E2198" s="509">
        <v>40891</v>
      </c>
    </row>
    <row r="2199" spans="1:5">
      <c r="A2199" t="s">
        <v>1779</v>
      </c>
      <c r="B2199" s="101" t="s">
        <v>152</v>
      </c>
      <c r="C2199" s="561">
        <v>205130441</v>
      </c>
      <c r="E2199" s="509">
        <v>40891</v>
      </c>
    </row>
    <row r="2200" spans="1:5">
      <c r="A2200" t="s">
        <v>1780</v>
      </c>
      <c r="B2200" s="101" t="s">
        <v>2128</v>
      </c>
      <c r="C2200" s="561">
        <v>205130445</v>
      </c>
      <c r="E2200" s="509">
        <v>40893</v>
      </c>
    </row>
    <row r="2201" spans="1:5">
      <c r="A2201" t="s">
        <v>1781</v>
      </c>
      <c r="B2201" s="101" t="s">
        <v>636</v>
      </c>
      <c r="C2201" s="561">
        <v>205130446</v>
      </c>
      <c r="E2201" s="509">
        <v>40893</v>
      </c>
    </row>
    <row r="2202" spans="1:5">
      <c r="A2202" t="s">
        <v>1782</v>
      </c>
      <c r="B2202" s="101" t="s">
        <v>816</v>
      </c>
      <c r="C2202" s="561">
        <v>205130448</v>
      </c>
      <c r="E2202" s="509">
        <v>40893</v>
      </c>
    </row>
    <row r="2203" spans="1:5">
      <c r="A2203" t="s">
        <v>1783</v>
      </c>
      <c r="B2203" s="101" t="s">
        <v>1827</v>
      </c>
      <c r="C2203" s="561">
        <v>205130451</v>
      </c>
      <c r="E2203" s="509">
        <v>40893</v>
      </c>
    </row>
    <row r="2204" spans="1:5">
      <c r="A2204" t="s">
        <v>1784</v>
      </c>
      <c r="B2204" s="101" t="s">
        <v>638</v>
      </c>
      <c r="C2204" s="561">
        <v>205130456</v>
      </c>
      <c r="E2204" s="509">
        <v>40893</v>
      </c>
    </row>
    <row r="2205" spans="1:5">
      <c r="A2205" t="s">
        <v>1785</v>
      </c>
      <c r="B2205" s="101" t="s">
        <v>656</v>
      </c>
      <c r="C2205" s="561">
        <v>205130458</v>
      </c>
      <c r="E2205" s="509">
        <v>40892</v>
      </c>
    </row>
    <row r="2206" spans="1:5">
      <c r="A2206" t="s">
        <v>1786</v>
      </c>
      <c r="B2206" s="101" t="s">
        <v>1823</v>
      </c>
      <c r="C2206" s="561">
        <v>205130459</v>
      </c>
      <c r="E2206" s="509">
        <v>40897</v>
      </c>
    </row>
    <row r="2207" spans="1:5">
      <c r="A2207" t="s">
        <v>1787</v>
      </c>
      <c r="B2207" s="101" t="s">
        <v>2129</v>
      </c>
      <c r="C2207" s="561">
        <v>205130463</v>
      </c>
      <c r="E2207" s="509">
        <v>40892</v>
      </c>
    </row>
    <row r="2208" spans="1:5">
      <c r="A2208" t="s">
        <v>1788</v>
      </c>
      <c r="B2208" s="101" t="s">
        <v>1851</v>
      </c>
      <c r="C2208" s="561">
        <v>205130466</v>
      </c>
      <c r="E2208" s="509">
        <v>40892</v>
      </c>
    </row>
    <row r="2209" spans="1:5">
      <c r="A2209" t="s">
        <v>1789</v>
      </c>
      <c r="B2209" s="101" t="s">
        <v>2130</v>
      </c>
      <c r="C2209" s="561">
        <v>205130480</v>
      </c>
      <c r="E2209" s="509">
        <v>40897</v>
      </c>
    </row>
    <row r="2210" spans="1:5">
      <c r="A2210" t="s">
        <v>1790</v>
      </c>
      <c r="B2210" s="101" t="s">
        <v>1939</v>
      </c>
      <c r="C2210" s="561">
        <v>205130507</v>
      </c>
      <c r="E2210" s="509">
        <v>40897</v>
      </c>
    </row>
    <row r="2211" spans="1:5">
      <c r="A2211" t="s">
        <v>1738</v>
      </c>
      <c r="B2211" s="101" t="s">
        <v>1888</v>
      </c>
      <c r="C2211" s="561">
        <v>205130512</v>
      </c>
      <c r="E2211" s="509">
        <v>40897</v>
      </c>
    </row>
    <row r="2212" spans="1:5">
      <c r="A2212" t="s">
        <v>1791</v>
      </c>
      <c r="B2212" s="101" t="s">
        <v>657</v>
      </c>
      <c r="C2212" s="561">
        <v>205130549</v>
      </c>
      <c r="E2212" s="509">
        <v>40897</v>
      </c>
    </row>
    <row r="2213" spans="1:5">
      <c r="A2213" t="s">
        <v>1792</v>
      </c>
      <c r="B2213" s="101" t="s">
        <v>152</v>
      </c>
      <c r="C2213" s="561">
        <v>205130550</v>
      </c>
      <c r="E2213" s="509">
        <v>40897</v>
      </c>
    </row>
    <row r="2214" spans="1:5">
      <c r="A2214" t="s">
        <v>1793</v>
      </c>
      <c r="B2214" s="101" t="s">
        <v>1842</v>
      </c>
      <c r="C2214" s="561">
        <v>205130553</v>
      </c>
      <c r="E2214" s="509">
        <v>40897</v>
      </c>
    </row>
    <row r="2215" spans="1:5">
      <c r="A2215" t="s">
        <v>1193</v>
      </c>
      <c r="B2215" s="101" t="s">
        <v>638</v>
      </c>
      <c r="C2215" s="561">
        <v>205130562</v>
      </c>
      <c r="E2215" s="509">
        <v>40897</v>
      </c>
    </row>
    <row r="2216" spans="1:5">
      <c r="A2216" t="s">
        <v>2189</v>
      </c>
      <c r="B2216" s="101" t="s">
        <v>537</v>
      </c>
      <c r="C2216" s="561">
        <v>205130570</v>
      </c>
      <c r="E2216" s="509">
        <v>40918</v>
      </c>
    </row>
    <row r="2217" spans="1:5">
      <c r="A2217" t="s">
        <v>2190</v>
      </c>
      <c r="B2217" s="101" t="s">
        <v>606</v>
      </c>
      <c r="C2217" s="561">
        <v>205130570</v>
      </c>
      <c r="E2217" s="509">
        <v>40918</v>
      </c>
    </row>
    <row r="2218" spans="1:5">
      <c r="A2218" t="s">
        <v>2191</v>
      </c>
      <c r="B2218" s="101" t="s">
        <v>689</v>
      </c>
      <c r="C2218" s="561">
        <v>205130571</v>
      </c>
      <c r="E2218" s="509">
        <v>40918</v>
      </c>
    </row>
    <row r="2219" spans="1:5">
      <c r="A2219" t="s">
        <v>2457</v>
      </c>
      <c r="B2219" s="101" t="s">
        <v>152</v>
      </c>
      <c r="C2219" s="561">
        <v>205130572</v>
      </c>
      <c r="E2219" s="509">
        <v>40921</v>
      </c>
    </row>
    <row r="2220" spans="1:5">
      <c r="A2220" t="s">
        <v>1794</v>
      </c>
      <c r="B2220" s="101" t="s">
        <v>1871</v>
      </c>
      <c r="C2220" s="561">
        <v>205130576</v>
      </c>
      <c r="E2220" s="509">
        <v>40897</v>
      </c>
    </row>
    <row r="2221" spans="1:5">
      <c r="A2221" t="s">
        <v>1795</v>
      </c>
      <c r="B2221" s="101" t="s">
        <v>648</v>
      </c>
      <c r="C2221" s="561">
        <v>205130580</v>
      </c>
      <c r="E2221" s="509">
        <v>40897</v>
      </c>
    </row>
    <row r="2222" spans="1:5">
      <c r="A2222" t="s">
        <v>1796</v>
      </c>
      <c r="B2222" s="101" t="s">
        <v>1878</v>
      </c>
      <c r="C2222" s="561">
        <v>205130582</v>
      </c>
      <c r="E2222" s="509">
        <v>40897</v>
      </c>
    </row>
    <row r="2223" spans="1:5">
      <c r="A2223" t="s">
        <v>1797</v>
      </c>
      <c r="B2223" s="101" t="s">
        <v>641</v>
      </c>
      <c r="C2223" s="561">
        <v>205130584</v>
      </c>
      <c r="E2223" s="509">
        <v>40897</v>
      </c>
    </row>
    <row r="2224" spans="1:5">
      <c r="A2224" t="s">
        <v>1798</v>
      </c>
      <c r="B2224" s="101" t="s">
        <v>152</v>
      </c>
      <c r="C2224" s="561">
        <v>205130592</v>
      </c>
      <c r="E2224" s="509">
        <v>40891</v>
      </c>
    </row>
    <row r="2225" spans="1:5">
      <c r="A2225" t="s">
        <v>1799</v>
      </c>
      <c r="B2225" s="101" t="s">
        <v>644</v>
      </c>
      <c r="C2225" s="561">
        <v>205130593</v>
      </c>
      <c r="E2225" s="509">
        <v>40891</v>
      </c>
    </row>
    <row r="2226" spans="1:5">
      <c r="A2226" t="s">
        <v>1800</v>
      </c>
      <c r="B2226" s="101" t="s">
        <v>1861</v>
      </c>
      <c r="C2226" s="561">
        <v>205130595</v>
      </c>
      <c r="E2226" s="509">
        <v>40892</v>
      </c>
    </row>
    <row r="2227" spans="1:5">
      <c r="A2227" t="s">
        <v>1801</v>
      </c>
      <c r="B2227" s="101" t="s">
        <v>1862</v>
      </c>
      <c r="C2227" s="561">
        <v>205130596</v>
      </c>
      <c r="E2227" s="509">
        <v>40891</v>
      </c>
    </row>
    <row r="2228" spans="1:5">
      <c r="A2228" t="s">
        <v>1802</v>
      </c>
      <c r="B2228" s="101" t="s">
        <v>1845</v>
      </c>
      <c r="C2228" s="561">
        <v>205130597</v>
      </c>
      <c r="E2228" s="509">
        <v>40891</v>
      </c>
    </row>
    <row r="2229" spans="1:5">
      <c r="A2229" t="s">
        <v>1803</v>
      </c>
      <c r="B2229" s="101" t="s">
        <v>606</v>
      </c>
      <c r="C2229" s="561">
        <v>205130607</v>
      </c>
      <c r="E2229" s="509">
        <v>40897</v>
      </c>
    </row>
    <row r="2230" spans="1:5">
      <c r="A2230" t="s">
        <v>700</v>
      </c>
      <c r="B2230" s="101" t="s">
        <v>152</v>
      </c>
      <c r="C2230" s="561">
        <v>205130619</v>
      </c>
      <c r="E2230" s="509">
        <v>40913</v>
      </c>
    </row>
    <row r="2231" spans="1:5">
      <c r="A2231" t="s">
        <v>2192</v>
      </c>
      <c r="B2231" s="101" t="s">
        <v>725</v>
      </c>
      <c r="C2231" s="561">
        <v>205130627</v>
      </c>
      <c r="E2231" s="509">
        <v>40913</v>
      </c>
    </row>
    <row r="2232" spans="1:5">
      <c r="A2232" t="s">
        <v>2193</v>
      </c>
      <c r="B2232" s="101" t="s">
        <v>537</v>
      </c>
      <c r="C2232" s="561">
        <v>205130629</v>
      </c>
      <c r="E2232" s="509">
        <v>40913</v>
      </c>
    </row>
    <row r="2233" spans="1:5">
      <c r="A2233" t="s">
        <v>1804</v>
      </c>
      <c r="B2233" s="101" t="s">
        <v>2131</v>
      </c>
      <c r="C2233" s="561">
        <v>205130637</v>
      </c>
      <c r="E2233" s="509">
        <v>40897</v>
      </c>
    </row>
    <row r="2234" spans="1:5">
      <c r="A2234" t="s">
        <v>2458</v>
      </c>
      <c r="B2234" s="101" t="s">
        <v>2554</v>
      </c>
      <c r="C2234" s="561">
        <v>205130645</v>
      </c>
      <c r="E2234" s="509">
        <v>40918</v>
      </c>
    </row>
    <row r="2235" spans="1:5">
      <c r="A2235" t="s">
        <v>2459</v>
      </c>
      <c r="B2235" s="101" t="s">
        <v>2555</v>
      </c>
      <c r="C2235" s="561">
        <v>205130649</v>
      </c>
      <c r="E2235" s="509">
        <v>40918</v>
      </c>
    </row>
    <row r="2236" spans="1:5">
      <c r="A2236" t="s">
        <v>1805</v>
      </c>
      <c r="B2236" s="101" t="s">
        <v>771</v>
      </c>
      <c r="C2236" s="561">
        <v>205130651</v>
      </c>
      <c r="E2236" s="509">
        <v>40897</v>
      </c>
    </row>
    <row r="2237" spans="1:5">
      <c r="A2237" t="s">
        <v>1806</v>
      </c>
      <c r="B2237" s="101" t="s">
        <v>537</v>
      </c>
      <c r="C2237" s="561">
        <v>205130660</v>
      </c>
      <c r="E2237" s="509">
        <v>40897</v>
      </c>
    </row>
    <row r="2238" spans="1:5">
      <c r="A2238" t="s">
        <v>1807</v>
      </c>
      <c r="B2238" s="101" t="s">
        <v>2132</v>
      </c>
      <c r="C2238" s="561">
        <v>205130665</v>
      </c>
      <c r="E2238" s="509">
        <v>40897</v>
      </c>
    </row>
    <row r="2239" spans="1:5">
      <c r="A2239" t="s">
        <v>808</v>
      </c>
      <c r="B2239" s="101" t="s">
        <v>2595</v>
      </c>
      <c r="C2239" s="561">
        <v>205130670</v>
      </c>
      <c r="E2239" s="509">
        <v>40897</v>
      </c>
    </row>
    <row r="2240" spans="1:5">
      <c r="A2240" t="s">
        <v>809</v>
      </c>
      <c r="B2240" s="101" t="s">
        <v>2596</v>
      </c>
      <c r="C2240" s="561">
        <v>205130671</v>
      </c>
      <c r="E2240" s="509">
        <v>40897</v>
      </c>
    </row>
    <row r="2241" spans="1:5">
      <c r="A2241" t="s">
        <v>2460</v>
      </c>
      <c r="B2241" s="101" t="s">
        <v>1912</v>
      </c>
      <c r="C2241" s="561">
        <v>205130672</v>
      </c>
      <c r="E2241" s="509">
        <v>40928</v>
      </c>
    </row>
    <row r="2242" spans="1:5">
      <c r="A2242" t="s">
        <v>1808</v>
      </c>
      <c r="B2242" s="101" t="s">
        <v>606</v>
      </c>
      <c r="C2242" s="561">
        <v>205130673</v>
      </c>
      <c r="E2242" s="509">
        <v>40897</v>
      </c>
    </row>
    <row r="2243" spans="1:5">
      <c r="A2243" t="s">
        <v>1809</v>
      </c>
      <c r="B2243" s="101" t="s">
        <v>1856</v>
      </c>
      <c r="C2243" s="561">
        <v>205130677</v>
      </c>
      <c r="E2243" s="509">
        <v>40897</v>
      </c>
    </row>
    <row r="2244" spans="1:5">
      <c r="A2244" t="s">
        <v>1810</v>
      </c>
      <c r="B2244" s="101" t="s">
        <v>1813</v>
      </c>
      <c r="C2244" s="561">
        <v>205130700</v>
      </c>
      <c r="E2244" s="509">
        <v>40897</v>
      </c>
    </row>
    <row r="2245" spans="1:5">
      <c r="A2245" t="s">
        <v>1811</v>
      </c>
      <c r="B2245" s="101" t="s">
        <v>1901</v>
      </c>
      <c r="C2245" s="561">
        <v>205130703</v>
      </c>
      <c r="E2245" s="509">
        <v>40897</v>
      </c>
    </row>
    <row r="2246" spans="1:5">
      <c r="A2246" t="s">
        <v>1812</v>
      </c>
      <c r="B2246" s="101" t="s">
        <v>651</v>
      </c>
      <c r="C2246" s="561">
        <v>205130711</v>
      </c>
      <c r="E2246" s="509">
        <v>40897</v>
      </c>
    </row>
    <row r="2247" spans="1:5">
      <c r="A2247" t="s">
        <v>1329</v>
      </c>
      <c r="B2247" s="101" t="s">
        <v>655</v>
      </c>
      <c r="C2247" s="561">
        <v>205130713</v>
      </c>
      <c r="E2247" s="509">
        <v>40897</v>
      </c>
    </row>
    <row r="2248" spans="1:5">
      <c r="A2248" t="s">
        <v>2222</v>
      </c>
      <c r="B2248" s="101" t="s">
        <v>659</v>
      </c>
      <c r="C2248" s="561">
        <v>205130728</v>
      </c>
      <c r="E2248" s="509">
        <v>40927</v>
      </c>
    </row>
    <row r="2249" spans="1:5">
      <c r="A2249" t="s">
        <v>2152</v>
      </c>
      <c r="B2249" s="101" t="s">
        <v>2153</v>
      </c>
      <c r="C2249" s="561">
        <v>205130729</v>
      </c>
      <c r="E2249" s="509">
        <v>40913</v>
      </c>
    </row>
    <row r="2250" spans="1:5">
      <c r="A2250" t="s">
        <v>2194</v>
      </c>
      <c r="B2250" s="101" t="s">
        <v>564</v>
      </c>
      <c r="C2250" s="561">
        <v>205130734</v>
      </c>
      <c r="E2250" s="509">
        <v>40913</v>
      </c>
    </row>
    <row r="2251" spans="1:5">
      <c r="A2251" t="s">
        <v>2461</v>
      </c>
      <c r="B2251" s="101" t="s">
        <v>152</v>
      </c>
      <c r="C2251" s="561">
        <v>205130736</v>
      </c>
      <c r="E2251" s="509">
        <v>40921</v>
      </c>
    </row>
    <row r="2252" spans="1:5">
      <c r="A2252" t="s">
        <v>2462</v>
      </c>
      <c r="B2252" s="101" t="s">
        <v>1904</v>
      </c>
      <c r="C2252" s="561">
        <v>205130737</v>
      </c>
      <c r="E2252" s="509">
        <v>40921</v>
      </c>
    </row>
    <row r="2253" spans="1:5">
      <c r="A2253" t="s">
        <v>2195</v>
      </c>
      <c r="B2253" s="101" t="s">
        <v>1876</v>
      </c>
      <c r="C2253" s="561">
        <v>205130738</v>
      </c>
      <c r="E2253" s="509">
        <v>40918</v>
      </c>
    </row>
    <row r="2254" spans="1:5">
      <c r="A2254" t="s">
        <v>2144</v>
      </c>
      <c r="B2254" s="101" t="s">
        <v>1921</v>
      </c>
      <c r="C2254" s="561">
        <v>205131030</v>
      </c>
      <c r="E2254" s="509">
        <v>40918</v>
      </c>
    </row>
    <row r="2255" spans="1:5">
      <c r="A2255" t="s">
        <v>2463</v>
      </c>
      <c r="B2255" s="101" t="s">
        <v>647</v>
      </c>
      <c r="C2255" s="561">
        <v>205131037</v>
      </c>
      <c r="E2255" s="509">
        <v>40927</v>
      </c>
    </row>
    <row r="2256" spans="1:5">
      <c r="A2256" t="s">
        <v>642</v>
      </c>
      <c r="B2256" s="101" t="s">
        <v>1886</v>
      </c>
      <c r="C2256" s="561">
        <v>205131040</v>
      </c>
      <c r="E2256" s="509">
        <v>40927</v>
      </c>
    </row>
    <row r="2257" spans="1:5">
      <c r="A2257" t="s">
        <v>2464</v>
      </c>
      <c r="B2257" s="101" t="s">
        <v>678</v>
      </c>
      <c r="C2257" s="561">
        <v>205131041</v>
      </c>
      <c r="E2257" s="509">
        <v>40927</v>
      </c>
    </row>
    <row r="2258" spans="1:5">
      <c r="A2258" t="s">
        <v>2196</v>
      </c>
      <c r="B2258" s="101" t="s">
        <v>593</v>
      </c>
      <c r="C2258" s="561">
        <v>205131062</v>
      </c>
      <c r="E2258" s="509">
        <v>40913</v>
      </c>
    </row>
    <row r="2259" spans="1:5">
      <c r="A2259" t="s">
        <v>537</v>
      </c>
      <c r="B2259" s="101" t="s">
        <v>696</v>
      </c>
      <c r="C2259" s="561">
        <v>205131064</v>
      </c>
      <c r="E2259" s="509">
        <v>40918</v>
      </c>
    </row>
    <row r="2260" spans="1:5">
      <c r="A2260" t="s">
        <v>694</v>
      </c>
      <c r="B2260" s="101" t="s">
        <v>693</v>
      </c>
      <c r="C2260" s="561">
        <v>205131068</v>
      </c>
      <c r="E2260" s="509">
        <v>40918</v>
      </c>
    </row>
    <row r="2261" spans="1:5">
      <c r="A2261" t="s">
        <v>2465</v>
      </c>
      <c r="B2261" s="101" t="s">
        <v>1871</v>
      </c>
      <c r="C2261" s="561">
        <v>205131074</v>
      </c>
      <c r="E2261" s="509">
        <v>40921</v>
      </c>
    </row>
    <row r="2262" spans="1:5">
      <c r="A2262" t="s">
        <v>2148</v>
      </c>
      <c r="B2262" s="101" t="s">
        <v>722</v>
      </c>
      <c r="C2262" s="561">
        <v>205131079</v>
      </c>
      <c r="E2262" s="509">
        <v>40913</v>
      </c>
    </row>
    <row r="2263" spans="1:5">
      <c r="A2263" t="s">
        <v>2466</v>
      </c>
      <c r="B2263" s="101" t="s">
        <v>1944</v>
      </c>
      <c r="C2263" s="561">
        <v>205131083</v>
      </c>
      <c r="E2263" s="509">
        <v>40918</v>
      </c>
    </row>
    <row r="2264" spans="1:5">
      <c r="A2264" t="s">
        <v>2467</v>
      </c>
      <c r="B2264" s="101" t="s">
        <v>2556</v>
      </c>
      <c r="C2264" s="561">
        <v>205131087</v>
      </c>
      <c r="E2264" s="509">
        <v>40921</v>
      </c>
    </row>
    <row r="2265" spans="1:5">
      <c r="A2265" t="s">
        <v>2390</v>
      </c>
      <c r="B2265" s="101" t="s">
        <v>1840</v>
      </c>
      <c r="C2265" s="561">
        <v>205131088</v>
      </c>
      <c r="E2265" s="509">
        <v>40921</v>
      </c>
    </row>
    <row r="2266" spans="1:5">
      <c r="A2266" t="s">
        <v>2468</v>
      </c>
      <c r="B2266" s="101" t="s">
        <v>2557</v>
      </c>
      <c r="C2266" s="561">
        <v>205131090</v>
      </c>
      <c r="E2266" s="509">
        <v>40918</v>
      </c>
    </row>
    <row r="2267" spans="1:5">
      <c r="A2267" t="s">
        <v>2469</v>
      </c>
      <c r="B2267" s="101" t="s">
        <v>717</v>
      </c>
      <c r="C2267" s="561">
        <v>205131094</v>
      </c>
      <c r="E2267" s="509">
        <v>40921</v>
      </c>
    </row>
    <row r="2268" spans="1:5">
      <c r="A2268" t="s">
        <v>2197</v>
      </c>
      <c r="B2268" s="101" t="s">
        <v>634</v>
      </c>
      <c r="C2268" s="561">
        <v>205131108</v>
      </c>
      <c r="E2268" s="509">
        <v>40918</v>
      </c>
    </row>
    <row r="2269" spans="1:5">
      <c r="A2269" t="s">
        <v>2198</v>
      </c>
      <c r="B2269" s="101" t="s">
        <v>152</v>
      </c>
      <c r="C2269" s="561">
        <v>205131123</v>
      </c>
      <c r="E2269" s="509">
        <v>40918</v>
      </c>
    </row>
    <row r="2270" spans="1:5">
      <c r="A2270" t="s">
        <v>2199</v>
      </c>
      <c r="B2270" s="101" t="s">
        <v>564</v>
      </c>
      <c r="C2270" s="561">
        <v>205131128</v>
      </c>
      <c r="E2270" s="509">
        <v>40918</v>
      </c>
    </row>
    <row r="2271" spans="1:5">
      <c r="A2271" t="s">
        <v>2200</v>
      </c>
      <c r="B2271" s="101" t="s">
        <v>2227</v>
      </c>
      <c r="C2271" s="561">
        <v>205131130</v>
      </c>
      <c r="E2271" s="509">
        <v>40918</v>
      </c>
    </row>
    <row r="2272" spans="1:5">
      <c r="A2272" t="s">
        <v>2201</v>
      </c>
      <c r="B2272" s="101" t="s">
        <v>637</v>
      </c>
      <c r="C2272" s="561">
        <v>205131132</v>
      </c>
      <c r="E2272" s="509">
        <v>40918</v>
      </c>
    </row>
    <row r="2273" spans="1:5">
      <c r="A2273" t="s">
        <v>2202</v>
      </c>
      <c r="B2273" s="101" t="s">
        <v>2228</v>
      </c>
      <c r="C2273" s="561">
        <v>205131134</v>
      </c>
      <c r="E2273" s="509">
        <v>40918</v>
      </c>
    </row>
    <row r="2274" spans="1:5">
      <c r="A2274" t="s">
        <v>2470</v>
      </c>
      <c r="B2274" s="101" t="s">
        <v>2131</v>
      </c>
      <c r="C2274" s="561">
        <v>205131135</v>
      </c>
      <c r="E2274" s="509">
        <v>40918</v>
      </c>
    </row>
    <row r="2275" spans="1:5">
      <c r="A2275" t="s">
        <v>2471</v>
      </c>
      <c r="B2275" s="101" t="s">
        <v>2558</v>
      </c>
      <c r="C2275" s="561">
        <v>205131136</v>
      </c>
      <c r="E2275" s="509">
        <v>40918</v>
      </c>
    </row>
    <row r="2276" spans="1:5">
      <c r="A2276" t="s">
        <v>2472</v>
      </c>
      <c r="B2276" s="101" t="s">
        <v>2559</v>
      </c>
      <c r="C2276" s="561">
        <v>205131138</v>
      </c>
      <c r="E2276" s="509">
        <v>40918</v>
      </c>
    </row>
    <row r="2277" spans="1:5">
      <c r="A2277" t="s">
        <v>2473</v>
      </c>
      <c r="B2277" s="101" t="s">
        <v>1915</v>
      </c>
      <c r="C2277" s="561">
        <v>205131140</v>
      </c>
      <c r="E2277" s="509">
        <v>40918</v>
      </c>
    </row>
    <row r="2278" spans="1:5">
      <c r="A2278" t="s">
        <v>2474</v>
      </c>
      <c r="B2278" s="101" t="s">
        <v>2560</v>
      </c>
      <c r="C2278" s="561">
        <v>205131143</v>
      </c>
      <c r="E2278" s="509">
        <v>40918</v>
      </c>
    </row>
    <row r="2279" spans="1:5">
      <c r="A2279" t="s">
        <v>2475</v>
      </c>
      <c r="B2279" s="101" t="s">
        <v>618</v>
      </c>
      <c r="C2279" s="561">
        <v>205131146</v>
      </c>
      <c r="E2279" s="509">
        <v>40918</v>
      </c>
    </row>
    <row r="2280" spans="1:5">
      <c r="A2280" t="s">
        <v>2476</v>
      </c>
      <c r="B2280" s="101" t="s">
        <v>2561</v>
      </c>
      <c r="C2280" s="561">
        <v>205131148</v>
      </c>
      <c r="E2280" s="509">
        <v>40918</v>
      </c>
    </row>
    <row r="2281" spans="1:5">
      <c r="A2281" t="s">
        <v>2203</v>
      </c>
      <c r="B2281" s="101" t="s">
        <v>1818</v>
      </c>
      <c r="C2281" s="561">
        <v>205131150</v>
      </c>
      <c r="E2281" s="509">
        <v>40918</v>
      </c>
    </row>
    <row r="2282" spans="1:5">
      <c r="A2282" t="s">
        <v>2204</v>
      </c>
      <c r="B2282" s="101" t="s">
        <v>1884</v>
      </c>
      <c r="C2282" s="561">
        <v>205131173</v>
      </c>
      <c r="E2282" s="509">
        <v>40918</v>
      </c>
    </row>
    <row r="2283" spans="1:5">
      <c r="A2283" t="s">
        <v>2205</v>
      </c>
      <c r="B2283" s="101" t="s">
        <v>668</v>
      </c>
      <c r="C2283" s="561">
        <v>205131174</v>
      </c>
      <c r="E2283" s="509">
        <v>40918</v>
      </c>
    </row>
    <row r="2284" spans="1:5">
      <c r="A2284" t="s">
        <v>2206</v>
      </c>
      <c r="B2284" s="101" t="s">
        <v>624</v>
      </c>
      <c r="C2284" s="561">
        <v>205131186</v>
      </c>
      <c r="E2284" s="509">
        <v>40918</v>
      </c>
    </row>
    <row r="2285" spans="1:5">
      <c r="A2285" t="s">
        <v>2207</v>
      </c>
      <c r="B2285" s="101" t="s">
        <v>2229</v>
      </c>
      <c r="C2285" s="561">
        <v>205131187</v>
      </c>
      <c r="E2285" s="509">
        <v>40918</v>
      </c>
    </row>
    <row r="2286" spans="1:5">
      <c r="A2286" t="s">
        <v>2208</v>
      </c>
      <c r="B2286" s="101" t="s">
        <v>1869</v>
      </c>
      <c r="C2286" s="561">
        <v>205131188</v>
      </c>
      <c r="E2286" s="509">
        <v>40918</v>
      </c>
    </row>
    <row r="2287" spans="1:5">
      <c r="A2287" t="s">
        <v>2477</v>
      </c>
      <c r="B2287" s="101" t="s">
        <v>659</v>
      </c>
      <c r="C2287" s="561">
        <v>205131190</v>
      </c>
      <c r="E2287" s="509">
        <v>40927</v>
      </c>
    </row>
    <row r="2288" spans="1:5">
      <c r="A2288" t="s">
        <v>2478</v>
      </c>
      <c r="B2288" s="101" t="s">
        <v>634</v>
      </c>
      <c r="C2288" s="561">
        <v>205131192</v>
      </c>
      <c r="E2288" s="509">
        <v>40934</v>
      </c>
    </row>
    <row r="2289" spans="1:5">
      <c r="A2289" t="s">
        <v>691</v>
      </c>
      <c r="B2289" s="101" t="s">
        <v>775</v>
      </c>
      <c r="C2289" s="561">
        <v>205131193</v>
      </c>
      <c r="E2289" s="509">
        <v>40935</v>
      </c>
    </row>
    <row r="2290" spans="1:5">
      <c r="A2290" t="s">
        <v>2209</v>
      </c>
      <c r="B2290" s="101" t="s">
        <v>2230</v>
      </c>
      <c r="C2290" s="561">
        <v>205131196</v>
      </c>
      <c r="E2290" s="509">
        <v>40918</v>
      </c>
    </row>
    <row r="2291" spans="1:5">
      <c r="A2291" t="s">
        <v>2139</v>
      </c>
      <c r="B2291" s="101" t="s">
        <v>556</v>
      </c>
      <c r="C2291" s="561">
        <v>205131209</v>
      </c>
      <c r="E2291" s="509">
        <v>40918</v>
      </c>
    </row>
    <row r="2292" spans="1:5">
      <c r="A2292" t="s">
        <v>2210</v>
      </c>
      <c r="B2292" s="101" t="s">
        <v>2053</v>
      </c>
      <c r="C2292" s="561">
        <v>205131213</v>
      </c>
      <c r="E2292" s="509">
        <v>40918</v>
      </c>
    </row>
    <row r="2293" spans="1:5">
      <c r="A2293" t="s">
        <v>2479</v>
      </c>
      <c r="B2293" s="101" t="s">
        <v>1841</v>
      </c>
      <c r="C2293" s="561">
        <v>205131215</v>
      </c>
      <c r="E2293" s="509">
        <v>40927</v>
      </c>
    </row>
    <row r="2294" spans="1:5">
      <c r="A2294" t="s">
        <v>2140</v>
      </c>
      <c r="B2294" s="101" t="s">
        <v>2141</v>
      </c>
      <c r="C2294" s="561">
        <v>205131217</v>
      </c>
      <c r="E2294" s="509">
        <v>40918</v>
      </c>
    </row>
    <row r="2295" spans="1:5">
      <c r="A2295" t="s">
        <v>2354</v>
      </c>
      <c r="B2295" s="101" t="s">
        <v>2355</v>
      </c>
      <c r="C2295" s="561">
        <v>205131226</v>
      </c>
      <c r="E2295" s="509">
        <v>40939</v>
      </c>
    </row>
    <row r="2296" spans="1:5">
      <c r="A2296" t="s">
        <v>2358</v>
      </c>
      <c r="B2296" s="101" t="s">
        <v>1813</v>
      </c>
      <c r="C2296" s="561">
        <v>205131237</v>
      </c>
      <c r="E2296" s="509">
        <v>40939</v>
      </c>
    </row>
    <row r="2297" spans="1:5">
      <c r="A2297" t="s">
        <v>2351</v>
      </c>
      <c r="B2297" s="101" t="s">
        <v>2134</v>
      </c>
      <c r="C2297" s="561">
        <v>205131238</v>
      </c>
      <c r="E2297" s="509">
        <v>40939</v>
      </c>
    </row>
    <row r="2298" spans="1:5">
      <c r="A2298" t="s">
        <v>2377</v>
      </c>
      <c r="B2298" s="101" t="s">
        <v>571</v>
      </c>
      <c r="C2298" s="561">
        <v>205131239</v>
      </c>
      <c r="E2298" s="509">
        <v>40939</v>
      </c>
    </row>
    <row r="2299" spans="1:5">
      <c r="A2299" t="s">
        <v>2480</v>
      </c>
      <c r="B2299" s="101" t="s">
        <v>1814</v>
      </c>
      <c r="C2299" s="561">
        <v>205131240</v>
      </c>
      <c r="E2299" s="509">
        <v>40918</v>
      </c>
    </row>
    <row r="2300" spans="1:5">
      <c r="A2300" t="s">
        <v>2481</v>
      </c>
      <c r="B2300" s="101" t="s">
        <v>2385</v>
      </c>
      <c r="C2300" s="561">
        <v>205131246</v>
      </c>
      <c r="E2300" s="509">
        <v>40932</v>
      </c>
    </row>
    <row r="2301" spans="1:5">
      <c r="A2301" t="s">
        <v>2482</v>
      </c>
      <c r="B2301" s="101" t="s">
        <v>606</v>
      </c>
      <c r="C2301" s="561">
        <v>205131257</v>
      </c>
      <c r="E2301" s="509">
        <v>40918</v>
      </c>
    </row>
    <row r="2302" spans="1:5">
      <c r="A2302" t="s">
        <v>2255</v>
      </c>
      <c r="B2302" s="101" t="s">
        <v>1813</v>
      </c>
      <c r="C2302" s="561">
        <v>205131274</v>
      </c>
      <c r="E2302" s="509">
        <v>40918</v>
      </c>
    </row>
    <row r="2303" spans="1:5">
      <c r="A2303" t="s">
        <v>2483</v>
      </c>
      <c r="B2303" s="101" t="s">
        <v>2133</v>
      </c>
      <c r="C2303" s="561">
        <v>205131275</v>
      </c>
      <c r="E2303" s="509">
        <v>40918</v>
      </c>
    </row>
    <row r="2304" spans="1:5">
      <c r="A2304" t="s">
        <v>2484</v>
      </c>
      <c r="B2304" s="101" t="s">
        <v>1871</v>
      </c>
      <c r="C2304" s="561">
        <v>205131276</v>
      </c>
      <c r="E2304" s="509">
        <v>40939</v>
      </c>
    </row>
    <row r="2305" spans="1:5">
      <c r="A2305" t="s">
        <v>2386</v>
      </c>
      <c r="B2305" s="101" t="s">
        <v>2387</v>
      </c>
      <c r="C2305" s="561">
        <v>205131292</v>
      </c>
      <c r="E2305" s="509">
        <v>40932</v>
      </c>
    </row>
    <row r="2306" spans="1:5">
      <c r="A2306" t="s">
        <v>714</v>
      </c>
      <c r="B2306" s="101" t="s">
        <v>835</v>
      </c>
      <c r="C2306" s="561">
        <v>205131295</v>
      </c>
      <c r="E2306" s="509">
        <v>40918</v>
      </c>
    </row>
    <row r="2307" spans="1:5">
      <c r="A2307" t="s">
        <v>1200</v>
      </c>
      <c r="B2307" s="101" t="s">
        <v>537</v>
      </c>
      <c r="C2307" s="561">
        <v>205131297</v>
      </c>
      <c r="E2307" s="509">
        <v>40918</v>
      </c>
    </row>
    <row r="2308" spans="1:5">
      <c r="A2308" t="s">
        <v>2211</v>
      </c>
      <c r="B2308" s="101" t="s">
        <v>152</v>
      </c>
      <c r="C2308" s="561">
        <v>205131298</v>
      </c>
      <c r="E2308" s="509">
        <v>40918</v>
      </c>
    </row>
    <row r="2309" spans="1:5">
      <c r="A2309" t="s">
        <v>2135</v>
      </c>
      <c r="B2309" s="101" t="s">
        <v>2136</v>
      </c>
      <c r="C2309" s="561">
        <v>205131299</v>
      </c>
      <c r="E2309" s="509">
        <v>40918</v>
      </c>
    </row>
    <row r="2310" spans="1:5">
      <c r="A2310" t="s">
        <v>2212</v>
      </c>
      <c r="B2310" s="101" t="s">
        <v>675</v>
      </c>
      <c r="C2310" s="561">
        <v>205131301</v>
      </c>
      <c r="E2310" s="509">
        <v>40918</v>
      </c>
    </row>
    <row r="2311" spans="1:5">
      <c r="A2311" t="s">
        <v>2213</v>
      </c>
      <c r="B2311" s="101" t="s">
        <v>2231</v>
      </c>
      <c r="C2311" s="561">
        <v>205131302</v>
      </c>
      <c r="E2311" s="509">
        <v>40918</v>
      </c>
    </row>
    <row r="2312" spans="1:5">
      <c r="A2312" t="s">
        <v>2214</v>
      </c>
      <c r="B2312" s="101" t="s">
        <v>591</v>
      </c>
      <c r="C2312" s="561">
        <v>205131310</v>
      </c>
      <c r="E2312" s="509">
        <v>40918</v>
      </c>
    </row>
    <row r="2313" spans="1:5">
      <c r="A2313" t="s">
        <v>2145</v>
      </c>
      <c r="B2313" s="101" t="s">
        <v>2146</v>
      </c>
      <c r="C2313" s="561">
        <v>205131311</v>
      </c>
      <c r="E2313" s="509">
        <v>40918</v>
      </c>
    </row>
    <row r="2314" spans="1:5">
      <c r="A2314" t="s">
        <v>2485</v>
      </c>
      <c r="B2314" s="101" t="s">
        <v>2562</v>
      </c>
      <c r="C2314" s="561">
        <v>205131313</v>
      </c>
      <c r="E2314" s="509">
        <v>40927</v>
      </c>
    </row>
    <row r="2315" spans="1:5">
      <c r="A2315" t="s">
        <v>2486</v>
      </c>
      <c r="B2315" s="101" t="s">
        <v>636</v>
      </c>
      <c r="C2315" s="561">
        <v>205131316</v>
      </c>
      <c r="E2315" s="509">
        <v>40927</v>
      </c>
    </row>
    <row r="2316" spans="1:5">
      <c r="A2316" t="s">
        <v>2487</v>
      </c>
      <c r="B2316" s="101" t="s">
        <v>652</v>
      </c>
      <c r="C2316" s="561">
        <v>205131341</v>
      </c>
      <c r="E2316" s="509">
        <v>40927</v>
      </c>
    </row>
    <row r="2317" spans="1:5">
      <c r="A2317" t="s">
        <v>2488</v>
      </c>
      <c r="B2317" s="101" t="s">
        <v>593</v>
      </c>
      <c r="C2317" s="561">
        <v>205131348</v>
      </c>
      <c r="E2317" s="509">
        <v>40935</v>
      </c>
    </row>
    <row r="2318" spans="1:5">
      <c r="A2318" t="s">
        <v>2338</v>
      </c>
      <c r="B2318" s="101" t="s">
        <v>2121</v>
      </c>
      <c r="C2318" s="561">
        <v>205131364</v>
      </c>
      <c r="E2318" s="509">
        <v>40934</v>
      </c>
    </row>
    <row r="2319" spans="1:5">
      <c r="A2319" t="s">
        <v>2489</v>
      </c>
      <c r="B2319" s="101" t="s">
        <v>152</v>
      </c>
      <c r="C2319" s="561">
        <v>205131366</v>
      </c>
      <c r="E2319" s="509">
        <v>40934</v>
      </c>
    </row>
    <row r="2320" spans="1:5">
      <c r="A2320" t="s">
        <v>739</v>
      </c>
      <c r="B2320" s="101" t="s">
        <v>2563</v>
      </c>
      <c r="C2320" s="561">
        <v>205131392</v>
      </c>
      <c r="E2320" s="509">
        <v>40935</v>
      </c>
    </row>
    <row r="2321" spans="1:5">
      <c r="A2321" t="s">
        <v>2490</v>
      </c>
      <c r="B2321" s="101" t="s">
        <v>685</v>
      </c>
      <c r="C2321" s="561">
        <v>205131395</v>
      </c>
      <c r="E2321" s="509">
        <v>40935</v>
      </c>
    </row>
    <row r="2322" spans="1:5">
      <c r="A2322" t="s">
        <v>2491</v>
      </c>
      <c r="B2322" s="101" t="s">
        <v>1814</v>
      </c>
      <c r="C2322" s="561">
        <v>205131403</v>
      </c>
      <c r="E2322" s="509">
        <v>40932</v>
      </c>
    </row>
    <row r="2323" spans="1:5">
      <c r="A2323" t="s">
        <v>2492</v>
      </c>
      <c r="B2323" s="101" t="s">
        <v>537</v>
      </c>
      <c r="C2323" s="561">
        <v>205131405</v>
      </c>
      <c r="E2323" s="509">
        <v>40935</v>
      </c>
    </row>
    <row r="2324" spans="1:5">
      <c r="A2324" t="s">
        <v>2493</v>
      </c>
      <c r="B2324" s="101" t="s">
        <v>1842</v>
      </c>
      <c r="C2324" s="561">
        <v>205131408</v>
      </c>
      <c r="E2324" s="509">
        <v>40935</v>
      </c>
    </row>
    <row r="2325" spans="1:5">
      <c r="A2325" t="s">
        <v>2345</v>
      </c>
      <c r="B2325" s="101" t="s">
        <v>2597</v>
      </c>
      <c r="C2325" s="561">
        <v>205131413</v>
      </c>
      <c r="E2325" s="509">
        <v>40939</v>
      </c>
    </row>
    <row r="2326" spans="1:5">
      <c r="A2326" t="s">
        <v>2494</v>
      </c>
      <c r="B2326" s="101" t="s">
        <v>152</v>
      </c>
      <c r="C2326" s="561">
        <v>205131415</v>
      </c>
      <c r="E2326" s="509">
        <v>40935</v>
      </c>
    </row>
    <row r="2327" spans="1:5">
      <c r="A2327" t="s">
        <v>741</v>
      </c>
      <c r="B2327" s="101" t="s">
        <v>1827</v>
      </c>
      <c r="C2327" s="561">
        <v>205131417</v>
      </c>
      <c r="E2327" s="509">
        <v>40935</v>
      </c>
    </row>
    <row r="2328" spans="1:5">
      <c r="A2328" t="s">
        <v>2495</v>
      </c>
      <c r="B2328" s="101" t="s">
        <v>650</v>
      </c>
      <c r="C2328" s="561">
        <v>205131424</v>
      </c>
      <c r="E2328" s="509">
        <v>40939</v>
      </c>
    </row>
    <row r="2329" spans="1:5">
      <c r="A2329" t="s">
        <v>2383</v>
      </c>
      <c r="B2329" s="101" t="s">
        <v>1917</v>
      </c>
      <c r="C2329" s="561">
        <v>205131444</v>
      </c>
      <c r="E2329" s="509">
        <v>40939</v>
      </c>
    </row>
    <row r="2330" spans="1:5">
      <c r="A2330" t="s">
        <v>758</v>
      </c>
      <c r="B2330" s="101" t="s">
        <v>654</v>
      </c>
      <c r="C2330" s="561">
        <v>205131451</v>
      </c>
      <c r="E2330" s="509">
        <v>40935</v>
      </c>
    </row>
    <row r="2331" spans="1:5">
      <c r="A2331" t="s">
        <v>2496</v>
      </c>
      <c r="B2331" s="101" t="s">
        <v>659</v>
      </c>
      <c r="C2331" s="561">
        <v>205131453</v>
      </c>
      <c r="E2331" s="509">
        <v>40927</v>
      </c>
    </row>
    <row r="2332" spans="1:5">
      <c r="A2332" t="s">
        <v>2497</v>
      </c>
      <c r="B2332" s="101" t="s">
        <v>152</v>
      </c>
      <c r="C2332" s="561">
        <v>205131456</v>
      </c>
      <c r="E2332" s="509">
        <v>40935</v>
      </c>
    </row>
    <row r="2333" spans="1:5">
      <c r="A2333" t="s">
        <v>2498</v>
      </c>
      <c r="B2333" s="101" t="s">
        <v>650</v>
      </c>
      <c r="C2333" s="561">
        <v>205131468</v>
      </c>
      <c r="E2333" s="509">
        <v>40935</v>
      </c>
    </row>
    <row r="2334" spans="1:5">
      <c r="A2334" t="s">
        <v>2499</v>
      </c>
      <c r="B2334" s="101" t="s">
        <v>724</v>
      </c>
      <c r="C2334" s="561">
        <v>205131469</v>
      </c>
      <c r="E2334" s="509">
        <v>40935</v>
      </c>
    </row>
    <row r="2335" spans="1:5">
      <c r="A2335" t="s">
        <v>2500</v>
      </c>
      <c r="B2335" s="101" t="s">
        <v>1842</v>
      </c>
      <c r="C2335" s="561">
        <v>205131474</v>
      </c>
      <c r="E2335" s="509">
        <v>40935</v>
      </c>
    </row>
    <row r="2336" spans="1:5">
      <c r="A2336" t="s">
        <v>2501</v>
      </c>
      <c r="B2336" s="101" t="s">
        <v>658</v>
      </c>
      <c r="C2336" s="561">
        <v>205131476</v>
      </c>
      <c r="E2336" s="509">
        <v>40934</v>
      </c>
    </row>
    <row r="2337" spans="1:5">
      <c r="A2337" t="s">
        <v>2502</v>
      </c>
      <c r="B2337" s="101" t="s">
        <v>1821</v>
      </c>
      <c r="C2337" s="561">
        <v>205131483</v>
      </c>
      <c r="E2337" s="509">
        <v>40934</v>
      </c>
    </row>
    <row r="2338" spans="1:5">
      <c r="A2338" t="s">
        <v>2384</v>
      </c>
      <c r="B2338" s="101" t="s">
        <v>2564</v>
      </c>
      <c r="C2338" s="561">
        <v>205131486</v>
      </c>
      <c r="E2338" s="509">
        <v>40934</v>
      </c>
    </row>
    <row r="2339" spans="1:5">
      <c r="A2339" t="s">
        <v>2503</v>
      </c>
      <c r="B2339" s="101" t="s">
        <v>688</v>
      </c>
      <c r="C2339" s="561">
        <v>205131491</v>
      </c>
      <c r="E2339" s="509">
        <v>40934</v>
      </c>
    </row>
    <row r="2340" spans="1:5">
      <c r="A2340" t="s">
        <v>2504</v>
      </c>
      <c r="B2340" s="101" t="s">
        <v>1863</v>
      </c>
      <c r="C2340" s="561">
        <v>205131492</v>
      </c>
      <c r="E2340" s="509">
        <v>40934</v>
      </c>
    </row>
    <row r="2341" spans="1:5">
      <c r="A2341" t="s">
        <v>2388</v>
      </c>
      <c r="B2341" s="101" t="s">
        <v>1973</v>
      </c>
      <c r="C2341" s="561">
        <v>205131501</v>
      </c>
      <c r="E2341" s="509">
        <v>40932</v>
      </c>
    </row>
    <row r="2342" spans="1:5">
      <c r="A2342" t="s">
        <v>2505</v>
      </c>
      <c r="B2342" s="101" t="s">
        <v>2565</v>
      </c>
      <c r="C2342" s="561">
        <v>205131508</v>
      </c>
      <c r="E2342" s="509">
        <v>40932</v>
      </c>
    </row>
    <row r="2343" spans="1:5">
      <c r="A2343" t="s">
        <v>2506</v>
      </c>
      <c r="B2343" s="101" t="s">
        <v>617</v>
      </c>
      <c r="C2343" s="561">
        <v>205131520</v>
      </c>
      <c r="E2343" s="509">
        <v>40932</v>
      </c>
    </row>
    <row r="2344" spans="1:5">
      <c r="A2344" t="s">
        <v>1603</v>
      </c>
      <c r="B2344" s="101" t="s">
        <v>699</v>
      </c>
      <c r="C2344" s="561">
        <v>205131530</v>
      </c>
      <c r="E2344" s="509">
        <v>40934</v>
      </c>
    </row>
    <row r="2345" spans="1:5">
      <c r="A2345" t="s">
        <v>2507</v>
      </c>
      <c r="B2345" s="101" t="s">
        <v>1896</v>
      </c>
      <c r="C2345" s="561">
        <v>205131546</v>
      </c>
      <c r="E2345" s="509">
        <v>40935</v>
      </c>
    </row>
    <row r="2346" spans="1:5">
      <c r="A2346" t="s">
        <v>733</v>
      </c>
      <c r="B2346" s="101" t="s">
        <v>1864</v>
      </c>
      <c r="C2346" s="561">
        <v>205131573</v>
      </c>
      <c r="E2346" s="509">
        <v>40939</v>
      </c>
    </row>
    <row r="2347" spans="1:5">
      <c r="A2347" t="s">
        <v>2508</v>
      </c>
      <c r="B2347" s="101" t="s">
        <v>1813</v>
      </c>
      <c r="C2347" s="561">
        <v>205131575</v>
      </c>
      <c r="E2347" s="509">
        <v>40932</v>
      </c>
    </row>
    <row r="2348" spans="1:5">
      <c r="A2348" t="s">
        <v>2509</v>
      </c>
      <c r="B2348" s="101" t="s">
        <v>2566</v>
      </c>
      <c r="C2348" s="561">
        <v>205131578</v>
      </c>
      <c r="E2348" s="509">
        <v>40932</v>
      </c>
    </row>
    <row r="2349" spans="1:5">
      <c r="A2349" t="s">
        <v>2510</v>
      </c>
      <c r="B2349" s="101" t="s">
        <v>152</v>
      </c>
      <c r="C2349" s="561">
        <v>205131580</v>
      </c>
      <c r="E2349" s="509">
        <v>40939</v>
      </c>
    </row>
    <row r="2350" spans="1:5">
      <c r="A2350" t="s">
        <v>2511</v>
      </c>
      <c r="B2350" s="101" t="s">
        <v>617</v>
      </c>
      <c r="C2350" s="561">
        <v>205131589</v>
      </c>
      <c r="E2350" s="509">
        <v>40932</v>
      </c>
    </row>
    <row r="2351" spans="1:5">
      <c r="A2351" t="s">
        <v>2349</v>
      </c>
      <c r="B2351" s="101" t="s">
        <v>2150</v>
      </c>
      <c r="C2351" s="561">
        <v>205131599</v>
      </c>
      <c r="E2351" s="509">
        <v>40939</v>
      </c>
    </row>
    <row r="2352" spans="1:5">
      <c r="A2352" t="s">
        <v>2343</v>
      </c>
      <c r="B2352" s="101" t="s">
        <v>1813</v>
      </c>
      <c r="C2352" s="561">
        <v>205131612</v>
      </c>
      <c r="E2352" s="509">
        <v>40939</v>
      </c>
    </row>
    <row r="2353" spans="1:5">
      <c r="A2353" t="s">
        <v>2346</v>
      </c>
      <c r="B2353" s="101" t="s">
        <v>2347</v>
      </c>
      <c r="C2353" s="561">
        <v>205131613</v>
      </c>
      <c r="E2353" s="509">
        <v>40939</v>
      </c>
    </row>
    <row r="2354" spans="1:5">
      <c r="A2354" t="s">
        <v>2512</v>
      </c>
      <c r="B2354" s="101" t="s">
        <v>1842</v>
      </c>
      <c r="C2354" s="561">
        <v>205131652</v>
      </c>
      <c r="E2354" s="509">
        <v>40939</v>
      </c>
    </row>
    <row r="2355" spans="1:5">
      <c r="A2355" t="s">
        <v>2513</v>
      </c>
      <c r="B2355" s="101" t="s">
        <v>2567</v>
      </c>
      <c r="C2355" s="561">
        <v>205131653</v>
      </c>
      <c r="E2355" s="509">
        <v>40939</v>
      </c>
    </row>
    <row r="2356" spans="1:5">
      <c r="A2356" t="s">
        <v>2514</v>
      </c>
      <c r="B2356" s="101" t="s">
        <v>537</v>
      </c>
      <c r="C2356" s="561">
        <v>205131657</v>
      </c>
      <c r="E2356" s="509">
        <v>40939</v>
      </c>
    </row>
    <row r="2357" spans="1:5">
      <c r="A2357" t="s">
        <v>2515</v>
      </c>
      <c r="B2357" s="101" t="s">
        <v>689</v>
      </c>
      <c r="C2357" s="561">
        <v>205131658</v>
      </c>
      <c r="E2357" s="509">
        <v>40939</v>
      </c>
    </row>
    <row r="2358" spans="1:5">
      <c r="A2358" t="s">
        <v>2516</v>
      </c>
      <c r="B2358" s="101" t="s">
        <v>537</v>
      </c>
      <c r="C2358" s="561">
        <v>205131660</v>
      </c>
      <c r="E2358" s="509">
        <v>40939</v>
      </c>
    </row>
    <row r="2359" spans="1:5">
      <c r="A2359" t="s">
        <v>2517</v>
      </c>
      <c r="B2359" s="101" t="s">
        <v>555</v>
      </c>
      <c r="C2359" s="561">
        <v>205131664</v>
      </c>
      <c r="E2359" s="509">
        <v>40939</v>
      </c>
    </row>
    <row r="2360" spans="1:5">
      <c r="A2360" t="s">
        <v>2366</v>
      </c>
      <c r="B2360" s="101" t="s">
        <v>2598</v>
      </c>
      <c r="C2360" s="561">
        <v>205131672</v>
      </c>
      <c r="E2360" s="509">
        <v>40939</v>
      </c>
    </row>
    <row r="2361" spans="1:5">
      <c r="A2361" t="s">
        <v>2359</v>
      </c>
      <c r="B2361" s="101" t="s">
        <v>2360</v>
      </c>
      <c r="C2361" s="561">
        <v>205131676</v>
      </c>
      <c r="E2361" s="509">
        <v>40939</v>
      </c>
    </row>
    <row r="2362" spans="1:5">
      <c r="A2362" t="s">
        <v>2518</v>
      </c>
      <c r="B2362" s="101" t="s">
        <v>1823</v>
      </c>
      <c r="C2362" s="561">
        <v>205131682</v>
      </c>
      <c r="E2362" s="509">
        <v>40939</v>
      </c>
    </row>
    <row r="2363" spans="1:5">
      <c r="A2363" t="s">
        <v>2519</v>
      </c>
      <c r="B2363" s="101" t="s">
        <v>2536</v>
      </c>
      <c r="C2363" s="561">
        <v>205131684</v>
      </c>
      <c r="E2363" s="509">
        <v>40939</v>
      </c>
    </row>
    <row r="2364" spans="1:5">
      <c r="A2364" t="s">
        <v>2381</v>
      </c>
      <c r="B2364" s="101" t="s">
        <v>2382</v>
      </c>
      <c r="C2364" s="561">
        <v>205131725</v>
      </c>
      <c r="E2364" s="509">
        <v>40939</v>
      </c>
    </row>
    <row r="2365" spans="1:5">
      <c r="A2365" t="s">
        <v>2537</v>
      </c>
      <c r="B2365" s="101" t="s">
        <v>2576</v>
      </c>
      <c r="C2365" s="561">
        <v>205131737</v>
      </c>
      <c r="E2365" s="509">
        <v>40939</v>
      </c>
    </row>
    <row r="2366" spans="1:5">
      <c r="A2366" t="s">
        <v>2356</v>
      </c>
      <c r="B2366" s="101" t="s">
        <v>2357</v>
      </c>
      <c r="C2366" s="561">
        <v>205131781</v>
      </c>
      <c r="E2366" s="509">
        <v>40939</v>
      </c>
    </row>
    <row r="2367" spans="1:5">
      <c r="A2367" t="s">
        <v>2373</v>
      </c>
      <c r="B2367" s="101" t="s">
        <v>2374</v>
      </c>
      <c r="C2367" s="561">
        <v>205131786</v>
      </c>
      <c r="E2367" s="509">
        <v>40939</v>
      </c>
    </row>
    <row r="2368" spans="1:5">
      <c r="A2368" t="s">
        <v>2378</v>
      </c>
      <c r="B2368" s="101" t="s">
        <v>2379</v>
      </c>
      <c r="C2368" s="561">
        <v>205131787</v>
      </c>
      <c r="E2368" s="509">
        <v>40939</v>
      </c>
    </row>
    <row r="2369" spans="1:5">
      <c r="A2369" t="s">
        <v>2364</v>
      </c>
      <c r="B2369" s="101" t="s">
        <v>2365</v>
      </c>
      <c r="C2369" s="561">
        <v>205131790</v>
      </c>
      <c r="E2369" s="509">
        <v>40939</v>
      </c>
    </row>
    <row r="2370" spans="1:5">
      <c r="A2370" t="s">
        <v>2520</v>
      </c>
      <c r="B2370" s="101" t="s">
        <v>651</v>
      </c>
      <c r="C2370" s="561">
        <v>205204543</v>
      </c>
      <c r="E2370" s="509">
        <v>40939</v>
      </c>
    </row>
    <row r="2371" spans="1:5">
      <c r="A2371" t="s">
        <v>711</v>
      </c>
      <c r="B2371" s="101" t="s">
        <v>674</v>
      </c>
      <c r="C2371" s="561">
        <v>205205044</v>
      </c>
      <c r="E2371" s="509">
        <v>40927</v>
      </c>
    </row>
    <row r="2372" spans="1:5">
      <c r="A2372" t="s">
        <v>2521</v>
      </c>
      <c r="B2372" s="101" t="s">
        <v>627</v>
      </c>
      <c r="C2372" s="561">
        <v>205205046</v>
      </c>
      <c r="E2372" s="509">
        <v>40927</v>
      </c>
    </row>
    <row r="2373" spans="1:5">
      <c r="A2373" t="s">
        <v>2215</v>
      </c>
      <c r="B2373" s="101" t="s">
        <v>656</v>
      </c>
      <c r="C2373" s="561">
        <v>205205051</v>
      </c>
      <c r="E2373" s="509">
        <v>40918</v>
      </c>
    </row>
    <row r="2374" spans="1:5">
      <c r="A2374" t="s">
        <v>2522</v>
      </c>
      <c r="B2374" s="101" t="s">
        <v>638</v>
      </c>
      <c r="C2374" s="561">
        <v>205205054</v>
      </c>
      <c r="E2374" s="509">
        <v>40939</v>
      </c>
    </row>
    <row r="2375" spans="1:5">
      <c r="A2375" t="s">
        <v>2523</v>
      </c>
      <c r="B2375" s="101" t="s">
        <v>629</v>
      </c>
      <c r="C2375" s="561">
        <v>205205055</v>
      </c>
      <c r="E2375" s="509">
        <v>40939</v>
      </c>
    </row>
    <row r="2376" spans="1:5">
      <c r="A2376" t="s">
        <v>2524</v>
      </c>
      <c r="B2376" s="101" t="s">
        <v>2568</v>
      </c>
      <c r="C2376" s="561">
        <v>205205064</v>
      </c>
      <c r="E2376" s="509">
        <v>40939</v>
      </c>
    </row>
    <row r="2377" spans="1:5">
      <c r="A2377" t="s">
        <v>2525</v>
      </c>
      <c r="B2377" s="101" t="s">
        <v>555</v>
      </c>
      <c r="C2377" s="561">
        <v>205205065</v>
      </c>
      <c r="E2377" s="509">
        <v>40934</v>
      </c>
    </row>
    <row r="2378" spans="1:5">
      <c r="A2378" t="s">
        <v>2526</v>
      </c>
      <c r="B2378" s="101" t="s">
        <v>775</v>
      </c>
      <c r="C2378" s="561">
        <v>205205068</v>
      </c>
      <c r="E2378" s="509">
        <v>40939</v>
      </c>
    </row>
    <row r="2379" spans="1:5">
      <c r="A2379" t="s">
        <v>781</v>
      </c>
      <c r="B2379" s="101" t="s">
        <v>2569</v>
      </c>
      <c r="C2379" s="561">
        <v>205205118</v>
      </c>
      <c r="E2379" s="509">
        <v>40939</v>
      </c>
    </row>
    <row r="2380" spans="1:5">
      <c r="A2380" t="s">
        <v>2527</v>
      </c>
      <c r="B2380" s="101" t="s">
        <v>676</v>
      </c>
      <c r="C2380" s="561">
        <v>205205119</v>
      </c>
      <c r="E2380" s="509">
        <v>40939</v>
      </c>
    </row>
    <row r="2381" spans="1:5">
      <c r="A2381" t="s">
        <v>2216</v>
      </c>
      <c r="B2381" s="101" t="s">
        <v>709</v>
      </c>
      <c r="C2381" s="561">
        <v>205205123</v>
      </c>
      <c r="E2381" s="509">
        <v>40913</v>
      </c>
    </row>
    <row r="2382" spans="1:5">
      <c r="A2382" t="s">
        <v>2528</v>
      </c>
      <c r="B2382" s="101" t="s">
        <v>624</v>
      </c>
      <c r="C2382" s="561">
        <v>205205124</v>
      </c>
      <c r="E2382" s="509">
        <v>40927</v>
      </c>
    </row>
    <row r="2383" spans="1:5">
      <c r="A2383" t="s">
        <v>712</v>
      </c>
      <c r="B2383" s="101" t="s">
        <v>713</v>
      </c>
      <c r="C2383" s="561">
        <v>205205126</v>
      </c>
      <c r="E2383" s="509">
        <v>40913</v>
      </c>
    </row>
    <row r="2384" spans="1:5">
      <c r="A2384" t="s">
        <v>2529</v>
      </c>
      <c r="B2384" s="101" t="s">
        <v>2570</v>
      </c>
      <c r="C2384" s="561">
        <v>205205127</v>
      </c>
      <c r="E2384" s="509">
        <v>40927</v>
      </c>
    </row>
    <row r="2385" spans="1:5">
      <c r="A2385" t="s">
        <v>2151</v>
      </c>
      <c r="B2385" s="101" t="s">
        <v>623</v>
      </c>
      <c r="C2385" s="561">
        <v>205205128</v>
      </c>
      <c r="E2385" s="509">
        <v>40913</v>
      </c>
    </row>
    <row r="2386" spans="1:5">
      <c r="A2386" t="s">
        <v>713</v>
      </c>
      <c r="B2386" s="101" t="s">
        <v>672</v>
      </c>
      <c r="C2386" s="561">
        <v>205205129</v>
      </c>
      <c r="E2386" s="509">
        <v>40913</v>
      </c>
    </row>
    <row r="2387" spans="1:5">
      <c r="A2387" t="s">
        <v>2530</v>
      </c>
      <c r="B2387" s="101" t="s">
        <v>717</v>
      </c>
      <c r="C2387" s="561">
        <v>205205130</v>
      </c>
      <c r="E2387" s="509">
        <v>40927</v>
      </c>
    </row>
    <row r="2388" spans="1:5">
      <c r="A2388" t="s">
        <v>2217</v>
      </c>
      <c r="B2388" s="101" t="s">
        <v>537</v>
      </c>
      <c r="C2388" s="561">
        <v>205205131</v>
      </c>
      <c r="E2388" s="509">
        <v>40918</v>
      </c>
    </row>
    <row r="2389" spans="1:5">
      <c r="A2389" t="s">
        <v>2218</v>
      </c>
      <c r="B2389" s="101" t="s">
        <v>1847</v>
      </c>
      <c r="C2389" s="561">
        <v>205205132</v>
      </c>
      <c r="E2389" s="509">
        <v>40918</v>
      </c>
    </row>
    <row r="2390" spans="1:5">
      <c r="A2390" t="s">
        <v>2219</v>
      </c>
      <c r="B2390" s="101" t="s">
        <v>594</v>
      </c>
      <c r="C2390" s="561">
        <v>205205133</v>
      </c>
      <c r="E2390" s="509">
        <v>40918</v>
      </c>
    </row>
    <row r="2391" spans="1:5">
      <c r="A2391" t="s">
        <v>2220</v>
      </c>
      <c r="B2391" s="101" t="s">
        <v>769</v>
      </c>
      <c r="C2391" s="561">
        <v>205205134</v>
      </c>
      <c r="E2391" s="509">
        <v>40918</v>
      </c>
    </row>
    <row r="2392" spans="1:5">
      <c r="A2392" t="s">
        <v>2531</v>
      </c>
      <c r="B2392" s="101" t="s">
        <v>1893</v>
      </c>
      <c r="C2392" s="561">
        <v>205205141</v>
      </c>
      <c r="E2392" s="509">
        <v>40934</v>
      </c>
    </row>
    <row r="2393" spans="1:5">
      <c r="A2393" t="s">
        <v>2336</v>
      </c>
      <c r="B2393" s="101" t="s">
        <v>657</v>
      </c>
      <c r="C2393" s="561">
        <v>205205142</v>
      </c>
      <c r="E2393" s="509">
        <v>40934</v>
      </c>
    </row>
    <row r="2394" spans="1:5">
      <c r="A2394" t="s">
        <v>2532</v>
      </c>
      <c r="B2394" s="101" t="s">
        <v>690</v>
      </c>
      <c r="C2394" s="561">
        <v>205205145</v>
      </c>
      <c r="E2394" s="509">
        <v>40939</v>
      </c>
    </row>
    <row r="2395" spans="1:5">
      <c r="A2395" t="s">
        <v>2533</v>
      </c>
      <c r="B2395" s="101" t="s">
        <v>656</v>
      </c>
      <c r="C2395" s="561">
        <v>205205146</v>
      </c>
      <c r="E2395" s="509">
        <v>40939</v>
      </c>
    </row>
    <row r="2396" spans="1:5">
      <c r="A2396" t="s">
        <v>835</v>
      </c>
      <c r="B2396" s="101" t="s">
        <v>589</v>
      </c>
      <c r="C2396" s="561">
        <v>205205150</v>
      </c>
      <c r="E2396" s="509">
        <v>40939</v>
      </c>
    </row>
    <row r="2397" spans="1:5">
      <c r="A2397" t="s">
        <v>2218</v>
      </c>
      <c r="B2397" s="101" t="s">
        <v>556</v>
      </c>
      <c r="C2397" s="561">
        <v>205205151</v>
      </c>
      <c r="E2397" s="509">
        <v>40939</v>
      </c>
    </row>
    <row r="2398" spans="1:5">
      <c r="A2398" t="s">
        <v>2534</v>
      </c>
      <c r="B2398" s="101" t="s">
        <v>775</v>
      </c>
      <c r="C2398" s="561">
        <v>205205201</v>
      </c>
      <c r="E2398" s="509">
        <v>40928</v>
      </c>
    </row>
    <row r="2399" spans="1:5">
      <c r="A2399" t="s">
        <v>2535</v>
      </c>
      <c r="B2399" s="101" t="s">
        <v>2571</v>
      </c>
      <c r="C2399" s="561">
        <v>205205206</v>
      </c>
      <c r="E2399" s="509">
        <v>40935</v>
      </c>
    </row>
    <row r="2400" spans="1:5">
      <c r="A2400" t="s">
        <v>2363</v>
      </c>
      <c r="B2400" s="101" t="s">
        <v>606</v>
      </c>
      <c r="C2400" s="561">
        <v>205205221</v>
      </c>
      <c r="E2400" s="509">
        <v>40939</v>
      </c>
    </row>
    <row r="2401" spans="1:5">
      <c r="A2401" t="s">
        <v>2352</v>
      </c>
      <c r="B2401" s="101" t="s">
        <v>2353</v>
      </c>
      <c r="C2401" s="561">
        <v>205205223</v>
      </c>
      <c r="E2401" s="509">
        <v>40939</v>
      </c>
    </row>
    <row r="2402" spans="1:5">
      <c r="A2402" t="s">
        <v>2348</v>
      </c>
      <c r="B2402" s="101" t="s">
        <v>2313</v>
      </c>
      <c r="C2402" s="561">
        <v>205205227</v>
      </c>
      <c r="E2402" s="509">
        <v>40939</v>
      </c>
    </row>
    <row r="2403" spans="1:5">
      <c r="A2403" t="s">
        <v>2371</v>
      </c>
      <c r="B2403" s="101" t="s">
        <v>2372</v>
      </c>
      <c r="C2403" s="561">
        <v>205205229</v>
      </c>
      <c r="E2403" s="509">
        <v>40939</v>
      </c>
    </row>
    <row r="2404" spans="1:5">
      <c r="A2404" t="s">
        <v>2391</v>
      </c>
      <c r="B2404" s="101" t="s">
        <v>2577</v>
      </c>
      <c r="C2404" s="561">
        <v>888999001</v>
      </c>
      <c r="E2404" s="509">
        <v>40913</v>
      </c>
    </row>
    <row r="2405" spans="1:5">
      <c r="A2405">
        <v>999999999</v>
      </c>
      <c r="B2405" s="101" t="s">
        <v>0</v>
      </c>
      <c r="C2405" s="561">
        <v>999999999</v>
      </c>
      <c r="E2405" s="509">
        <v>40914</v>
      </c>
    </row>
    <row r="2406" spans="1:5">
      <c r="A2406">
        <v>999999999</v>
      </c>
      <c r="B2406" s="101" t="s">
        <v>0</v>
      </c>
      <c r="C2406" s="561">
        <v>999999999</v>
      </c>
      <c r="E2406" s="509">
        <v>40914</v>
      </c>
    </row>
    <row r="2407" spans="1:5">
      <c r="A2407">
        <v>999999999</v>
      </c>
      <c r="B2407" s="101" t="s">
        <v>0</v>
      </c>
      <c r="C2407" s="561">
        <v>999999999</v>
      </c>
      <c r="E2407" s="509">
        <v>40914</v>
      </c>
    </row>
    <row r="2408" spans="1:5">
      <c r="A2408">
        <v>999999999</v>
      </c>
      <c r="B2408" s="101" t="s">
        <v>0</v>
      </c>
      <c r="C2408" s="561">
        <v>999999999</v>
      </c>
      <c r="E2408" s="509">
        <v>40914</v>
      </c>
    </row>
    <row r="2409" spans="1:5">
      <c r="A2409">
        <v>999999999</v>
      </c>
      <c r="B2409" s="101" t="s">
        <v>0</v>
      </c>
      <c r="C2409" s="561">
        <v>999999999</v>
      </c>
      <c r="E2409" s="509">
        <v>40914</v>
      </c>
    </row>
    <row r="2410" spans="1:5">
      <c r="A2410">
        <v>999999999</v>
      </c>
      <c r="B2410" s="101" t="s">
        <v>0</v>
      </c>
      <c r="C2410" s="561">
        <v>999999999</v>
      </c>
      <c r="E2410" s="509">
        <v>40914</v>
      </c>
    </row>
    <row r="2411" spans="1:5">
      <c r="A2411">
        <v>999999999</v>
      </c>
      <c r="B2411" s="101" t="s">
        <v>0</v>
      </c>
      <c r="C2411" s="561">
        <v>999999999</v>
      </c>
      <c r="E2411" s="509">
        <v>40914</v>
      </c>
    </row>
    <row r="2412" spans="1:5">
      <c r="A2412">
        <v>999999999</v>
      </c>
      <c r="B2412" s="101" t="s">
        <v>0</v>
      </c>
      <c r="C2412" s="561">
        <v>999999999</v>
      </c>
      <c r="E2412" s="509">
        <v>40914</v>
      </c>
    </row>
    <row r="2413" spans="1:5">
      <c r="A2413">
        <v>999999999</v>
      </c>
      <c r="B2413" s="101" t="s">
        <v>0</v>
      </c>
      <c r="C2413" s="561">
        <v>999999999</v>
      </c>
      <c r="E2413" s="509">
        <v>40914</v>
      </c>
    </row>
    <row r="2414" spans="1:5">
      <c r="A2414">
        <v>999999999</v>
      </c>
      <c r="B2414" s="101" t="s">
        <v>0</v>
      </c>
      <c r="C2414" s="561">
        <v>999999999</v>
      </c>
      <c r="E2414" s="509">
        <v>40914</v>
      </c>
    </row>
    <row r="2415" spans="1:5">
      <c r="A2415">
        <v>999999999</v>
      </c>
      <c r="B2415" s="101" t="s">
        <v>0</v>
      </c>
      <c r="C2415" s="561">
        <v>999999999</v>
      </c>
      <c r="E2415" s="509">
        <v>40914</v>
      </c>
    </row>
    <row r="2416" spans="1:5">
      <c r="A2416">
        <v>999999999</v>
      </c>
      <c r="B2416" s="101" t="s">
        <v>0</v>
      </c>
      <c r="C2416" s="561">
        <v>999999999</v>
      </c>
      <c r="E2416" s="509">
        <v>40914</v>
      </c>
    </row>
    <row r="2417" spans="1:5">
      <c r="A2417">
        <v>999999999</v>
      </c>
      <c r="B2417" s="101" t="s">
        <v>0</v>
      </c>
      <c r="C2417" s="561">
        <v>999999999</v>
      </c>
      <c r="E2417" s="509">
        <v>40914</v>
      </c>
    </row>
    <row r="2418" spans="1:5">
      <c r="A2418">
        <v>999999999</v>
      </c>
      <c r="B2418" s="101" t="s">
        <v>0</v>
      </c>
      <c r="C2418" s="561">
        <v>999999999</v>
      </c>
      <c r="E2418" s="509">
        <v>40914</v>
      </c>
    </row>
    <row r="2419" spans="1:5">
      <c r="A2419">
        <v>999999999</v>
      </c>
      <c r="B2419" s="101" t="s">
        <v>0</v>
      </c>
      <c r="C2419" s="561">
        <v>999999999</v>
      </c>
      <c r="E2419" s="509">
        <v>40914</v>
      </c>
    </row>
    <row r="2420" spans="1:5">
      <c r="A2420">
        <v>999999999</v>
      </c>
      <c r="B2420" s="101" t="s">
        <v>0</v>
      </c>
      <c r="C2420" s="561">
        <v>999999999</v>
      </c>
      <c r="E2420" s="509">
        <v>40914</v>
      </c>
    </row>
    <row r="2421" spans="1:5">
      <c r="A2421">
        <v>999999999</v>
      </c>
      <c r="B2421" s="101" t="s">
        <v>0</v>
      </c>
      <c r="C2421" s="561">
        <v>999999999</v>
      </c>
      <c r="E2421" s="509">
        <v>40914</v>
      </c>
    </row>
    <row r="2422" spans="1:5">
      <c r="A2422">
        <v>999999999</v>
      </c>
      <c r="B2422" s="101" t="s">
        <v>0</v>
      </c>
      <c r="C2422" s="561">
        <v>999999999</v>
      </c>
      <c r="E2422" s="509">
        <v>40914</v>
      </c>
    </row>
    <row r="2423" spans="1:5">
      <c r="A2423">
        <v>999999999</v>
      </c>
      <c r="B2423" s="101" t="s">
        <v>0</v>
      </c>
      <c r="C2423" s="561">
        <v>999999999</v>
      </c>
      <c r="E2423" s="509">
        <v>40914</v>
      </c>
    </row>
    <row r="2424" spans="1:5">
      <c r="A2424">
        <v>999999999</v>
      </c>
      <c r="B2424" s="101" t="s">
        <v>0</v>
      </c>
      <c r="C2424" s="561">
        <v>999999999</v>
      </c>
      <c r="E2424" s="509">
        <v>40914</v>
      </c>
    </row>
    <row r="2425" spans="1:5">
      <c r="A2425">
        <v>999999999</v>
      </c>
      <c r="B2425" s="101" t="s">
        <v>0</v>
      </c>
      <c r="C2425" s="561">
        <v>999999999</v>
      </c>
      <c r="E2425" s="509">
        <v>40914</v>
      </c>
    </row>
    <row r="2426" spans="1:5">
      <c r="A2426">
        <v>999999999</v>
      </c>
      <c r="B2426" s="101" t="s">
        <v>0</v>
      </c>
      <c r="C2426" s="561">
        <v>999999999</v>
      </c>
      <c r="E2426" s="509">
        <v>40914</v>
      </c>
    </row>
    <row r="2427" spans="1:5">
      <c r="A2427">
        <v>999999999</v>
      </c>
      <c r="B2427" s="101" t="s">
        <v>0</v>
      </c>
      <c r="C2427" s="561">
        <v>999999999</v>
      </c>
      <c r="E2427" s="509">
        <v>40914</v>
      </c>
    </row>
    <row r="2428" spans="1:5">
      <c r="A2428">
        <v>999999999</v>
      </c>
      <c r="B2428" s="101" t="s">
        <v>0</v>
      </c>
      <c r="C2428" s="561">
        <v>999999999</v>
      </c>
      <c r="E2428" s="509">
        <v>40914</v>
      </c>
    </row>
    <row r="2429" spans="1:5">
      <c r="A2429">
        <v>999999999</v>
      </c>
      <c r="B2429" s="101" t="s">
        <v>0</v>
      </c>
      <c r="C2429" s="561">
        <v>999999999</v>
      </c>
      <c r="E2429" s="509">
        <v>40914</v>
      </c>
    </row>
    <row r="2430" spans="1:5">
      <c r="A2430">
        <v>999999999</v>
      </c>
      <c r="B2430" s="101" t="s">
        <v>0</v>
      </c>
      <c r="C2430" s="561">
        <v>999999999</v>
      </c>
      <c r="E2430" s="509">
        <v>40914</v>
      </c>
    </row>
    <row r="2431" spans="1:5">
      <c r="A2431">
        <v>999999999</v>
      </c>
      <c r="B2431" s="101" t="s">
        <v>0</v>
      </c>
      <c r="C2431" s="561">
        <v>999999999</v>
      </c>
      <c r="E2431" s="509">
        <v>40914</v>
      </c>
    </row>
    <row r="2432" spans="1:5">
      <c r="A2432">
        <v>999999999</v>
      </c>
      <c r="B2432" s="101" t="s">
        <v>0</v>
      </c>
      <c r="C2432" s="561">
        <v>999999999</v>
      </c>
      <c r="E2432" s="509">
        <v>40914</v>
      </c>
    </row>
    <row r="2433" spans="1:5">
      <c r="A2433">
        <v>999999999</v>
      </c>
      <c r="B2433" s="101" t="s">
        <v>0</v>
      </c>
      <c r="C2433" s="561">
        <v>999999999</v>
      </c>
      <c r="E2433" s="509">
        <v>40914</v>
      </c>
    </row>
    <row r="2434" spans="1:5">
      <c r="A2434">
        <v>999999999</v>
      </c>
      <c r="B2434" s="101" t="s">
        <v>0</v>
      </c>
      <c r="C2434" s="561">
        <v>999999999</v>
      </c>
      <c r="E2434" s="509">
        <v>40914</v>
      </c>
    </row>
    <row r="2435" spans="1:5">
      <c r="A2435">
        <v>999999999</v>
      </c>
      <c r="B2435" s="101" t="s">
        <v>0</v>
      </c>
      <c r="C2435" s="561">
        <v>999999999</v>
      </c>
      <c r="E2435" s="509">
        <v>40914</v>
      </c>
    </row>
    <row r="2436" spans="1:5">
      <c r="A2436">
        <v>999999999</v>
      </c>
      <c r="B2436" s="101" t="s">
        <v>0</v>
      </c>
      <c r="C2436" s="561">
        <v>999999999</v>
      </c>
      <c r="E2436" s="509">
        <v>40914</v>
      </c>
    </row>
    <row r="2437" spans="1:5">
      <c r="A2437">
        <v>999999999</v>
      </c>
      <c r="B2437" s="101" t="s">
        <v>0</v>
      </c>
      <c r="C2437" s="561">
        <v>999999999</v>
      </c>
      <c r="E2437" s="509">
        <v>40914</v>
      </c>
    </row>
    <row r="2438" spans="1:5">
      <c r="A2438">
        <v>999999999</v>
      </c>
      <c r="B2438" s="101" t="s">
        <v>0</v>
      </c>
      <c r="C2438" s="561">
        <v>999999999</v>
      </c>
      <c r="E2438" s="509">
        <v>40914</v>
      </c>
    </row>
    <row r="2439" spans="1:5">
      <c r="A2439">
        <v>999999999</v>
      </c>
      <c r="B2439" s="101" t="s">
        <v>0</v>
      </c>
      <c r="C2439" s="561">
        <v>999999999</v>
      </c>
      <c r="E2439" s="509">
        <v>40914</v>
      </c>
    </row>
    <row r="2440" spans="1:5">
      <c r="A2440">
        <v>999999999</v>
      </c>
      <c r="B2440" s="101" t="s">
        <v>0</v>
      </c>
      <c r="C2440" s="561">
        <v>999999999</v>
      </c>
      <c r="E2440" s="509">
        <v>40932</v>
      </c>
    </row>
    <row r="2441" spans="1:5">
      <c r="A2441">
        <v>0</v>
      </c>
      <c r="B2441" s="101">
        <v>0</v>
      </c>
      <c r="C2441" s="561">
        <v>999999999</v>
      </c>
      <c r="E2441" s="509">
        <v>40939</v>
      </c>
    </row>
    <row r="2442" spans="1:5">
      <c r="A2442">
        <v>0</v>
      </c>
      <c r="B2442" s="101">
        <v>0</v>
      </c>
      <c r="C2442" s="561">
        <v>999999999</v>
      </c>
      <c r="E2442" s="509">
        <v>40939</v>
      </c>
    </row>
    <row r="2443" spans="1:5">
      <c r="A2443">
        <v>0</v>
      </c>
      <c r="B2443" s="101">
        <v>0</v>
      </c>
      <c r="C2443" s="561">
        <v>999999999</v>
      </c>
      <c r="E2443" s="509">
        <v>40939</v>
      </c>
    </row>
    <row r="2444" spans="1:5">
      <c r="A2444">
        <v>0</v>
      </c>
      <c r="B2444" s="101">
        <v>0</v>
      </c>
      <c r="C2444" s="561">
        <v>999999999</v>
      </c>
      <c r="E2444" s="509">
        <v>40939</v>
      </c>
    </row>
    <row r="2445" spans="1:5">
      <c r="A2445">
        <v>0</v>
      </c>
      <c r="B2445" s="101">
        <v>0</v>
      </c>
      <c r="C2445" s="561">
        <v>999999999</v>
      </c>
      <c r="E2445" s="509">
        <v>40939</v>
      </c>
    </row>
    <row r="2446" spans="1:5">
      <c r="A2446">
        <v>0</v>
      </c>
      <c r="B2446" s="101">
        <v>0</v>
      </c>
      <c r="C2446" s="561">
        <v>999999999</v>
      </c>
      <c r="E2446" s="509">
        <v>40939</v>
      </c>
    </row>
    <row r="2447" spans="1:5">
      <c r="A2447">
        <v>0</v>
      </c>
      <c r="B2447" s="101">
        <v>0</v>
      </c>
      <c r="C2447" s="561">
        <v>999999999</v>
      </c>
      <c r="E2447" s="509">
        <v>40939</v>
      </c>
    </row>
    <row r="2448" spans="1:5">
      <c r="A2448">
        <v>0</v>
      </c>
      <c r="B2448" s="101">
        <v>0</v>
      </c>
      <c r="C2448" s="561">
        <v>999999999</v>
      </c>
      <c r="E2448" s="509">
        <v>40939</v>
      </c>
    </row>
    <row r="2449" spans="1:5">
      <c r="A2449">
        <v>0</v>
      </c>
      <c r="B2449" s="101">
        <v>0</v>
      </c>
      <c r="C2449" s="561">
        <v>999999999</v>
      </c>
      <c r="E2449" s="509">
        <v>40939</v>
      </c>
    </row>
    <row r="2450" spans="1:5">
      <c r="A2450">
        <v>0</v>
      </c>
      <c r="B2450" s="101">
        <v>0</v>
      </c>
      <c r="C2450" s="561">
        <v>999999999</v>
      </c>
      <c r="E2450" s="509">
        <v>40939</v>
      </c>
    </row>
    <row r="2451" spans="1:5">
      <c r="A2451">
        <v>0</v>
      </c>
      <c r="B2451" s="101">
        <v>0</v>
      </c>
      <c r="C2451" s="561">
        <v>999999999</v>
      </c>
      <c r="E2451" s="509">
        <v>40939</v>
      </c>
    </row>
    <row r="2452" spans="1:5">
      <c r="A2452">
        <v>0</v>
      </c>
      <c r="B2452" s="101">
        <v>0</v>
      </c>
      <c r="C2452" s="561">
        <v>999999999</v>
      </c>
      <c r="E2452" s="509">
        <v>40939</v>
      </c>
    </row>
    <row r="2453" spans="1:5">
      <c r="A2453">
        <v>0</v>
      </c>
      <c r="B2453" s="101">
        <v>0</v>
      </c>
      <c r="C2453" s="561">
        <v>999999999</v>
      </c>
      <c r="E2453" s="509">
        <v>40939</v>
      </c>
    </row>
    <row r="2454" spans="1:5">
      <c r="A2454">
        <v>0</v>
      </c>
      <c r="B2454" s="101">
        <v>0</v>
      </c>
      <c r="C2454" s="561">
        <v>999999999</v>
      </c>
      <c r="E2454" s="509">
        <v>40939</v>
      </c>
    </row>
    <row r="2455" spans="1:5">
      <c r="A2455">
        <v>0</v>
      </c>
      <c r="B2455" s="101">
        <v>0</v>
      </c>
      <c r="C2455" s="561">
        <v>999999999</v>
      </c>
      <c r="E2455" s="509">
        <v>40939</v>
      </c>
    </row>
    <row r="2456" spans="1:5">
      <c r="A2456">
        <v>0</v>
      </c>
      <c r="B2456" s="101">
        <v>0</v>
      </c>
      <c r="C2456" s="561">
        <v>999999999</v>
      </c>
      <c r="E2456" s="509">
        <v>40939</v>
      </c>
    </row>
    <row r="2457" spans="1:5">
      <c r="A2457">
        <v>0</v>
      </c>
      <c r="B2457" s="101">
        <v>0</v>
      </c>
      <c r="C2457" s="561">
        <v>999999999</v>
      </c>
      <c r="E2457" s="509">
        <v>40939</v>
      </c>
    </row>
    <row r="2458" spans="1:5">
      <c r="A2458">
        <v>0</v>
      </c>
      <c r="B2458" s="101">
        <v>0</v>
      </c>
      <c r="C2458" s="561">
        <v>999999999</v>
      </c>
      <c r="E2458" s="509">
        <v>40939</v>
      </c>
    </row>
    <row r="2459" spans="1:5">
      <c r="A2459">
        <v>0</v>
      </c>
      <c r="B2459" s="101">
        <v>0</v>
      </c>
      <c r="C2459" s="561">
        <v>999999999</v>
      </c>
      <c r="E2459" s="509">
        <v>40939</v>
      </c>
    </row>
    <row r="2460" spans="1:5">
      <c r="A2460">
        <v>0</v>
      </c>
      <c r="B2460" s="101">
        <v>0</v>
      </c>
      <c r="C2460" s="561">
        <v>999999999</v>
      </c>
      <c r="E2460" s="509">
        <v>40939</v>
      </c>
    </row>
    <row r="2461" spans="1:5">
      <c r="A2461">
        <v>0</v>
      </c>
      <c r="B2461" s="101">
        <v>0</v>
      </c>
      <c r="C2461" s="561">
        <v>999999999</v>
      </c>
      <c r="E2461" s="509">
        <v>40939</v>
      </c>
    </row>
    <row r="2462" spans="1:5">
      <c r="A2462">
        <v>0</v>
      </c>
      <c r="B2462" s="101">
        <v>0</v>
      </c>
      <c r="C2462" s="561">
        <v>999999999</v>
      </c>
      <c r="E2462" s="509">
        <v>40939</v>
      </c>
    </row>
    <row r="2463" spans="1:5">
      <c r="A2463">
        <v>0</v>
      </c>
      <c r="B2463" s="101">
        <v>0</v>
      </c>
      <c r="C2463" s="561">
        <v>999999999</v>
      </c>
      <c r="E2463" s="509">
        <v>40939</v>
      </c>
    </row>
    <row r="2464" spans="1:5">
      <c r="A2464">
        <v>0</v>
      </c>
      <c r="B2464" s="101">
        <v>0</v>
      </c>
      <c r="C2464" s="561">
        <v>999999999</v>
      </c>
      <c r="E2464" s="509">
        <v>40939</v>
      </c>
    </row>
    <row r="2465" spans="1:5">
      <c r="A2465">
        <v>0</v>
      </c>
      <c r="B2465" s="101">
        <v>0</v>
      </c>
      <c r="C2465" s="561">
        <v>999999999</v>
      </c>
      <c r="E2465" s="509">
        <v>40939</v>
      </c>
    </row>
    <row r="2466" spans="1:5">
      <c r="A2466">
        <v>0</v>
      </c>
      <c r="B2466" s="101">
        <v>0</v>
      </c>
      <c r="C2466" s="561">
        <v>999999999</v>
      </c>
      <c r="E2466" s="509">
        <v>40939</v>
      </c>
    </row>
    <row r="2467" spans="1:5">
      <c r="A2467">
        <v>0</v>
      </c>
      <c r="B2467" s="101">
        <v>0</v>
      </c>
      <c r="C2467" s="561">
        <v>999999999</v>
      </c>
      <c r="E2467" s="509">
        <v>40939</v>
      </c>
    </row>
    <row r="2468" spans="1:5">
      <c r="A2468">
        <v>0</v>
      </c>
      <c r="B2468" s="101">
        <v>0</v>
      </c>
      <c r="C2468" s="561">
        <v>999999999</v>
      </c>
      <c r="E2468" s="509">
        <v>40939</v>
      </c>
    </row>
    <row r="2469" spans="1:5">
      <c r="A2469">
        <v>0</v>
      </c>
      <c r="B2469" s="101">
        <v>0</v>
      </c>
      <c r="C2469" s="561">
        <v>999999999</v>
      </c>
      <c r="E2469" s="509">
        <v>40939</v>
      </c>
    </row>
    <row r="2470" spans="1:5">
      <c r="A2470">
        <v>0</v>
      </c>
      <c r="B2470" s="101">
        <v>0</v>
      </c>
      <c r="C2470" s="561">
        <v>999999999</v>
      </c>
      <c r="E2470" s="509">
        <v>40939</v>
      </c>
    </row>
    <row r="2471" spans="1:5">
      <c r="A2471">
        <v>0</v>
      </c>
      <c r="B2471" s="101">
        <v>0</v>
      </c>
      <c r="C2471" s="561">
        <v>999999999</v>
      </c>
      <c r="E2471" s="509">
        <v>40939</v>
      </c>
    </row>
    <row r="2472" spans="1:5">
      <c r="A2472">
        <v>0</v>
      </c>
      <c r="B2472" s="101">
        <v>0</v>
      </c>
      <c r="C2472" s="561">
        <v>999999999</v>
      </c>
      <c r="E2472" s="509">
        <v>40939</v>
      </c>
    </row>
    <row r="2473" spans="1:5">
      <c r="A2473">
        <v>0</v>
      </c>
      <c r="B2473" s="101">
        <v>0</v>
      </c>
      <c r="C2473" s="561">
        <v>999999999</v>
      </c>
      <c r="E2473" s="509">
        <v>40939</v>
      </c>
    </row>
    <row r="2474" spans="1:5">
      <c r="A2474">
        <v>0</v>
      </c>
      <c r="B2474" s="101">
        <v>0</v>
      </c>
      <c r="C2474" s="561">
        <v>999999999</v>
      </c>
      <c r="E2474" s="509">
        <v>40939</v>
      </c>
    </row>
    <row r="2475" spans="1:5">
      <c r="A2475">
        <v>0</v>
      </c>
      <c r="B2475" s="101">
        <v>0</v>
      </c>
      <c r="C2475" s="561">
        <v>999999999</v>
      </c>
      <c r="E2475" s="509">
        <v>40939</v>
      </c>
    </row>
    <row r="2476" spans="1:5">
      <c r="A2476">
        <v>0</v>
      </c>
      <c r="B2476" s="101">
        <v>0</v>
      </c>
      <c r="C2476" s="561">
        <v>999999999</v>
      </c>
      <c r="E2476" s="509">
        <v>40939</v>
      </c>
    </row>
    <row r="2477" spans="1:5">
      <c r="A2477">
        <v>0</v>
      </c>
      <c r="B2477" s="101">
        <v>0</v>
      </c>
      <c r="C2477" s="561">
        <v>999999999</v>
      </c>
      <c r="E2477" s="509">
        <v>40939</v>
      </c>
    </row>
    <row r="2478" spans="1:5">
      <c r="A2478">
        <v>0</v>
      </c>
      <c r="B2478" s="101">
        <v>0</v>
      </c>
      <c r="C2478" s="561">
        <v>999999999</v>
      </c>
      <c r="E2478" s="509">
        <v>40939</v>
      </c>
    </row>
    <row r="2479" spans="1:5">
      <c r="A2479">
        <v>0</v>
      </c>
      <c r="B2479" s="101">
        <v>0</v>
      </c>
      <c r="C2479" s="561">
        <v>999999999</v>
      </c>
      <c r="E2479" s="509">
        <v>40939</v>
      </c>
    </row>
    <row r="2480" spans="1:5">
      <c r="A2480">
        <v>0</v>
      </c>
      <c r="B2480" s="101">
        <v>0</v>
      </c>
      <c r="C2480" s="561">
        <v>999999999</v>
      </c>
      <c r="E2480" s="509">
        <v>40939</v>
      </c>
    </row>
    <row r="2481" spans="1:5">
      <c r="A2481">
        <v>0</v>
      </c>
      <c r="B2481" s="101">
        <v>0</v>
      </c>
      <c r="C2481" s="561">
        <v>999999999</v>
      </c>
      <c r="E2481" s="509">
        <v>40939</v>
      </c>
    </row>
    <row r="2482" spans="1:5">
      <c r="A2482">
        <v>0</v>
      </c>
      <c r="B2482" s="101">
        <v>0</v>
      </c>
      <c r="C2482" s="561">
        <v>999999999</v>
      </c>
      <c r="E2482" s="509">
        <v>40939</v>
      </c>
    </row>
    <row r="2483" spans="1:5">
      <c r="A2483">
        <v>0</v>
      </c>
      <c r="B2483" s="101">
        <v>0</v>
      </c>
      <c r="C2483" s="561">
        <v>999999999</v>
      </c>
      <c r="E2483" s="509">
        <v>40939</v>
      </c>
    </row>
    <row r="2484" spans="1:5">
      <c r="A2484">
        <v>0</v>
      </c>
      <c r="B2484" s="101">
        <v>0</v>
      </c>
      <c r="C2484" s="561">
        <v>999999999</v>
      </c>
      <c r="E2484" s="509">
        <v>40939</v>
      </c>
    </row>
    <row r="2485" spans="1:5">
      <c r="A2485">
        <v>0</v>
      </c>
      <c r="B2485" s="101">
        <v>0</v>
      </c>
      <c r="C2485" s="561">
        <v>999999999</v>
      </c>
      <c r="E2485" s="509">
        <v>40939</v>
      </c>
    </row>
    <row r="2486" spans="1:5">
      <c r="A2486">
        <v>0</v>
      </c>
      <c r="B2486" s="101">
        <v>0</v>
      </c>
      <c r="C2486" s="561">
        <v>999999999</v>
      </c>
      <c r="E2486" s="509">
        <v>40939</v>
      </c>
    </row>
    <row r="2487" spans="1:5">
      <c r="A2487">
        <v>0</v>
      </c>
      <c r="B2487" s="101">
        <v>0</v>
      </c>
      <c r="C2487" s="561">
        <v>999999999</v>
      </c>
      <c r="E2487" s="509">
        <v>40939</v>
      </c>
    </row>
    <row r="2488" spans="1:5">
      <c r="A2488">
        <v>0</v>
      </c>
      <c r="B2488" s="101">
        <v>0</v>
      </c>
      <c r="C2488" s="561">
        <v>999999999</v>
      </c>
      <c r="E2488" s="509">
        <v>40939</v>
      </c>
    </row>
    <row r="2489" spans="1:5">
      <c r="A2489">
        <v>0</v>
      </c>
      <c r="B2489" s="101">
        <v>0</v>
      </c>
      <c r="C2489" s="561">
        <v>999999999</v>
      </c>
      <c r="E2489" s="509">
        <v>40939</v>
      </c>
    </row>
    <row r="2490" spans="1:5">
      <c r="A2490">
        <v>0</v>
      </c>
      <c r="B2490" s="101">
        <v>0</v>
      </c>
      <c r="C2490" s="561">
        <v>999999999</v>
      </c>
      <c r="E2490" s="509">
        <v>40939</v>
      </c>
    </row>
    <row r="2491" spans="1:5">
      <c r="A2491">
        <v>0</v>
      </c>
      <c r="B2491" s="101">
        <v>0</v>
      </c>
      <c r="C2491" s="561">
        <v>999999999</v>
      </c>
      <c r="E2491" s="509">
        <v>40939</v>
      </c>
    </row>
    <row r="2492" spans="1:5">
      <c r="A2492">
        <v>0</v>
      </c>
      <c r="B2492" s="101">
        <v>0</v>
      </c>
      <c r="C2492" s="561">
        <v>999999999</v>
      </c>
      <c r="E2492" s="509">
        <v>40939</v>
      </c>
    </row>
    <row r="2493" spans="1:5">
      <c r="A2493">
        <v>0</v>
      </c>
      <c r="B2493" s="101">
        <v>0</v>
      </c>
      <c r="C2493" s="561">
        <v>999999999</v>
      </c>
      <c r="E2493" s="509">
        <v>40939</v>
      </c>
    </row>
    <row r="2494" spans="1:5">
      <c r="A2494">
        <v>0</v>
      </c>
      <c r="B2494" s="101">
        <v>0</v>
      </c>
      <c r="C2494" s="561">
        <v>999999999</v>
      </c>
      <c r="E2494" s="509">
        <v>40939</v>
      </c>
    </row>
    <row r="2495" spans="1:5">
      <c r="A2495">
        <v>0</v>
      </c>
      <c r="B2495" s="101">
        <v>0</v>
      </c>
      <c r="C2495" s="561">
        <v>999999999</v>
      </c>
      <c r="E2495" s="509">
        <v>40939</v>
      </c>
    </row>
    <row r="2496" spans="1:5">
      <c r="A2496">
        <v>0</v>
      </c>
      <c r="B2496" s="101">
        <v>0</v>
      </c>
      <c r="C2496" s="561">
        <v>999999999</v>
      </c>
      <c r="E2496" s="509">
        <v>40939</v>
      </c>
    </row>
    <row r="2497" spans="1:5">
      <c r="A2497">
        <v>0</v>
      </c>
      <c r="B2497" s="101">
        <v>0</v>
      </c>
      <c r="C2497" s="561">
        <v>999999999</v>
      </c>
      <c r="E2497" s="509">
        <v>40939</v>
      </c>
    </row>
    <row r="2498" spans="1:5">
      <c r="A2498">
        <v>0</v>
      </c>
      <c r="B2498" s="101">
        <v>0</v>
      </c>
      <c r="C2498" s="561">
        <v>999999999</v>
      </c>
      <c r="E2498" s="509">
        <v>40939</v>
      </c>
    </row>
    <row r="2499" spans="1:5">
      <c r="A2499">
        <v>0</v>
      </c>
      <c r="B2499" s="101">
        <v>0</v>
      </c>
      <c r="C2499" s="561">
        <v>999999999</v>
      </c>
      <c r="E2499" s="509">
        <v>40939</v>
      </c>
    </row>
    <row r="2500" spans="1:5">
      <c r="A2500">
        <v>0</v>
      </c>
      <c r="B2500" s="101">
        <v>0</v>
      </c>
      <c r="C2500" s="561">
        <v>999999999</v>
      </c>
      <c r="E2500" s="509">
        <v>40939</v>
      </c>
    </row>
    <row r="2501" spans="1:5">
      <c r="A2501">
        <v>0</v>
      </c>
      <c r="B2501" s="101">
        <v>0</v>
      </c>
      <c r="C2501" s="561">
        <v>999999999</v>
      </c>
      <c r="E2501" s="509">
        <v>40939</v>
      </c>
    </row>
    <row r="2502" spans="1:5">
      <c r="A2502">
        <v>0</v>
      </c>
      <c r="B2502" s="101">
        <v>0</v>
      </c>
      <c r="C2502" s="561">
        <v>999999999</v>
      </c>
      <c r="E2502" s="509">
        <v>40939</v>
      </c>
    </row>
    <row r="2503" spans="1:5">
      <c r="A2503">
        <v>0</v>
      </c>
      <c r="B2503" s="101">
        <v>0</v>
      </c>
      <c r="C2503" s="561">
        <v>999999999</v>
      </c>
      <c r="E2503" s="509">
        <v>40939</v>
      </c>
    </row>
    <row r="2504" spans="1:5">
      <c r="A2504">
        <v>0</v>
      </c>
      <c r="B2504" s="101">
        <v>0</v>
      </c>
      <c r="C2504" s="561">
        <v>999999999</v>
      </c>
      <c r="E2504" s="509">
        <v>40939</v>
      </c>
    </row>
    <row r="2505" spans="1:5">
      <c r="A2505">
        <v>0</v>
      </c>
      <c r="B2505" s="101">
        <v>0</v>
      </c>
      <c r="C2505" s="561">
        <v>999999999</v>
      </c>
      <c r="E2505" s="509">
        <v>40939</v>
      </c>
    </row>
    <row r="2506" spans="1:5">
      <c r="A2506">
        <v>0</v>
      </c>
      <c r="B2506" s="101">
        <v>0</v>
      </c>
      <c r="C2506" s="561">
        <v>999999999</v>
      </c>
      <c r="E2506" s="509">
        <v>40939</v>
      </c>
    </row>
    <row r="2507" spans="1:5">
      <c r="A2507">
        <v>0</v>
      </c>
      <c r="B2507" s="101">
        <v>0</v>
      </c>
      <c r="C2507" s="561">
        <v>999999999</v>
      </c>
      <c r="E2507" s="509">
        <v>40939</v>
      </c>
    </row>
    <row r="2508" spans="1:5">
      <c r="A2508">
        <v>0</v>
      </c>
      <c r="B2508" s="101">
        <v>0</v>
      </c>
      <c r="C2508" s="561">
        <v>999999999</v>
      </c>
      <c r="E2508" s="509">
        <v>40939</v>
      </c>
    </row>
    <row r="2509" spans="1:5">
      <c r="A2509">
        <v>0</v>
      </c>
      <c r="B2509" s="101">
        <v>0</v>
      </c>
      <c r="C2509" s="561">
        <v>999999999</v>
      </c>
      <c r="E2509" s="509">
        <v>40939</v>
      </c>
    </row>
    <row r="2510" spans="1:5">
      <c r="A2510">
        <v>0</v>
      </c>
      <c r="B2510" s="101">
        <v>0</v>
      </c>
      <c r="C2510" s="561">
        <v>999999999</v>
      </c>
      <c r="E2510" s="509">
        <v>40939</v>
      </c>
    </row>
    <row r="2511" spans="1:5">
      <c r="A2511">
        <v>0</v>
      </c>
      <c r="B2511" s="101">
        <v>0</v>
      </c>
      <c r="C2511" s="561">
        <v>999999999</v>
      </c>
      <c r="E2511" s="509">
        <v>40939</v>
      </c>
    </row>
    <row r="2512" spans="1:5">
      <c r="A2512">
        <v>0</v>
      </c>
      <c r="B2512" s="101">
        <v>0</v>
      </c>
      <c r="C2512" s="561">
        <v>999999999</v>
      </c>
      <c r="E2512" s="509">
        <v>40939</v>
      </c>
    </row>
    <row r="2513" spans="1:5">
      <c r="A2513">
        <v>0</v>
      </c>
      <c r="B2513" s="101">
        <v>0</v>
      </c>
      <c r="C2513" s="561">
        <v>999999999</v>
      </c>
      <c r="E2513" s="509">
        <v>40939</v>
      </c>
    </row>
    <row r="2514" spans="1:5">
      <c r="A2514">
        <v>0</v>
      </c>
      <c r="B2514" s="101">
        <v>0</v>
      </c>
      <c r="C2514" s="561">
        <v>999999999</v>
      </c>
      <c r="E2514" s="509">
        <v>40939</v>
      </c>
    </row>
    <row r="2515" spans="1:5">
      <c r="A2515">
        <v>0</v>
      </c>
      <c r="B2515" s="101">
        <v>0</v>
      </c>
      <c r="C2515" s="561">
        <v>999999999</v>
      </c>
      <c r="E2515" s="509">
        <v>40939</v>
      </c>
    </row>
    <row r="2516" spans="1:5">
      <c r="A2516">
        <v>0</v>
      </c>
      <c r="B2516" s="101">
        <v>0</v>
      </c>
      <c r="C2516" s="561">
        <v>999999999</v>
      </c>
      <c r="E2516" s="509">
        <v>40939</v>
      </c>
    </row>
    <row r="2517" spans="1:5">
      <c r="A2517">
        <v>0</v>
      </c>
      <c r="B2517" s="101">
        <v>0</v>
      </c>
      <c r="C2517" s="561">
        <v>999999999</v>
      </c>
      <c r="E2517" s="509">
        <v>40939</v>
      </c>
    </row>
    <row r="2518" spans="1:5">
      <c r="A2518">
        <v>0</v>
      </c>
      <c r="B2518" s="101">
        <v>0</v>
      </c>
      <c r="C2518" s="561">
        <v>999999999</v>
      </c>
      <c r="E2518" s="509">
        <v>40939</v>
      </c>
    </row>
    <row r="2519" spans="1:5">
      <c r="A2519">
        <v>0</v>
      </c>
      <c r="B2519" s="101">
        <v>0</v>
      </c>
      <c r="C2519" s="561">
        <v>999999999</v>
      </c>
      <c r="E2519" s="509">
        <v>40939</v>
      </c>
    </row>
    <row r="2520" spans="1:5">
      <c r="A2520">
        <v>0</v>
      </c>
      <c r="B2520" s="101">
        <v>0</v>
      </c>
      <c r="C2520" s="561">
        <v>999999999</v>
      </c>
      <c r="E2520" s="509">
        <v>40939</v>
      </c>
    </row>
    <row r="2521" spans="1:5">
      <c r="A2521">
        <v>0</v>
      </c>
      <c r="B2521" s="101">
        <v>0</v>
      </c>
      <c r="C2521" s="561">
        <v>999999999</v>
      </c>
      <c r="E2521" s="509">
        <v>40939</v>
      </c>
    </row>
    <row r="2522" spans="1:5">
      <c r="A2522">
        <v>0</v>
      </c>
      <c r="B2522" s="101">
        <v>0</v>
      </c>
      <c r="C2522" s="561">
        <v>999999999</v>
      </c>
      <c r="E2522" s="509">
        <v>40939</v>
      </c>
    </row>
    <row r="2523" spans="1:5">
      <c r="A2523">
        <v>0</v>
      </c>
      <c r="B2523" s="101">
        <v>0</v>
      </c>
      <c r="C2523" s="561">
        <v>999999999</v>
      </c>
      <c r="E2523" s="509">
        <v>40939</v>
      </c>
    </row>
    <row r="2524" spans="1:5">
      <c r="A2524">
        <v>0</v>
      </c>
      <c r="B2524" s="101">
        <v>0</v>
      </c>
      <c r="C2524" s="561">
        <v>999999999</v>
      </c>
      <c r="E2524" s="509">
        <v>40939</v>
      </c>
    </row>
    <row r="2525" spans="1:5">
      <c r="A2525">
        <v>0</v>
      </c>
      <c r="B2525" s="101">
        <v>0</v>
      </c>
      <c r="C2525" s="561">
        <v>999999999</v>
      </c>
      <c r="E2525" s="509">
        <v>40939</v>
      </c>
    </row>
    <row r="2526" spans="1:5">
      <c r="A2526">
        <v>0</v>
      </c>
      <c r="B2526" s="101">
        <v>0</v>
      </c>
      <c r="C2526" s="561">
        <v>999999999</v>
      </c>
      <c r="E2526" s="509">
        <v>40939</v>
      </c>
    </row>
    <row r="2527" spans="1:5">
      <c r="A2527">
        <v>0</v>
      </c>
      <c r="B2527" s="101">
        <v>0</v>
      </c>
      <c r="C2527" s="561">
        <v>999999999</v>
      </c>
      <c r="E2527" s="509">
        <v>40939</v>
      </c>
    </row>
    <row r="2528" spans="1:5">
      <c r="A2528">
        <v>0</v>
      </c>
      <c r="B2528" s="101">
        <v>0</v>
      </c>
      <c r="C2528" s="561">
        <v>999999999</v>
      </c>
      <c r="E2528" s="509">
        <v>40939</v>
      </c>
    </row>
    <row r="2529" spans="1:5">
      <c r="A2529">
        <v>0</v>
      </c>
      <c r="B2529" s="101">
        <v>0</v>
      </c>
      <c r="C2529" s="561">
        <v>999999999</v>
      </c>
      <c r="E2529" s="509">
        <v>40939</v>
      </c>
    </row>
    <row r="2530" spans="1:5">
      <c r="A2530">
        <v>0</v>
      </c>
      <c r="B2530" s="101">
        <v>0</v>
      </c>
      <c r="C2530" s="561">
        <v>999999999</v>
      </c>
      <c r="E2530" s="509">
        <v>40939</v>
      </c>
    </row>
    <row r="2531" spans="1:5">
      <c r="A2531">
        <v>0</v>
      </c>
      <c r="B2531" s="101">
        <v>0</v>
      </c>
      <c r="C2531" s="561">
        <v>999999999</v>
      </c>
      <c r="E2531" s="509">
        <v>40939</v>
      </c>
    </row>
    <row r="2532" spans="1:5">
      <c r="A2532">
        <v>0</v>
      </c>
      <c r="B2532" s="101">
        <v>0</v>
      </c>
      <c r="C2532" s="561">
        <v>999999999</v>
      </c>
      <c r="E2532" s="509">
        <v>40939</v>
      </c>
    </row>
    <row r="2533" spans="1:5">
      <c r="A2533">
        <v>0</v>
      </c>
      <c r="B2533" s="101">
        <v>0</v>
      </c>
      <c r="C2533" s="561">
        <v>999999999</v>
      </c>
      <c r="E2533" s="509">
        <v>40939</v>
      </c>
    </row>
    <row r="2534" spans="1:5">
      <c r="A2534">
        <v>0</v>
      </c>
      <c r="B2534" s="101">
        <v>0</v>
      </c>
      <c r="C2534" s="561">
        <v>999999999</v>
      </c>
      <c r="E2534" s="509">
        <v>40939</v>
      </c>
    </row>
    <row r="2535" spans="1:5">
      <c r="A2535">
        <v>0</v>
      </c>
      <c r="B2535" s="101">
        <v>0</v>
      </c>
      <c r="C2535" s="561">
        <v>999999999</v>
      </c>
      <c r="E2535" s="509">
        <v>40939</v>
      </c>
    </row>
    <row r="2536" spans="1:5">
      <c r="A2536">
        <v>0</v>
      </c>
      <c r="B2536" s="101">
        <v>0</v>
      </c>
      <c r="C2536" s="561">
        <v>999999999</v>
      </c>
      <c r="E2536" s="509">
        <v>40939</v>
      </c>
    </row>
    <row r="2537" spans="1:5">
      <c r="A2537">
        <v>0</v>
      </c>
      <c r="B2537" s="101">
        <v>0</v>
      </c>
      <c r="C2537" s="561">
        <v>999999999</v>
      </c>
      <c r="E2537" s="509">
        <v>40939</v>
      </c>
    </row>
    <row r="2538" spans="1:5">
      <c r="A2538">
        <v>0</v>
      </c>
      <c r="B2538" s="101">
        <v>0</v>
      </c>
      <c r="C2538" s="561">
        <v>999999999</v>
      </c>
      <c r="E2538" s="509">
        <v>40939</v>
      </c>
    </row>
    <row r="2539" spans="1:5">
      <c r="A2539">
        <v>0</v>
      </c>
      <c r="B2539" s="101">
        <v>0</v>
      </c>
      <c r="C2539" s="561">
        <v>999999999</v>
      </c>
      <c r="E2539" s="509">
        <v>40939</v>
      </c>
    </row>
    <row r="2540" spans="1:5">
      <c r="A2540">
        <v>0</v>
      </c>
      <c r="B2540" s="101">
        <v>0</v>
      </c>
      <c r="C2540" s="561">
        <v>999999999</v>
      </c>
      <c r="E2540" s="509">
        <v>40939</v>
      </c>
    </row>
    <row r="2541" spans="1:5">
      <c r="A2541">
        <v>0</v>
      </c>
      <c r="B2541" s="101">
        <v>0</v>
      </c>
      <c r="C2541" s="561">
        <v>999999999</v>
      </c>
      <c r="E2541" s="509">
        <v>40939</v>
      </c>
    </row>
    <row r="2542" spans="1:5">
      <c r="A2542">
        <v>0</v>
      </c>
      <c r="B2542" s="101">
        <v>0</v>
      </c>
      <c r="C2542" s="561">
        <v>999999999</v>
      </c>
      <c r="E2542" s="509">
        <v>40939</v>
      </c>
    </row>
    <row r="2543" spans="1:5">
      <c r="A2543">
        <v>0</v>
      </c>
      <c r="B2543" s="101">
        <v>0</v>
      </c>
      <c r="C2543" s="561">
        <v>999999999</v>
      </c>
      <c r="E2543" s="509">
        <v>40939</v>
      </c>
    </row>
    <row r="2544" spans="1:5">
      <c r="A2544">
        <v>0</v>
      </c>
      <c r="B2544" s="101">
        <v>0</v>
      </c>
      <c r="C2544" s="561">
        <v>999999999</v>
      </c>
      <c r="E2544" s="509">
        <v>40939</v>
      </c>
    </row>
    <row r="2545" spans="1:5">
      <c r="A2545">
        <v>0</v>
      </c>
      <c r="B2545" s="101">
        <v>0</v>
      </c>
      <c r="C2545" s="561">
        <v>999999999</v>
      </c>
      <c r="E2545" s="509">
        <v>40939</v>
      </c>
    </row>
    <row r="2546" spans="1:5">
      <c r="A2546">
        <v>0</v>
      </c>
      <c r="B2546" s="101">
        <v>0</v>
      </c>
      <c r="C2546" s="561">
        <v>999999999</v>
      </c>
      <c r="E2546" s="509">
        <v>40939</v>
      </c>
    </row>
    <row r="2547" spans="1:5">
      <c r="A2547">
        <v>0</v>
      </c>
      <c r="B2547" s="101">
        <v>0</v>
      </c>
      <c r="C2547" s="561">
        <v>999999999</v>
      </c>
      <c r="E2547" s="509">
        <v>40939</v>
      </c>
    </row>
    <row r="2548" spans="1:5">
      <c r="A2548">
        <v>0</v>
      </c>
      <c r="B2548" s="101">
        <v>0</v>
      </c>
      <c r="C2548" s="561">
        <v>999999999</v>
      </c>
      <c r="E2548" s="509">
        <v>40939</v>
      </c>
    </row>
    <row r="2549" spans="1:5">
      <c r="A2549">
        <v>0</v>
      </c>
      <c r="B2549" s="101">
        <v>0</v>
      </c>
      <c r="C2549" s="561">
        <v>999999999</v>
      </c>
      <c r="E2549" s="509">
        <v>40939</v>
      </c>
    </row>
    <row r="2550" spans="1:5">
      <c r="A2550">
        <v>0</v>
      </c>
      <c r="B2550" s="101">
        <v>0</v>
      </c>
      <c r="C2550" s="561">
        <v>999999999</v>
      </c>
      <c r="E2550" s="509">
        <v>40939</v>
      </c>
    </row>
    <row r="2551" spans="1:5">
      <c r="A2551">
        <v>0</v>
      </c>
      <c r="B2551" s="101">
        <v>0</v>
      </c>
      <c r="C2551" s="561">
        <v>999999999</v>
      </c>
      <c r="E2551" s="509">
        <v>40939</v>
      </c>
    </row>
    <row r="2552" spans="1:5">
      <c r="A2552">
        <v>0</v>
      </c>
      <c r="B2552" s="101">
        <v>0</v>
      </c>
      <c r="C2552" s="561">
        <v>999999999</v>
      </c>
      <c r="E2552" s="509">
        <v>40939</v>
      </c>
    </row>
    <row r="2553" spans="1:5">
      <c r="A2553">
        <v>0</v>
      </c>
      <c r="B2553" s="101">
        <v>0</v>
      </c>
      <c r="C2553" s="561">
        <v>999999999</v>
      </c>
      <c r="E2553" s="509">
        <v>40939</v>
      </c>
    </row>
    <row r="2554" spans="1:5">
      <c r="A2554">
        <v>0</v>
      </c>
      <c r="B2554" s="101">
        <v>0</v>
      </c>
      <c r="C2554" s="561">
        <v>999999999</v>
      </c>
      <c r="E2554" s="509">
        <v>40939</v>
      </c>
    </row>
    <row r="2555" spans="1:5">
      <c r="A2555">
        <v>0</v>
      </c>
      <c r="B2555" s="101">
        <v>0</v>
      </c>
      <c r="C2555" s="561">
        <v>999999999</v>
      </c>
      <c r="E2555" s="509">
        <v>40939</v>
      </c>
    </row>
    <row r="2556" spans="1:5">
      <c r="A2556">
        <v>0</v>
      </c>
      <c r="B2556" s="101">
        <v>0</v>
      </c>
      <c r="C2556" s="561">
        <v>999999999</v>
      </c>
      <c r="E2556" s="509">
        <v>40939</v>
      </c>
    </row>
    <row r="2557" spans="1:5">
      <c r="A2557">
        <v>0</v>
      </c>
      <c r="B2557" s="101">
        <v>0</v>
      </c>
      <c r="C2557" s="561">
        <v>999999999</v>
      </c>
      <c r="E2557" s="509">
        <v>40939</v>
      </c>
    </row>
    <row r="2558" spans="1:5">
      <c r="A2558">
        <v>0</v>
      </c>
      <c r="B2558" s="101">
        <v>0</v>
      </c>
      <c r="C2558" s="561">
        <v>999999999</v>
      </c>
      <c r="E2558" s="509">
        <v>40939</v>
      </c>
    </row>
    <row r="2559" spans="1:5">
      <c r="A2559">
        <v>0</v>
      </c>
      <c r="B2559" s="101">
        <v>0</v>
      </c>
      <c r="C2559" s="561">
        <v>999999999</v>
      </c>
      <c r="E2559" s="509">
        <v>40939</v>
      </c>
    </row>
    <row r="2560" spans="1:5">
      <c r="A2560">
        <v>0</v>
      </c>
      <c r="B2560" s="101">
        <v>0</v>
      </c>
      <c r="C2560" s="561">
        <v>999999999</v>
      </c>
      <c r="E2560" s="509">
        <v>40939</v>
      </c>
    </row>
    <row r="2561" spans="1:5">
      <c r="A2561">
        <v>0</v>
      </c>
      <c r="B2561" s="101">
        <v>0</v>
      </c>
      <c r="C2561" s="561">
        <v>999999999</v>
      </c>
      <c r="E2561" s="509">
        <v>40939</v>
      </c>
    </row>
    <row r="2562" spans="1:5">
      <c r="A2562">
        <v>0</v>
      </c>
      <c r="B2562" s="101">
        <v>0</v>
      </c>
      <c r="C2562" s="561">
        <v>999999999</v>
      </c>
      <c r="E2562" s="509">
        <v>40939</v>
      </c>
    </row>
    <row r="2563" spans="1:5">
      <c r="A2563">
        <v>0</v>
      </c>
      <c r="B2563" s="101">
        <v>0</v>
      </c>
      <c r="C2563" s="561">
        <v>999999999</v>
      </c>
      <c r="E2563" s="509">
        <v>40939</v>
      </c>
    </row>
    <row r="2564" spans="1:5">
      <c r="A2564">
        <v>0</v>
      </c>
      <c r="B2564" s="101">
        <v>0</v>
      </c>
      <c r="C2564" s="561">
        <v>999999999</v>
      </c>
      <c r="E2564" s="509">
        <v>40939</v>
      </c>
    </row>
    <row r="2565" spans="1:5">
      <c r="A2565">
        <v>0</v>
      </c>
      <c r="B2565" s="101">
        <v>0</v>
      </c>
      <c r="C2565" s="561">
        <v>999999999</v>
      </c>
      <c r="E2565" s="509">
        <v>40939</v>
      </c>
    </row>
    <row r="2566" spans="1:5">
      <c r="A2566">
        <v>0</v>
      </c>
      <c r="B2566" s="101">
        <v>0</v>
      </c>
      <c r="C2566" s="561">
        <v>999999999</v>
      </c>
      <c r="E2566" s="509">
        <v>40939</v>
      </c>
    </row>
    <row r="2567" spans="1:5">
      <c r="A2567">
        <v>0</v>
      </c>
      <c r="B2567" s="101">
        <v>0</v>
      </c>
      <c r="C2567" s="561">
        <v>999999999</v>
      </c>
      <c r="E2567" s="509">
        <v>40939</v>
      </c>
    </row>
    <row r="2568" spans="1:5">
      <c r="A2568">
        <v>0</v>
      </c>
      <c r="B2568" s="101">
        <v>0</v>
      </c>
      <c r="C2568" s="561">
        <v>999999999</v>
      </c>
      <c r="E2568" s="509">
        <v>40939</v>
      </c>
    </row>
    <row r="2569" spans="1:5">
      <c r="A2569">
        <v>0</v>
      </c>
      <c r="B2569" s="101">
        <v>0</v>
      </c>
      <c r="C2569" s="561">
        <v>999999999</v>
      </c>
      <c r="E2569" s="509">
        <v>40939</v>
      </c>
    </row>
    <row r="2570" spans="1:5">
      <c r="A2570">
        <v>0</v>
      </c>
      <c r="B2570" s="101">
        <v>0</v>
      </c>
      <c r="C2570" s="561">
        <v>999999999</v>
      </c>
      <c r="E2570" s="509">
        <v>40939</v>
      </c>
    </row>
    <row r="2571" spans="1:5">
      <c r="A2571">
        <v>0</v>
      </c>
      <c r="B2571" s="101">
        <v>0</v>
      </c>
      <c r="C2571" s="561">
        <v>999999999</v>
      </c>
      <c r="E2571" s="509">
        <v>40939</v>
      </c>
    </row>
    <row r="2572" spans="1:5">
      <c r="A2572">
        <v>0</v>
      </c>
      <c r="B2572" s="101">
        <v>0</v>
      </c>
      <c r="C2572" s="561">
        <v>999999999</v>
      </c>
      <c r="E2572" s="509">
        <v>40939</v>
      </c>
    </row>
    <row r="2573" spans="1:5">
      <c r="A2573">
        <v>0</v>
      </c>
      <c r="B2573" s="101">
        <v>0</v>
      </c>
      <c r="C2573" s="561">
        <v>999999999</v>
      </c>
      <c r="E2573" s="509">
        <v>40939</v>
      </c>
    </row>
    <row r="2574" spans="1:5">
      <c r="A2574">
        <v>0</v>
      </c>
      <c r="B2574" s="101">
        <v>0</v>
      </c>
      <c r="C2574" s="561">
        <v>999999999</v>
      </c>
      <c r="E2574" s="509">
        <v>40939</v>
      </c>
    </row>
    <row r="2575" spans="1:5">
      <c r="A2575">
        <v>0</v>
      </c>
      <c r="B2575" s="101">
        <v>0</v>
      </c>
      <c r="C2575" s="561">
        <v>999999999</v>
      </c>
      <c r="E2575" s="509">
        <v>40939</v>
      </c>
    </row>
    <row r="2576" spans="1:5">
      <c r="A2576">
        <v>0</v>
      </c>
      <c r="B2576" s="101">
        <v>0</v>
      </c>
      <c r="C2576" s="561">
        <v>999999999</v>
      </c>
      <c r="E2576" s="509">
        <v>40939</v>
      </c>
    </row>
    <row r="2577" spans="1:5">
      <c r="A2577">
        <v>0</v>
      </c>
      <c r="B2577" s="101">
        <v>0</v>
      </c>
      <c r="C2577" s="561">
        <v>999999999</v>
      </c>
      <c r="E2577" s="509">
        <v>40939</v>
      </c>
    </row>
    <row r="2578" spans="1:5">
      <c r="A2578">
        <v>0</v>
      </c>
      <c r="B2578" s="101">
        <v>0</v>
      </c>
      <c r="C2578" s="561">
        <v>999999999</v>
      </c>
      <c r="E2578" s="509">
        <v>40939</v>
      </c>
    </row>
    <row r="2579" spans="1:5">
      <c r="A2579">
        <v>0</v>
      </c>
      <c r="B2579" s="101">
        <v>0</v>
      </c>
      <c r="C2579" s="561">
        <v>999999999</v>
      </c>
      <c r="E2579" s="509">
        <v>40939</v>
      </c>
    </row>
    <row r="2580" spans="1:5">
      <c r="A2580">
        <v>0</v>
      </c>
      <c r="B2580" s="101">
        <v>0</v>
      </c>
      <c r="C2580" s="561">
        <v>999999999</v>
      </c>
      <c r="E2580" s="509">
        <v>40939</v>
      </c>
    </row>
    <row r="2581" spans="1:5">
      <c r="A2581">
        <v>0</v>
      </c>
      <c r="B2581" s="101">
        <v>0</v>
      </c>
      <c r="C2581" s="561">
        <v>999999999</v>
      </c>
      <c r="E2581" s="509">
        <v>40939</v>
      </c>
    </row>
    <row r="2582" spans="1:5">
      <c r="A2582">
        <v>0</v>
      </c>
      <c r="B2582" s="101">
        <v>0</v>
      </c>
      <c r="C2582" s="561">
        <v>999999999</v>
      </c>
      <c r="E2582" s="509">
        <v>40939</v>
      </c>
    </row>
    <row r="2583" spans="1:5">
      <c r="A2583">
        <v>0</v>
      </c>
      <c r="B2583" s="101">
        <v>0</v>
      </c>
      <c r="C2583" s="561">
        <v>999999999</v>
      </c>
      <c r="E2583" s="509">
        <v>40939</v>
      </c>
    </row>
    <row r="2584" spans="1:5">
      <c r="A2584">
        <v>0</v>
      </c>
      <c r="B2584" s="101">
        <v>0</v>
      </c>
      <c r="C2584" s="561">
        <v>999999999</v>
      </c>
      <c r="E2584" s="509">
        <v>40939</v>
      </c>
    </row>
    <row r="2585" spans="1:5">
      <c r="A2585">
        <v>0</v>
      </c>
      <c r="B2585" s="101">
        <v>0</v>
      </c>
      <c r="C2585" s="561">
        <v>999999999</v>
      </c>
      <c r="E2585" s="509">
        <v>40939</v>
      </c>
    </row>
    <row r="2586" spans="1:5">
      <c r="A2586">
        <v>0</v>
      </c>
      <c r="B2586" s="101">
        <v>0</v>
      </c>
      <c r="C2586" s="561">
        <v>999999999</v>
      </c>
      <c r="E2586" s="509">
        <v>40939</v>
      </c>
    </row>
    <row r="2587" spans="1:5">
      <c r="A2587">
        <v>0</v>
      </c>
      <c r="B2587" s="101">
        <v>0</v>
      </c>
      <c r="C2587" s="561">
        <v>999999999</v>
      </c>
      <c r="E2587" s="509">
        <v>40939</v>
      </c>
    </row>
    <row r="2588" spans="1:5">
      <c r="A2588">
        <v>0</v>
      </c>
      <c r="B2588" s="101">
        <v>0</v>
      </c>
      <c r="C2588" s="561">
        <v>999999999</v>
      </c>
      <c r="E2588" s="509">
        <v>40939</v>
      </c>
    </row>
    <row r="2589" spans="1:5">
      <c r="A2589">
        <v>0</v>
      </c>
      <c r="B2589" s="101">
        <v>0</v>
      </c>
      <c r="C2589" s="561">
        <v>999999999</v>
      </c>
      <c r="E2589" s="509">
        <v>40939</v>
      </c>
    </row>
    <row r="2590" spans="1:5">
      <c r="A2590">
        <v>0</v>
      </c>
      <c r="B2590" s="101">
        <v>0</v>
      </c>
      <c r="C2590" s="561">
        <v>999999999</v>
      </c>
      <c r="E2590" s="509">
        <v>40939</v>
      </c>
    </row>
    <row r="2591" spans="1:5">
      <c r="A2591">
        <v>0</v>
      </c>
      <c r="B2591" s="101">
        <v>0</v>
      </c>
      <c r="C2591" s="561">
        <v>999999999</v>
      </c>
      <c r="E2591" s="509">
        <v>40939</v>
      </c>
    </row>
    <row r="2592" spans="1:5">
      <c r="A2592">
        <v>0</v>
      </c>
      <c r="B2592" s="101">
        <v>0</v>
      </c>
      <c r="C2592" s="561">
        <v>999999999</v>
      </c>
      <c r="E2592" s="509">
        <v>40939</v>
      </c>
    </row>
    <row r="2593" spans="1:5">
      <c r="A2593">
        <v>0</v>
      </c>
      <c r="B2593" s="101">
        <v>0</v>
      </c>
      <c r="C2593" s="561">
        <v>999999999</v>
      </c>
      <c r="E2593" s="509">
        <v>40939</v>
      </c>
    </row>
    <row r="2594" spans="1:5">
      <c r="A2594">
        <v>0</v>
      </c>
      <c r="B2594" s="101">
        <v>0</v>
      </c>
      <c r="C2594" s="561">
        <v>999999999</v>
      </c>
      <c r="E2594" s="509">
        <v>40939</v>
      </c>
    </row>
    <row r="2595" spans="1:5">
      <c r="A2595">
        <v>0</v>
      </c>
      <c r="B2595" s="101">
        <v>0</v>
      </c>
      <c r="C2595" s="561">
        <v>999999999</v>
      </c>
      <c r="E2595" s="509">
        <v>40939</v>
      </c>
    </row>
    <row r="2596" spans="1:5">
      <c r="A2596">
        <v>0</v>
      </c>
      <c r="B2596" s="101">
        <v>0</v>
      </c>
      <c r="C2596" s="561">
        <v>999999999</v>
      </c>
      <c r="E2596" s="509">
        <v>40939</v>
      </c>
    </row>
    <row r="2597" spans="1:5">
      <c r="A2597">
        <v>0</v>
      </c>
      <c r="B2597" s="101">
        <v>0</v>
      </c>
      <c r="C2597" s="561">
        <v>999999999</v>
      </c>
      <c r="E2597" s="509">
        <v>40939</v>
      </c>
    </row>
    <row r="2598" spans="1:5">
      <c r="A2598">
        <v>0</v>
      </c>
      <c r="B2598" s="101">
        <v>0</v>
      </c>
      <c r="C2598" s="561">
        <v>999999999</v>
      </c>
      <c r="E2598" s="509">
        <v>40939</v>
      </c>
    </row>
    <row r="2599" spans="1:5">
      <c r="A2599">
        <v>0</v>
      </c>
      <c r="B2599" s="101">
        <v>0</v>
      </c>
      <c r="C2599" s="561">
        <v>999999999</v>
      </c>
      <c r="E2599" s="509">
        <v>40939</v>
      </c>
    </row>
    <row r="2600" spans="1:5">
      <c r="A2600">
        <v>0</v>
      </c>
      <c r="B2600" s="101">
        <v>0</v>
      </c>
      <c r="C2600" s="561">
        <v>999999999</v>
      </c>
      <c r="E2600" s="509">
        <v>40939</v>
      </c>
    </row>
    <row r="2601" spans="1:5">
      <c r="A2601">
        <v>0</v>
      </c>
      <c r="B2601" s="101">
        <v>0</v>
      </c>
      <c r="C2601" s="561">
        <v>999999999</v>
      </c>
      <c r="E2601" s="509">
        <v>40939</v>
      </c>
    </row>
    <row r="2602" spans="1:5">
      <c r="A2602">
        <v>0</v>
      </c>
      <c r="B2602" s="101">
        <v>0</v>
      </c>
      <c r="C2602" s="561">
        <v>999999999</v>
      </c>
      <c r="E2602" s="509">
        <v>40939</v>
      </c>
    </row>
    <row r="2603" spans="1:5">
      <c r="A2603">
        <v>0</v>
      </c>
      <c r="B2603" s="101">
        <v>0</v>
      </c>
      <c r="C2603" s="561">
        <v>999999999</v>
      </c>
      <c r="E2603" s="509">
        <v>40939</v>
      </c>
    </row>
    <row r="2604" spans="1:5">
      <c r="A2604">
        <v>0</v>
      </c>
      <c r="B2604" s="101">
        <v>0</v>
      </c>
      <c r="C2604" s="561">
        <v>999999999</v>
      </c>
      <c r="E2604" s="509">
        <v>40939</v>
      </c>
    </row>
    <row r="2605" spans="1:5">
      <c r="A2605">
        <v>0</v>
      </c>
      <c r="B2605" s="101">
        <v>0</v>
      </c>
      <c r="C2605" s="561">
        <v>999999999</v>
      </c>
      <c r="E2605" s="509">
        <v>40939</v>
      </c>
    </row>
    <row r="2606" spans="1:5">
      <c r="A2606">
        <v>0</v>
      </c>
      <c r="B2606" s="101">
        <v>0</v>
      </c>
      <c r="C2606" s="561">
        <v>999999999</v>
      </c>
      <c r="E2606" s="509">
        <v>40939</v>
      </c>
    </row>
    <row r="2607" spans="1:5">
      <c r="A2607">
        <v>0</v>
      </c>
      <c r="B2607" s="101">
        <v>0</v>
      </c>
      <c r="C2607" s="561">
        <v>999999999</v>
      </c>
      <c r="E2607" s="509">
        <v>40939</v>
      </c>
    </row>
    <row r="2608" spans="1:5">
      <c r="A2608">
        <v>0</v>
      </c>
      <c r="B2608" s="101">
        <v>0</v>
      </c>
      <c r="C2608" s="561">
        <v>999999999</v>
      </c>
      <c r="E2608" s="509">
        <v>40939</v>
      </c>
    </row>
    <row r="2609" spans="1:5">
      <c r="A2609">
        <v>0</v>
      </c>
      <c r="B2609" s="101">
        <v>0</v>
      </c>
      <c r="C2609" s="561">
        <v>999999999</v>
      </c>
      <c r="E2609" s="509">
        <v>40939</v>
      </c>
    </row>
    <row r="2610" spans="1:5">
      <c r="A2610">
        <v>0</v>
      </c>
      <c r="B2610" s="101">
        <v>0</v>
      </c>
      <c r="C2610" s="561">
        <v>999999999</v>
      </c>
      <c r="E2610" s="509">
        <v>40939</v>
      </c>
    </row>
    <row r="2611" spans="1:5">
      <c r="A2611">
        <v>0</v>
      </c>
      <c r="B2611" s="101">
        <v>0</v>
      </c>
      <c r="C2611" s="561">
        <v>999999999</v>
      </c>
      <c r="E2611" s="509">
        <v>40939</v>
      </c>
    </row>
    <row r="2612" spans="1:5">
      <c r="A2612">
        <v>0</v>
      </c>
      <c r="B2612" s="101">
        <v>0</v>
      </c>
      <c r="C2612" s="561">
        <v>999999999</v>
      </c>
      <c r="E2612" s="509">
        <v>40939</v>
      </c>
    </row>
    <row r="2613" spans="1:5">
      <c r="A2613">
        <v>0</v>
      </c>
      <c r="B2613" s="101">
        <v>0</v>
      </c>
      <c r="C2613" s="561">
        <v>999999999</v>
      </c>
      <c r="E2613" s="509">
        <v>40939</v>
      </c>
    </row>
    <row r="2614" spans="1:5">
      <c r="A2614">
        <v>0</v>
      </c>
      <c r="B2614" s="101">
        <v>0</v>
      </c>
      <c r="C2614" s="561">
        <v>999999999</v>
      </c>
      <c r="E2614" s="509">
        <v>40939</v>
      </c>
    </row>
    <row r="2615" spans="1:5">
      <c r="A2615">
        <v>0</v>
      </c>
      <c r="B2615" s="101">
        <v>0</v>
      </c>
      <c r="C2615" s="561">
        <v>999999999</v>
      </c>
      <c r="E2615" s="509">
        <v>40939</v>
      </c>
    </row>
    <row r="2616" spans="1:5">
      <c r="A2616">
        <v>0</v>
      </c>
      <c r="B2616" s="101">
        <v>0</v>
      </c>
      <c r="C2616" s="561">
        <v>999999999</v>
      </c>
      <c r="E2616" s="509">
        <v>40939</v>
      </c>
    </row>
    <row r="2617" spans="1:5">
      <c r="A2617">
        <v>0</v>
      </c>
      <c r="B2617" s="101">
        <v>0</v>
      </c>
      <c r="C2617" s="561">
        <v>999999999</v>
      </c>
      <c r="E2617" s="509">
        <v>40939</v>
      </c>
    </row>
    <row r="2618" spans="1:5">
      <c r="A2618">
        <v>0</v>
      </c>
      <c r="B2618" s="101">
        <v>0</v>
      </c>
      <c r="C2618" s="561">
        <v>999999999</v>
      </c>
      <c r="E2618" s="509">
        <v>40939</v>
      </c>
    </row>
    <row r="2619" spans="1:5">
      <c r="A2619">
        <v>0</v>
      </c>
      <c r="B2619" s="101">
        <v>0</v>
      </c>
      <c r="C2619" s="561">
        <v>999999999</v>
      </c>
      <c r="E2619" s="509">
        <v>40939</v>
      </c>
    </row>
    <row r="2620" spans="1:5">
      <c r="A2620">
        <v>0</v>
      </c>
      <c r="B2620" s="101">
        <v>0</v>
      </c>
      <c r="C2620" s="561">
        <v>999999999</v>
      </c>
      <c r="E2620" s="509">
        <v>40939</v>
      </c>
    </row>
    <row r="2621" spans="1:5">
      <c r="A2621">
        <v>0</v>
      </c>
      <c r="B2621" s="101">
        <v>0</v>
      </c>
      <c r="C2621" s="561">
        <v>999999999</v>
      </c>
      <c r="E2621" s="509">
        <v>40939</v>
      </c>
    </row>
    <row r="2622" spans="1:5">
      <c r="A2622">
        <v>0</v>
      </c>
      <c r="B2622" s="101">
        <v>0</v>
      </c>
      <c r="C2622" s="561">
        <v>999999999</v>
      </c>
      <c r="E2622" s="509">
        <v>40939</v>
      </c>
    </row>
    <row r="2623" spans="1:5">
      <c r="A2623">
        <v>0</v>
      </c>
      <c r="B2623" s="101">
        <v>0</v>
      </c>
      <c r="C2623" s="561">
        <v>999999999</v>
      </c>
      <c r="E2623" s="509">
        <v>40939</v>
      </c>
    </row>
    <row r="2624" spans="1:5">
      <c r="A2624">
        <v>0</v>
      </c>
      <c r="B2624" s="101">
        <v>0</v>
      </c>
      <c r="C2624" s="561">
        <v>999999999</v>
      </c>
      <c r="E2624" s="509">
        <v>40939</v>
      </c>
    </row>
    <row r="2625" spans="1:5">
      <c r="A2625">
        <v>0</v>
      </c>
      <c r="B2625" s="101">
        <v>0</v>
      </c>
      <c r="C2625" s="561">
        <v>999999999</v>
      </c>
      <c r="E2625" s="509">
        <v>40939</v>
      </c>
    </row>
    <row r="2626" spans="1:5">
      <c r="A2626">
        <v>0</v>
      </c>
      <c r="B2626" s="101">
        <v>0</v>
      </c>
      <c r="C2626" s="561">
        <v>999999999</v>
      </c>
      <c r="E2626" s="509">
        <v>40939</v>
      </c>
    </row>
    <row r="2627" spans="1:5">
      <c r="A2627">
        <v>0</v>
      </c>
      <c r="B2627" s="101">
        <v>0</v>
      </c>
      <c r="C2627" s="561">
        <v>999999999</v>
      </c>
      <c r="E2627" s="509">
        <v>40939</v>
      </c>
    </row>
    <row r="2628" spans="1:5">
      <c r="A2628">
        <v>0</v>
      </c>
      <c r="B2628" s="101">
        <v>0</v>
      </c>
      <c r="C2628" s="561">
        <v>999999999</v>
      </c>
      <c r="E2628" s="509">
        <v>40939</v>
      </c>
    </row>
    <row r="2629" spans="1:5">
      <c r="A2629">
        <v>0</v>
      </c>
      <c r="B2629" s="101">
        <v>0</v>
      </c>
      <c r="C2629" s="561">
        <v>999999999</v>
      </c>
      <c r="E2629" s="509">
        <v>40939</v>
      </c>
    </row>
    <row r="2630" spans="1:5">
      <c r="A2630">
        <v>0</v>
      </c>
      <c r="B2630" s="101">
        <v>0</v>
      </c>
      <c r="C2630" s="561">
        <v>999999999</v>
      </c>
      <c r="E2630" s="509">
        <v>40939</v>
      </c>
    </row>
    <row r="2631" spans="1:5">
      <c r="A2631">
        <v>0</v>
      </c>
      <c r="B2631" s="101">
        <v>0</v>
      </c>
      <c r="C2631" s="561">
        <v>999999999</v>
      </c>
      <c r="E2631" s="509">
        <v>40939</v>
      </c>
    </row>
    <row r="2632" spans="1:5">
      <c r="A2632">
        <v>0</v>
      </c>
      <c r="B2632" s="101">
        <v>0</v>
      </c>
      <c r="C2632" s="561">
        <v>999999999</v>
      </c>
      <c r="E2632" s="509">
        <v>40939</v>
      </c>
    </row>
    <row r="2633" spans="1:5">
      <c r="A2633">
        <v>0</v>
      </c>
      <c r="B2633" s="101">
        <v>0</v>
      </c>
      <c r="C2633" s="561">
        <v>999999999</v>
      </c>
      <c r="E2633" s="509">
        <v>40939</v>
      </c>
    </row>
    <row r="2634" spans="1:5">
      <c r="A2634">
        <v>0</v>
      </c>
      <c r="B2634" s="101">
        <v>0</v>
      </c>
      <c r="C2634" s="561">
        <v>999999999</v>
      </c>
      <c r="E2634" s="509">
        <v>40939</v>
      </c>
    </row>
    <row r="2635" spans="1:5">
      <c r="A2635">
        <v>0</v>
      </c>
      <c r="B2635" s="101">
        <v>0</v>
      </c>
      <c r="C2635" s="561">
        <v>999999999</v>
      </c>
      <c r="E2635" s="509">
        <v>40939</v>
      </c>
    </row>
    <row r="2636" spans="1:5">
      <c r="A2636">
        <v>0</v>
      </c>
      <c r="B2636" s="101">
        <v>0</v>
      </c>
      <c r="C2636" s="561">
        <v>999999999</v>
      </c>
      <c r="E2636" s="509">
        <v>40939</v>
      </c>
    </row>
    <row r="2637" spans="1:5">
      <c r="A2637">
        <v>0</v>
      </c>
      <c r="B2637" s="101">
        <v>0</v>
      </c>
      <c r="C2637" s="561">
        <v>999999999</v>
      </c>
      <c r="E2637" s="509">
        <v>40939</v>
      </c>
    </row>
    <row r="2638" spans="1:5">
      <c r="A2638">
        <v>0</v>
      </c>
      <c r="B2638" s="101">
        <v>0</v>
      </c>
      <c r="C2638" s="561">
        <v>999999999</v>
      </c>
      <c r="E2638" s="509">
        <v>40939</v>
      </c>
    </row>
    <row r="2639" spans="1:5">
      <c r="A2639">
        <v>0</v>
      </c>
      <c r="B2639" s="101">
        <v>0</v>
      </c>
      <c r="C2639" s="561">
        <v>999999999</v>
      </c>
      <c r="E2639" s="509">
        <v>40939</v>
      </c>
    </row>
    <row r="2640" spans="1:5">
      <c r="A2640">
        <v>0</v>
      </c>
      <c r="B2640" s="101">
        <v>0</v>
      </c>
      <c r="C2640" s="561">
        <v>999999999</v>
      </c>
      <c r="E2640" s="509">
        <v>40939</v>
      </c>
    </row>
    <row r="2641" spans="1:5">
      <c r="A2641">
        <v>0</v>
      </c>
      <c r="B2641" s="101">
        <v>0</v>
      </c>
      <c r="C2641" s="561">
        <v>999999999</v>
      </c>
      <c r="E2641" s="509">
        <v>40939</v>
      </c>
    </row>
    <row r="2642" spans="1:5">
      <c r="A2642">
        <v>0</v>
      </c>
      <c r="B2642" s="101">
        <v>0</v>
      </c>
      <c r="C2642" s="561">
        <v>999999999</v>
      </c>
      <c r="E2642" s="509">
        <v>40939</v>
      </c>
    </row>
    <row r="2643" spans="1:5">
      <c r="A2643">
        <v>0</v>
      </c>
      <c r="B2643" s="101">
        <v>0</v>
      </c>
      <c r="C2643" s="561">
        <v>999999999</v>
      </c>
      <c r="E2643" s="509">
        <v>40939</v>
      </c>
    </row>
    <row r="2644" spans="1:5">
      <c r="A2644">
        <v>0</v>
      </c>
      <c r="B2644" s="101">
        <v>0</v>
      </c>
      <c r="C2644" s="561">
        <v>999999999</v>
      </c>
      <c r="E2644" s="509">
        <v>40939</v>
      </c>
    </row>
    <row r="2645" spans="1:5">
      <c r="A2645">
        <v>0</v>
      </c>
      <c r="B2645" s="101">
        <v>0</v>
      </c>
      <c r="C2645" s="561">
        <v>999999999</v>
      </c>
      <c r="E2645" s="509">
        <v>40939</v>
      </c>
    </row>
    <row r="2646" spans="1:5">
      <c r="A2646">
        <v>0</v>
      </c>
      <c r="B2646" s="101">
        <v>0</v>
      </c>
      <c r="C2646" s="561">
        <v>999999999</v>
      </c>
      <c r="E2646" s="509">
        <v>40939</v>
      </c>
    </row>
    <row r="2647" spans="1:5">
      <c r="A2647">
        <v>0</v>
      </c>
      <c r="B2647" s="101">
        <v>0</v>
      </c>
      <c r="C2647" s="561">
        <v>999999999</v>
      </c>
      <c r="E2647" s="509">
        <v>40939</v>
      </c>
    </row>
    <row r="2648" spans="1:5">
      <c r="A2648">
        <v>0</v>
      </c>
      <c r="B2648" s="101">
        <v>0</v>
      </c>
      <c r="C2648" s="561">
        <v>999999999</v>
      </c>
      <c r="E2648" s="509">
        <v>40939</v>
      </c>
    </row>
    <row r="2649" spans="1:5">
      <c r="A2649">
        <v>0</v>
      </c>
      <c r="B2649" s="101">
        <v>0</v>
      </c>
      <c r="C2649" s="561">
        <v>999999999</v>
      </c>
      <c r="E2649" s="509">
        <v>40939</v>
      </c>
    </row>
    <row r="2650" spans="1:5">
      <c r="A2650">
        <v>0</v>
      </c>
      <c r="B2650" s="101">
        <v>0</v>
      </c>
      <c r="C2650" s="561">
        <v>999999999</v>
      </c>
      <c r="E2650" s="509">
        <v>40939</v>
      </c>
    </row>
    <row r="2651" spans="1:5">
      <c r="A2651">
        <v>0</v>
      </c>
      <c r="B2651" s="101">
        <v>0</v>
      </c>
      <c r="C2651" s="561">
        <v>999999999</v>
      </c>
      <c r="E2651" s="509">
        <v>40939</v>
      </c>
    </row>
    <row r="2652" spans="1:5">
      <c r="A2652">
        <v>0</v>
      </c>
      <c r="B2652" s="101">
        <v>0</v>
      </c>
      <c r="C2652" s="561">
        <v>999999999</v>
      </c>
      <c r="E2652" s="509">
        <v>40939</v>
      </c>
    </row>
    <row r="2653" spans="1:5">
      <c r="A2653">
        <v>0</v>
      </c>
      <c r="B2653" s="101">
        <v>0</v>
      </c>
      <c r="C2653" s="561">
        <v>999999999</v>
      </c>
      <c r="E2653" s="509">
        <v>40939</v>
      </c>
    </row>
    <row r="2654" spans="1:5">
      <c r="A2654">
        <v>0</v>
      </c>
      <c r="B2654" s="101">
        <v>0</v>
      </c>
      <c r="C2654" s="561">
        <v>999999999</v>
      </c>
      <c r="E2654" s="509">
        <v>40939</v>
      </c>
    </row>
    <row r="2655" spans="1:5">
      <c r="A2655">
        <v>0</v>
      </c>
      <c r="B2655" s="101">
        <v>0</v>
      </c>
      <c r="C2655" s="561">
        <v>999999999</v>
      </c>
      <c r="E2655" s="509">
        <v>40939</v>
      </c>
    </row>
    <row r="2656" spans="1:5">
      <c r="A2656">
        <v>0</v>
      </c>
      <c r="B2656" s="101">
        <v>0</v>
      </c>
      <c r="C2656" s="561">
        <v>999999999</v>
      </c>
      <c r="E2656" s="509">
        <v>40939</v>
      </c>
    </row>
    <row r="2657" spans="1:5">
      <c r="A2657">
        <v>0</v>
      </c>
      <c r="B2657" s="101">
        <v>0</v>
      </c>
      <c r="C2657" s="561">
        <v>999999999</v>
      </c>
      <c r="E2657" s="509">
        <v>40939</v>
      </c>
    </row>
    <row r="2658" spans="1:5">
      <c r="A2658">
        <v>0</v>
      </c>
      <c r="B2658" s="101">
        <v>0</v>
      </c>
      <c r="C2658" s="561">
        <v>999999999</v>
      </c>
      <c r="E2658" s="509">
        <v>40939</v>
      </c>
    </row>
    <row r="2659" spans="1:5">
      <c r="A2659">
        <v>0</v>
      </c>
      <c r="B2659" s="101">
        <v>0</v>
      </c>
      <c r="C2659" s="561">
        <v>999999999</v>
      </c>
      <c r="E2659" s="509">
        <v>40939</v>
      </c>
    </row>
    <row r="2660" spans="1:5">
      <c r="A2660">
        <v>0</v>
      </c>
      <c r="B2660" s="101">
        <v>0</v>
      </c>
      <c r="C2660" s="561">
        <v>999999999</v>
      </c>
      <c r="E2660" s="509">
        <v>40939</v>
      </c>
    </row>
    <row r="2661" spans="1:5">
      <c r="A2661">
        <v>0</v>
      </c>
      <c r="B2661" s="101">
        <v>0</v>
      </c>
      <c r="C2661" s="561">
        <v>999999999</v>
      </c>
      <c r="E2661" s="509">
        <v>40939</v>
      </c>
    </row>
    <row r="2662" spans="1:5">
      <c r="A2662">
        <v>0</v>
      </c>
      <c r="B2662" s="101">
        <v>0</v>
      </c>
      <c r="C2662" s="561">
        <v>999999999</v>
      </c>
      <c r="E2662" s="509">
        <v>40939</v>
      </c>
    </row>
    <row r="2663" spans="1:5">
      <c r="A2663">
        <v>0</v>
      </c>
      <c r="B2663" s="101">
        <v>0</v>
      </c>
      <c r="C2663" s="561">
        <v>999999999</v>
      </c>
      <c r="E2663" s="509">
        <v>40939</v>
      </c>
    </row>
    <row r="2664" spans="1:5">
      <c r="A2664">
        <v>0</v>
      </c>
      <c r="B2664" s="101">
        <v>0</v>
      </c>
      <c r="C2664" s="561">
        <v>999999999</v>
      </c>
      <c r="E2664" s="509">
        <v>40939</v>
      </c>
    </row>
    <row r="2665" spans="1:5">
      <c r="A2665">
        <v>0</v>
      </c>
      <c r="B2665" s="101">
        <v>0</v>
      </c>
      <c r="C2665" s="561">
        <v>999999999</v>
      </c>
      <c r="E2665" s="509">
        <v>40939</v>
      </c>
    </row>
    <row r="2666" spans="1:5">
      <c r="A2666">
        <v>0</v>
      </c>
      <c r="B2666" s="101">
        <v>0</v>
      </c>
      <c r="C2666" s="561">
        <v>999999999</v>
      </c>
      <c r="E2666" s="509">
        <v>40939</v>
      </c>
    </row>
    <row r="2667" spans="1:5">
      <c r="A2667">
        <v>0</v>
      </c>
      <c r="B2667" s="101">
        <v>0</v>
      </c>
      <c r="C2667" s="561">
        <v>999999999</v>
      </c>
      <c r="E2667" s="509">
        <v>40939</v>
      </c>
    </row>
    <row r="2668" spans="1:5">
      <c r="A2668">
        <v>0</v>
      </c>
      <c r="B2668" s="101">
        <v>0</v>
      </c>
      <c r="C2668" s="561">
        <v>999999999</v>
      </c>
      <c r="E2668" s="509">
        <v>40939</v>
      </c>
    </row>
    <row r="2669" spans="1:5">
      <c r="A2669">
        <v>0</v>
      </c>
      <c r="B2669" s="101">
        <v>0</v>
      </c>
      <c r="C2669" s="561">
        <v>999999999</v>
      </c>
      <c r="E2669" s="509">
        <v>40939</v>
      </c>
    </row>
    <row r="2670" spans="1:5">
      <c r="A2670">
        <v>0</v>
      </c>
      <c r="B2670" s="101">
        <v>0</v>
      </c>
      <c r="C2670" s="561">
        <v>999999999</v>
      </c>
      <c r="E2670" s="509">
        <v>40939</v>
      </c>
    </row>
    <row r="2671" spans="1:5">
      <c r="A2671">
        <v>0</v>
      </c>
      <c r="B2671" s="101">
        <v>0</v>
      </c>
      <c r="C2671" s="561">
        <v>999999999</v>
      </c>
      <c r="E2671" s="509">
        <v>40939</v>
      </c>
    </row>
    <row r="2672" spans="1:5">
      <c r="A2672">
        <v>0</v>
      </c>
      <c r="B2672" s="101">
        <v>0</v>
      </c>
      <c r="C2672" s="561">
        <v>999999999</v>
      </c>
      <c r="E2672" s="509">
        <v>40939</v>
      </c>
    </row>
    <row r="2673" spans="1:5">
      <c r="A2673">
        <v>0</v>
      </c>
      <c r="B2673" s="101">
        <v>0</v>
      </c>
      <c r="C2673" s="561">
        <v>999999999</v>
      </c>
      <c r="E2673" s="509">
        <v>40939</v>
      </c>
    </row>
    <row r="2674" spans="1:5">
      <c r="A2674">
        <v>0</v>
      </c>
      <c r="B2674" s="101">
        <v>0</v>
      </c>
      <c r="C2674" s="561">
        <v>999999999</v>
      </c>
      <c r="E2674" s="509">
        <v>40939</v>
      </c>
    </row>
    <row r="2675" spans="1:5">
      <c r="A2675">
        <v>0</v>
      </c>
      <c r="B2675" s="101">
        <v>0</v>
      </c>
      <c r="C2675" s="561">
        <v>999999999</v>
      </c>
      <c r="E2675" s="509">
        <v>40939</v>
      </c>
    </row>
    <row r="2676" spans="1:5">
      <c r="A2676">
        <v>0</v>
      </c>
      <c r="B2676" s="101">
        <v>0</v>
      </c>
      <c r="C2676" s="561">
        <v>999999999</v>
      </c>
      <c r="E2676" s="509">
        <v>40939</v>
      </c>
    </row>
    <row r="2677" spans="1:5">
      <c r="A2677">
        <v>0</v>
      </c>
      <c r="B2677" s="101">
        <v>0</v>
      </c>
      <c r="C2677" s="561">
        <v>999999999</v>
      </c>
      <c r="E2677" s="509">
        <v>40939</v>
      </c>
    </row>
    <row r="2678" spans="1:5">
      <c r="A2678">
        <v>0</v>
      </c>
      <c r="B2678" s="101">
        <v>0</v>
      </c>
      <c r="C2678" s="561">
        <v>999999999</v>
      </c>
      <c r="E2678" s="509">
        <v>40939</v>
      </c>
    </row>
    <row r="2679" spans="1:5">
      <c r="A2679">
        <v>0</v>
      </c>
      <c r="B2679" s="101">
        <v>0</v>
      </c>
      <c r="C2679" s="561">
        <v>999999999</v>
      </c>
      <c r="E2679" s="509">
        <v>40939</v>
      </c>
    </row>
    <row r="2680" spans="1:5">
      <c r="A2680">
        <v>0</v>
      </c>
      <c r="B2680" s="101">
        <v>0</v>
      </c>
      <c r="C2680" s="561">
        <v>999999999</v>
      </c>
      <c r="E2680" s="509">
        <v>40939</v>
      </c>
    </row>
    <row r="2681" spans="1:5">
      <c r="A2681">
        <v>0</v>
      </c>
      <c r="B2681" s="101">
        <v>0</v>
      </c>
      <c r="C2681" s="561">
        <v>999999999</v>
      </c>
      <c r="E2681" s="509">
        <v>40939</v>
      </c>
    </row>
    <row r="2682" spans="1:5">
      <c r="A2682">
        <v>0</v>
      </c>
      <c r="B2682" s="101">
        <v>0</v>
      </c>
      <c r="C2682" s="561">
        <v>999999999</v>
      </c>
      <c r="E2682" s="509">
        <v>40939</v>
      </c>
    </row>
    <row r="2683" spans="1:5">
      <c r="A2683">
        <v>0</v>
      </c>
      <c r="B2683" s="101">
        <v>0</v>
      </c>
      <c r="C2683" s="561">
        <v>999999999</v>
      </c>
      <c r="E2683" s="509">
        <v>40939</v>
      </c>
    </row>
    <row r="2684" spans="1:5">
      <c r="A2684">
        <v>0</v>
      </c>
      <c r="B2684" s="101">
        <v>0</v>
      </c>
      <c r="C2684" s="561">
        <v>999999999</v>
      </c>
      <c r="E2684" s="509">
        <v>40939</v>
      </c>
    </row>
    <row r="2685" spans="1:5">
      <c r="A2685">
        <v>0</v>
      </c>
      <c r="B2685" s="101">
        <v>0</v>
      </c>
      <c r="C2685" s="561">
        <v>999999999</v>
      </c>
      <c r="E2685" s="509">
        <v>40939</v>
      </c>
    </row>
    <row r="2686" spans="1:5">
      <c r="A2686">
        <v>0</v>
      </c>
      <c r="B2686" s="101">
        <v>0</v>
      </c>
      <c r="C2686" s="561">
        <v>999999999</v>
      </c>
      <c r="E2686" s="509">
        <v>40939</v>
      </c>
    </row>
    <row r="2687" spans="1:5">
      <c r="A2687">
        <v>0</v>
      </c>
      <c r="B2687" s="101">
        <v>0</v>
      </c>
      <c r="C2687" s="561">
        <v>999999999</v>
      </c>
      <c r="E2687" s="509">
        <v>40939</v>
      </c>
    </row>
    <row r="2688" spans="1:5">
      <c r="A2688">
        <v>0</v>
      </c>
      <c r="B2688" s="101">
        <v>0</v>
      </c>
      <c r="C2688" s="561">
        <v>999999999</v>
      </c>
      <c r="E2688" s="509">
        <v>40939</v>
      </c>
    </row>
    <row r="2689" spans="1:5">
      <c r="A2689">
        <v>0</v>
      </c>
      <c r="B2689" s="101">
        <v>0</v>
      </c>
      <c r="C2689" s="561">
        <v>999999999</v>
      </c>
      <c r="E2689" s="509">
        <v>40939</v>
      </c>
    </row>
    <row r="2690" spans="1:5">
      <c r="A2690">
        <v>0</v>
      </c>
      <c r="B2690" s="101">
        <v>0</v>
      </c>
      <c r="C2690" s="561">
        <v>999999999</v>
      </c>
      <c r="E2690" s="509">
        <v>40939</v>
      </c>
    </row>
    <row r="2691" spans="1:5">
      <c r="A2691">
        <v>0</v>
      </c>
      <c r="B2691" s="101">
        <v>0</v>
      </c>
      <c r="C2691" s="561">
        <v>999999999</v>
      </c>
      <c r="E2691" s="509">
        <v>40939</v>
      </c>
    </row>
    <row r="2692" spans="1:5">
      <c r="A2692">
        <v>0</v>
      </c>
      <c r="B2692" s="101">
        <v>0</v>
      </c>
      <c r="C2692" s="561">
        <v>999999999</v>
      </c>
      <c r="E2692" s="509">
        <v>40939</v>
      </c>
    </row>
    <row r="2693" spans="1:5">
      <c r="A2693">
        <v>0</v>
      </c>
      <c r="B2693" s="101">
        <v>0</v>
      </c>
      <c r="C2693" s="561">
        <v>999999999</v>
      </c>
      <c r="E2693" s="509">
        <v>40939</v>
      </c>
    </row>
    <row r="2694" spans="1:5">
      <c r="A2694">
        <v>0</v>
      </c>
      <c r="B2694" s="101">
        <v>0</v>
      </c>
      <c r="C2694" s="561">
        <v>999999999</v>
      </c>
      <c r="E2694" s="509">
        <v>40939</v>
      </c>
    </row>
    <row r="2695" spans="1:5">
      <c r="A2695">
        <v>0</v>
      </c>
      <c r="B2695" s="101">
        <v>0</v>
      </c>
      <c r="C2695" s="561">
        <v>999999999</v>
      </c>
      <c r="E2695" s="509">
        <v>40939</v>
      </c>
    </row>
    <row r="2696" spans="1:5">
      <c r="A2696">
        <v>0</v>
      </c>
      <c r="B2696" s="101">
        <v>0</v>
      </c>
      <c r="C2696" s="561">
        <v>999999999</v>
      </c>
      <c r="E2696" s="509">
        <v>40939</v>
      </c>
    </row>
    <row r="2697" spans="1:5">
      <c r="A2697">
        <v>0</v>
      </c>
      <c r="B2697" s="101">
        <v>0</v>
      </c>
      <c r="C2697" s="561">
        <v>999999999</v>
      </c>
      <c r="E2697" s="509">
        <v>40939</v>
      </c>
    </row>
    <row r="2698" spans="1:5">
      <c r="B2698" s="101" t="s">
        <v>605</v>
      </c>
      <c r="E2698" s="509">
        <v>40932</v>
      </c>
    </row>
    <row r="2699" spans="1:5">
      <c r="A2699" t="s">
        <v>776</v>
      </c>
      <c r="B2699" s="101" t="s">
        <v>652</v>
      </c>
      <c r="C2699" s="561">
        <v>89506861</v>
      </c>
      <c r="D2699" t="s">
        <v>2599</v>
      </c>
      <c r="E2699" s="509">
        <v>40695</v>
      </c>
    </row>
    <row r="2700" spans="1:5">
      <c r="A2700" t="s">
        <v>774</v>
      </c>
      <c r="B2700" s="101" t="s">
        <v>1852</v>
      </c>
      <c r="C2700" s="561">
        <v>75285927</v>
      </c>
      <c r="D2700" t="s">
        <v>2599</v>
      </c>
      <c r="E2700" s="509">
        <v>40695</v>
      </c>
    </row>
    <row r="2701" spans="1:5">
      <c r="A2701" t="s">
        <v>814</v>
      </c>
      <c r="B2701" s="101" t="s">
        <v>1828</v>
      </c>
      <c r="C2701" s="561">
        <v>45614395</v>
      </c>
      <c r="D2701" t="s">
        <v>498</v>
      </c>
      <c r="E2701" s="509">
        <v>40478</v>
      </c>
    </row>
    <row r="2702" spans="1:5">
      <c r="A2702" t="s">
        <v>814</v>
      </c>
      <c r="B2702" s="101" t="s">
        <v>1828</v>
      </c>
      <c r="C2702" s="561">
        <v>45614395</v>
      </c>
      <c r="D2702" t="s">
        <v>498</v>
      </c>
      <c r="E2702" s="509">
        <v>40499</v>
      </c>
    </row>
  </sheetData>
  <sheetProtection selectLockedCells="1"/>
  <sortState ref="A2:E300">
    <sortCondition ref="D2:D300"/>
    <sortCondition ref="A2:A300"/>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outlinePr showOutlineSymbols="0"/>
    <pageSetUpPr fitToPage="1"/>
  </sheetPr>
  <dimension ref="A1:EC1056"/>
  <sheetViews>
    <sheetView showGridLines="0" showZeros="0" showOutlineSymbols="0" topLeftCell="C1" zoomScale="80" zoomScaleNormal="80" workbookViewId="0">
      <selection activeCell="H4" sqref="H4"/>
    </sheetView>
  </sheetViews>
  <sheetFormatPr defaultRowHeight="15.75"/>
  <cols>
    <col min="1" max="1" width="16.25" style="1032" hidden="1" customWidth="1"/>
    <col min="2" max="2" width="9" style="1032" hidden="1" customWidth="1"/>
    <col min="3" max="3" width="30.625" style="1032" customWidth="1"/>
    <col min="4" max="4" width="15.625" style="1032" customWidth="1"/>
    <col min="5" max="5" width="17.625" style="561" bestFit="1" customWidth="1"/>
    <col min="6" max="6" width="12.125" style="1032" bestFit="1" customWidth="1"/>
    <col min="7" max="7" width="42.625" style="1032" customWidth="1"/>
    <col min="8" max="9" width="22.25" style="1032" customWidth="1"/>
    <col min="10" max="10" width="50.625" style="1032" customWidth="1"/>
    <col min="11" max="11" width="13.625" style="1032" customWidth="1"/>
    <col min="12" max="12" width="20.625" style="1032" customWidth="1"/>
    <col min="13" max="13" width="18.625" style="1032" hidden="1" customWidth="1"/>
    <col min="14" max="14" width="25" style="1032" hidden="1" customWidth="1"/>
    <col min="15" max="15" width="18.25" style="1032" hidden="1" customWidth="1"/>
    <col min="16" max="16" width="20.625" style="1032" hidden="1" customWidth="1"/>
    <col min="17" max="17" width="8.625" style="1032" hidden="1" customWidth="1"/>
    <col min="18" max="25" width="9" style="1032" hidden="1" customWidth="1"/>
    <col min="26" max="26" width="15.375" style="1032" hidden="1" customWidth="1"/>
    <col min="27" max="27" width="12.125" style="1032" hidden="1" customWidth="1"/>
    <col min="28" max="28" width="10.875" style="1032" hidden="1" customWidth="1"/>
    <col min="29" max="29" width="12" style="1032" hidden="1" customWidth="1"/>
    <col min="30" max="30" width="9" style="1032" hidden="1" customWidth="1"/>
    <col min="31" max="31" width="18.625" style="1032" hidden="1" customWidth="1"/>
    <col min="32" max="32" width="9" style="1032" hidden="1" customWidth="1"/>
    <col min="33" max="33" width="10.625" style="1032" hidden="1" customWidth="1"/>
    <col min="34" max="34" width="10.125" style="1032" hidden="1" customWidth="1"/>
    <col min="35" max="35" width="10.625" style="1032" hidden="1" customWidth="1"/>
    <col min="36" max="36" width="10.125" style="1032" hidden="1" customWidth="1"/>
    <col min="37" max="38" width="9" style="1032" hidden="1" customWidth="1"/>
    <col min="39" max="39" width="10.125" style="1032" hidden="1" customWidth="1"/>
    <col min="40" max="40" width="9" style="1032" hidden="1" customWidth="1"/>
    <col min="41" max="41" width="12.625" style="1032" hidden="1" customWidth="1"/>
    <col min="42" max="42" width="11.25" style="1032" hidden="1" customWidth="1"/>
    <col min="43" max="43" width="37.75" style="1032" hidden="1" customWidth="1"/>
    <col min="44" max="44" width="8.75" style="1032" hidden="1" customWidth="1"/>
    <col min="45" max="45" width="16.75" style="1032" hidden="1" customWidth="1"/>
    <col min="46" max="46" width="9" style="110" hidden="1" customWidth="1"/>
    <col min="47" max="47" width="18" style="1032" hidden="1" customWidth="1"/>
    <col min="48" max="52" width="9" style="1032" hidden="1" customWidth="1"/>
    <col min="53" max="140" width="9" style="1032" customWidth="1"/>
    <col min="141" max="16384" width="9" style="1032"/>
  </cols>
  <sheetData>
    <row r="1" spans="1:133" ht="24" thickTop="1" thickBot="1">
      <c r="A1" s="1087">
        <f>IF(C1=0,999999,$E$1)</f>
        <v>41633</v>
      </c>
      <c r="B1" s="1032">
        <v>1</v>
      </c>
      <c r="C1" s="1084" t="s">
        <v>3507</v>
      </c>
      <c r="D1" s="1083"/>
      <c r="E1" s="1088">
        <v>41633</v>
      </c>
      <c r="F1" s="1088"/>
      <c r="G1" s="219"/>
      <c r="I1" s="1089">
        <f>Symbols!AF6</f>
        <v>0</v>
      </c>
      <c r="J1" s="159"/>
      <c r="K1" s="1090"/>
      <c r="L1" s="1091">
        <v>43556849</v>
      </c>
      <c r="N1" s="1032" t="e">
        <f>VLOOKUP(F2,FromOrient!$Y$9:$AA$16,2)</f>
        <v>#N/A</v>
      </c>
      <c r="O1" s="578" t="s">
        <v>605</v>
      </c>
      <c r="P1" s="237"/>
      <c r="Q1" s="357" t="s">
        <v>3102</v>
      </c>
      <c r="R1" s="1032" t="str">
        <f>"Attended"</f>
        <v>Attended</v>
      </c>
      <c r="AA1" s="860" t="s">
        <v>605</v>
      </c>
      <c r="AE1" s="1092" t="str">
        <f>NextWS!F1</f>
        <v>Workshops Available</v>
      </c>
      <c r="AF1" s="860"/>
      <c r="AS1" s="1032" t="s">
        <v>3536</v>
      </c>
      <c r="AT1" s="110">
        <v>0.33333333333333331</v>
      </c>
      <c r="AU1" s="1093" t="s">
        <v>154</v>
      </c>
      <c r="EA1" s="860"/>
    </row>
    <row r="2" spans="1:133" ht="20.25" thickTop="1" thickBot="1">
      <c r="A2" s="1087">
        <f>IF(C2=0,999999,$E$1)</f>
        <v>41633</v>
      </c>
      <c r="B2" s="1032">
        <f>B1+1</f>
        <v>2</v>
      </c>
      <c r="C2" s="1075" t="s">
        <v>151</v>
      </c>
      <c r="D2" s="1074" t="s">
        <v>24</v>
      </c>
      <c r="E2" s="1073" t="s">
        <v>473</v>
      </c>
      <c r="F2" s="1094"/>
      <c r="G2" s="1095" t="s">
        <v>3537</v>
      </c>
      <c r="H2" s="1095" t="s">
        <v>3538</v>
      </c>
      <c r="I2" s="1095"/>
      <c r="J2" s="1095" t="s">
        <v>3539</v>
      </c>
      <c r="K2" s="1096"/>
      <c r="L2" s="1097"/>
      <c r="M2" s="1074"/>
      <c r="N2" s="1075" t="s">
        <v>3540</v>
      </c>
      <c r="O2" s="1098" t="str">
        <f t="shared" ref="O2:O13" si="0">AE2</f>
        <v>42-A</v>
      </c>
      <c r="P2" s="1099">
        <f>IF(COUNTIF($N$3:$N$100,O2)=0,0,COUNTIF($N$3:$N$100,O2)-1)</f>
        <v>0</v>
      </c>
      <c r="Q2" s="566">
        <f>IF(P2&gt;0,1,0)</f>
        <v>0</v>
      </c>
      <c r="R2" s="1099">
        <f>IF(AND(COUNTIF($N$3:$N$100,"&lt;&gt;Attended"),(COUNTIF($N$3:$N$100,O2)=0)),0,COUNTIF($N$3:$N$100,O2)-1)</f>
        <v>0</v>
      </c>
      <c r="S2" s="1099">
        <f>IF(AND(COUNTIF($N$3:$N$100,"&lt;&gt;Attended"),(COUNTIF($N$3:$N$100,P2)=0)),0,COUNTIF($N$3:$N$100,P2)-1)</f>
        <v>97</v>
      </c>
      <c r="AB2" s="1032" t="s">
        <v>3541</v>
      </c>
      <c r="AC2" s="1032" t="s">
        <v>3542</v>
      </c>
      <c r="AE2" s="1092" t="str">
        <f>NextWS!F2</f>
        <v>42-A</v>
      </c>
      <c r="AF2" s="1032" t="s">
        <v>3</v>
      </c>
      <c r="AG2" s="1032" t="s">
        <v>107</v>
      </c>
      <c r="AH2" s="1032" t="s">
        <v>3</v>
      </c>
      <c r="AI2" s="1032">
        <v>0</v>
      </c>
      <c r="AJ2" s="1032">
        <v>0</v>
      </c>
      <c r="AK2" s="1032">
        <v>0</v>
      </c>
      <c r="AM2" s="1032">
        <v>0</v>
      </c>
      <c r="AO2" s="1032">
        <v>0</v>
      </c>
      <c r="AP2" s="1032">
        <v>0</v>
      </c>
      <c r="AQ2" s="1032">
        <v>0</v>
      </c>
      <c r="AS2" s="1032" t="s">
        <v>3543</v>
      </c>
      <c r="AT2" s="110">
        <v>1.0416666666666666E-2</v>
      </c>
      <c r="AU2" s="1093"/>
    </row>
    <row r="3" spans="1:133" ht="20.25" thickTop="1" thickBot="1">
      <c r="A3" s="1087">
        <f t="shared" ref="A3:A66" si="1">IF(C3=0,999999,$E$1)</f>
        <v>999999</v>
      </c>
      <c r="B3" s="1032">
        <f t="shared" ref="B3:B66" si="2">B2+1</f>
        <v>3</v>
      </c>
      <c r="C3" s="1062"/>
      <c r="D3" s="1051"/>
      <c r="E3" s="577"/>
      <c r="F3" s="1100"/>
      <c r="G3" s="1054"/>
      <c r="H3" s="1101"/>
      <c r="I3" s="1102"/>
      <c r="J3" s="1103"/>
      <c r="K3" s="1104">
        <v>43556849</v>
      </c>
      <c r="L3" s="1105" t="str">
        <f>CONCATENATE("Attendance = ",COUNTIF($F$4:$F$303,"Attended"))</f>
        <v>Attendance = 0</v>
      </c>
      <c r="M3" s="1069"/>
      <c r="N3" s="1075">
        <f>IF(E3=0,C3,C3)</f>
        <v>0</v>
      </c>
      <c r="O3" s="1106" t="str">
        <f t="shared" si="0"/>
        <v>42-B</v>
      </c>
      <c r="P3" s="566">
        <f>IF(COUNTIF($N$3:$N$100,O3)=0,0,COUNTIF($N$3:$N$100,O3)-1)</f>
        <v>0</v>
      </c>
      <c r="Q3" s="566">
        <f>IF(P3&gt;0,1,0)</f>
        <v>0</v>
      </c>
      <c r="R3" s="1107">
        <f t="shared" ref="R3:R15" si="3">-1+(IF(AND(COUNTIF($F$4:$F$100,$R$1),(COUNTIF($N$3:$N$100,O3)=0)),0,COUNTIF($N$3:$N$100,O3)-1)-COUNTIF($F$4:$F$100,$R$1))+COUNTIF($F$4:$F$100,"Attended")</f>
        <v>-2</v>
      </c>
      <c r="Z3" s="551" t="s">
        <v>3544</v>
      </c>
      <c r="AA3" s="865"/>
      <c r="AB3" s="561"/>
      <c r="AE3" s="1092" t="str">
        <f>NextWS!F3</f>
        <v>42-B</v>
      </c>
      <c r="AF3" s="1032" t="s">
        <v>121</v>
      </c>
      <c r="AG3" s="1032" t="s">
        <v>1</v>
      </c>
      <c r="AH3" s="1032" t="s">
        <v>3545</v>
      </c>
      <c r="AI3" s="1032" t="s">
        <v>3545</v>
      </c>
      <c r="AK3" s="171"/>
      <c r="AL3" s="117"/>
      <c r="AM3" s="117" t="s">
        <v>3546</v>
      </c>
      <c r="AN3" s="171">
        <v>0</v>
      </c>
      <c r="AO3" s="171" t="s">
        <v>3547</v>
      </c>
      <c r="AP3" s="171"/>
      <c r="AQ3" s="117" t="s">
        <v>2645</v>
      </c>
      <c r="AR3" s="171">
        <v>0</v>
      </c>
      <c r="AS3" s="171" t="s">
        <v>492</v>
      </c>
      <c r="AT3" s="110" t="s">
        <v>3548</v>
      </c>
      <c r="AU3" s="1093">
        <f>IF(AND(C3&lt;&gt;0,E3=0,G3&lt;&gt;0),G3,AU2)</f>
        <v>0</v>
      </c>
    </row>
    <row r="4" spans="1:133" ht="22.5" thickTop="1" thickBot="1">
      <c r="A4" s="1087">
        <f t="shared" si="1"/>
        <v>999999</v>
      </c>
      <c r="B4" s="1032">
        <f t="shared" si="2"/>
        <v>4</v>
      </c>
      <c r="C4" s="576"/>
      <c r="D4" s="576"/>
      <c r="E4" s="577"/>
      <c r="F4" s="1108" t="s">
        <v>0</v>
      </c>
      <c r="G4" s="1054"/>
      <c r="H4" s="1109"/>
      <c r="I4" s="1109"/>
      <c r="J4" s="1110"/>
      <c r="K4" s="1111">
        <f>IF(AND(F4="Attended",Symbols!$AF$6="NGDC"),"Add I/O?",0)</f>
        <v>0</v>
      </c>
      <c r="L4" s="1060"/>
      <c r="M4" s="1059"/>
      <c r="N4" s="1075">
        <f t="shared" ref="N4:N67" si="4">IF(E4=0,C4,N3)</f>
        <v>0</v>
      </c>
      <c r="O4" s="1106" t="str">
        <f t="shared" si="0"/>
        <v>AOS</v>
      </c>
      <c r="P4" s="566">
        <f>IF(COUNTIF($N$3:$N$100,O4)=0,0,COUNTIF($N$3:$N$100,O4)-1)</f>
        <v>0</v>
      </c>
      <c r="Q4" s="566">
        <f t="shared" ref="Q4:Q15" si="5">IF(P4&gt;0,1,0)</f>
        <v>0</v>
      </c>
      <c r="R4" s="1107">
        <f t="shared" si="3"/>
        <v>-2</v>
      </c>
      <c r="AA4" s="1112" t="str">
        <f t="shared" ref="AA4:AA67" si="6">IF(E4=0," ","Attended")</f>
        <v xml:space="preserve"> </v>
      </c>
      <c r="AB4" s="900" t="str">
        <f>IF(E4&lt;100000000,CONCATENATE("0",E4),E4+0)</f>
        <v>0</v>
      </c>
      <c r="AC4" s="1032" t="str">
        <f>CONCATENATE("'",AB4,"'")</f>
        <v>'0'</v>
      </c>
      <c r="AE4" s="1092" t="str">
        <f>NextWS!F4</f>
        <v>AOS</v>
      </c>
      <c r="AF4" s="1032" t="s">
        <v>12</v>
      </c>
      <c r="AG4" s="1032" t="s">
        <v>3549</v>
      </c>
      <c r="AH4" s="1032" t="s">
        <v>1</v>
      </c>
      <c r="AI4" s="1032" t="s">
        <v>3545</v>
      </c>
      <c r="AJ4" s="1032" t="s">
        <v>3545</v>
      </c>
      <c r="AK4" s="1032" t="s">
        <v>3550</v>
      </c>
      <c r="AL4" s="1032">
        <v>0</v>
      </c>
      <c r="AM4" s="862">
        <v>0</v>
      </c>
      <c r="AO4" s="1032">
        <v>0</v>
      </c>
      <c r="AQ4" s="551" t="s">
        <v>3551</v>
      </c>
      <c r="AR4" s="178">
        <v>0</v>
      </c>
      <c r="AS4" s="1032">
        <v>0</v>
      </c>
      <c r="AT4" s="110">
        <f>IF(AG4=0,0,$AT$1)</f>
        <v>0.33333333333333331</v>
      </c>
      <c r="AU4" s="1093">
        <f t="shared" ref="AU4:AU67" si="7">IF(AND(C4&lt;&gt;0,E4=0,G4&lt;&gt;0),G4,AU3)</f>
        <v>0</v>
      </c>
      <c r="BF4" s="1032" t="s">
        <v>93</v>
      </c>
      <c r="BG4" s="1032" t="s">
        <v>3</v>
      </c>
      <c r="BJ4" s="1032" t="s">
        <v>2644</v>
      </c>
      <c r="BP4" s="551" t="s">
        <v>3552</v>
      </c>
    </row>
    <row r="5" spans="1:133" ht="22.5" thickTop="1" thickBot="1">
      <c r="A5" s="1087">
        <f t="shared" si="1"/>
        <v>999999</v>
      </c>
      <c r="B5" s="1032">
        <f t="shared" si="2"/>
        <v>5</v>
      </c>
      <c r="C5" s="576"/>
      <c r="D5" s="576"/>
      <c r="E5" s="577"/>
      <c r="F5" s="1108" t="s">
        <v>0</v>
      </c>
      <c r="G5" s="1054"/>
      <c r="H5" s="1109"/>
      <c r="I5" s="1109"/>
      <c r="J5" s="1110"/>
      <c r="K5" s="1111">
        <f>IF(AND(F5="Attended",Symbols!$AF$6="NGDC"),"Add I/O?",0)</f>
        <v>0</v>
      </c>
      <c r="L5" s="1060"/>
      <c r="M5" s="860"/>
      <c r="N5" s="1075">
        <f t="shared" si="4"/>
        <v>0</v>
      </c>
      <c r="O5" s="1106" t="str">
        <f t="shared" si="0"/>
        <v>Asylum</v>
      </c>
      <c r="P5" s="1113">
        <f>IF(COUNTIF($N$3:$N$100,O5)=0,0,COUNTIF($N$3:$N$100,O5)-1)</f>
        <v>0</v>
      </c>
      <c r="Q5" s="566">
        <f t="shared" si="5"/>
        <v>0</v>
      </c>
      <c r="R5" s="1107">
        <f t="shared" si="3"/>
        <v>-2</v>
      </c>
      <c r="AA5" s="1112" t="str">
        <f t="shared" si="6"/>
        <v xml:space="preserve"> </v>
      </c>
      <c r="AB5" s="900" t="str">
        <f>IF(E5&lt;100000000,CONCATENATE("0",E5),E5+0)</f>
        <v>0</v>
      </c>
      <c r="AC5" s="1032" t="str">
        <f t="shared" ref="AC5:AC68" si="8">CONCATENATE("'",AB5,"'")</f>
        <v>'0'</v>
      </c>
      <c r="AE5" s="1092" t="str">
        <f>NextWS!F5</f>
        <v>Asylum</v>
      </c>
      <c r="AF5" s="1032" t="s">
        <v>12</v>
      </c>
      <c r="AG5" s="1032" t="s">
        <v>231</v>
      </c>
      <c r="AH5" s="1032" t="s">
        <v>1</v>
      </c>
      <c r="AI5" s="1032" t="s">
        <v>3545</v>
      </c>
      <c r="AJ5" s="1032" t="s">
        <v>3545</v>
      </c>
      <c r="AK5" s="1032" t="s">
        <v>3553</v>
      </c>
      <c r="AL5" s="1032">
        <v>0</v>
      </c>
      <c r="AM5" s="1032">
        <v>0</v>
      </c>
      <c r="AO5" s="1032">
        <v>0</v>
      </c>
      <c r="AQ5" s="1032" t="s">
        <v>3554</v>
      </c>
      <c r="AR5" s="1032">
        <v>0</v>
      </c>
      <c r="AS5" s="1032">
        <v>0</v>
      </c>
      <c r="AT5" s="110">
        <f t="shared" ref="AT5:AT10" si="9">IF(AG5=0,0,$AT4+$AT$2)</f>
        <v>0.34375</v>
      </c>
      <c r="AU5" s="1093">
        <f t="shared" si="7"/>
        <v>0</v>
      </c>
    </row>
    <row r="6" spans="1:133" ht="22.5" thickTop="1" thickBot="1">
      <c r="A6" s="1087">
        <f t="shared" si="1"/>
        <v>999999</v>
      </c>
      <c r="B6" s="1032">
        <f t="shared" si="2"/>
        <v>6</v>
      </c>
      <c r="C6" s="576"/>
      <c r="D6" s="576"/>
      <c r="E6" s="577"/>
      <c r="F6" s="1108" t="s">
        <v>0</v>
      </c>
      <c r="G6" s="1054"/>
      <c r="H6" s="1109"/>
      <c r="I6" s="1109"/>
      <c r="J6" s="1110"/>
      <c r="K6" s="1111">
        <f>IF(AND(F6="Attended",Symbols!$AF$6="NGDC"),"Add I/O?",0)</f>
        <v>0</v>
      </c>
      <c r="L6" s="1060"/>
      <c r="N6" s="1075">
        <f t="shared" si="4"/>
        <v>0</v>
      </c>
      <c r="O6" s="1106" t="str">
        <f t="shared" si="0"/>
        <v>Bond</v>
      </c>
      <c r="P6" s="1113">
        <f>IF(COUNTIF($N$3:$N$100,O6)=0,0,COUNTIF($N$3:$N$100,O6)-1)</f>
        <v>0</v>
      </c>
      <c r="Q6" s="566">
        <f t="shared" si="5"/>
        <v>0</v>
      </c>
      <c r="R6" s="1107">
        <f t="shared" si="3"/>
        <v>-2</v>
      </c>
      <c r="AA6" s="1112" t="str">
        <f t="shared" si="6"/>
        <v xml:space="preserve"> </v>
      </c>
      <c r="AB6" s="900" t="str">
        <f t="shared" ref="AB6:AB69" si="10">IF(E6&lt;100000000,CONCATENATE("0",E6),E6+0)</f>
        <v>0</v>
      </c>
      <c r="AC6" s="1032" t="str">
        <f t="shared" si="8"/>
        <v>'0'</v>
      </c>
      <c r="AE6" s="1092" t="str">
        <f>NextWS!F6</f>
        <v>Bond</v>
      </c>
      <c r="AF6" s="1032" t="s">
        <v>12</v>
      </c>
      <c r="AG6" s="1032" t="s">
        <v>118</v>
      </c>
      <c r="AH6" s="1032" t="s">
        <v>2</v>
      </c>
      <c r="AI6" s="1032" t="s">
        <v>3545</v>
      </c>
      <c r="AJ6" s="1032" t="s">
        <v>3545</v>
      </c>
      <c r="AK6" s="1032" t="s">
        <v>3545</v>
      </c>
      <c r="AQ6" s="1032" t="s">
        <v>3555</v>
      </c>
      <c r="AR6" s="1032">
        <v>0</v>
      </c>
      <c r="AS6" s="1032">
        <v>0</v>
      </c>
      <c r="AT6" s="110">
        <f t="shared" si="9"/>
        <v>0.35416666666666669</v>
      </c>
      <c r="AU6" s="1093">
        <f t="shared" si="7"/>
        <v>0</v>
      </c>
      <c r="BF6" s="1032" t="s">
        <v>93</v>
      </c>
      <c r="BG6" s="1032" t="s">
        <v>3</v>
      </c>
      <c r="BJ6" s="1032" t="s">
        <v>2644</v>
      </c>
      <c r="BP6" s="551" t="s">
        <v>3552</v>
      </c>
    </row>
    <row r="7" spans="1:133" ht="22.5" thickTop="1" thickBot="1">
      <c r="A7" s="1087">
        <f t="shared" si="1"/>
        <v>999999</v>
      </c>
      <c r="B7" s="1032">
        <f t="shared" si="2"/>
        <v>7</v>
      </c>
      <c r="C7" s="576"/>
      <c r="D7" s="576"/>
      <c r="E7" s="577"/>
      <c r="F7" s="1108" t="s">
        <v>0</v>
      </c>
      <c r="G7" s="1054"/>
      <c r="H7" s="1109"/>
      <c r="I7" s="1109"/>
      <c r="J7" s="1110"/>
      <c r="K7" s="1111">
        <f>IF(AND(F7="Attended",Symbols!$AF$6="NGDC"),"Add I/O?",0)</f>
        <v>0</v>
      </c>
      <c r="L7" s="1060"/>
      <c r="M7" s="1059"/>
      <c r="N7" s="1075">
        <f t="shared" si="4"/>
        <v>0</v>
      </c>
      <c r="O7" s="1106" t="str">
        <f t="shared" si="0"/>
        <v>Citizenship</v>
      </c>
      <c r="P7" s="1113">
        <f t="shared" ref="P7:P15" si="11">IF(COUNTIF($N$3:$N$100,O7)=0,0,COUNTIF($N$3:$N$100,O7)-1)</f>
        <v>0</v>
      </c>
      <c r="Q7" s="566">
        <f t="shared" si="5"/>
        <v>0</v>
      </c>
      <c r="R7" s="1107">
        <f t="shared" si="3"/>
        <v>-2</v>
      </c>
      <c r="AA7" s="1112" t="str">
        <f t="shared" si="6"/>
        <v xml:space="preserve"> </v>
      </c>
      <c r="AB7" s="900" t="str">
        <f t="shared" si="10"/>
        <v>0</v>
      </c>
      <c r="AC7" s="1032" t="str">
        <f t="shared" si="8"/>
        <v>'0'</v>
      </c>
      <c r="AE7" s="1092" t="str">
        <f>NextWS!F7</f>
        <v>Citizenship</v>
      </c>
      <c r="AM7" s="862"/>
      <c r="AR7" s="178">
        <v>0</v>
      </c>
      <c r="AS7" s="1032">
        <v>0</v>
      </c>
      <c r="AT7" s="110">
        <f t="shared" si="9"/>
        <v>0</v>
      </c>
      <c r="AU7" s="1093">
        <f t="shared" si="7"/>
        <v>0</v>
      </c>
    </row>
    <row r="8" spans="1:133" ht="22.5" thickTop="1" thickBot="1">
      <c r="A8" s="1087">
        <f t="shared" si="1"/>
        <v>999999</v>
      </c>
      <c r="B8" s="1032">
        <f t="shared" si="2"/>
        <v>8</v>
      </c>
      <c r="C8" s="576"/>
      <c r="D8" s="576"/>
      <c r="E8" s="577"/>
      <c r="F8" s="1108" t="s">
        <v>0</v>
      </c>
      <c r="G8" s="1054"/>
      <c r="H8" s="1109"/>
      <c r="I8" s="1109"/>
      <c r="J8" s="1110"/>
      <c r="K8" s="1111">
        <f>IF(AND(F8="Attended",Symbols!$AF$6="NGDC"),"Add I/O?",0)</f>
        <v>0</v>
      </c>
      <c r="L8" s="1060"/>
      <c r="M8" s="1059"/>
      <c r="N8" s="1075">
        <f t="shared" si="4"/>
        <v>0</v>
      </c>
      <c r="O8" s="1106" t="str">
        <f t="shared" si="0"/>
        <v>DACA</v>
      </c>
      <c r="P8" s="1114">
        <f t="shared" si="11"/>
        <v>0</v>
      </c>
      <c r="Q8" s="566">
        <f t="shared" si="5"/>
        <v>0</v>
      </c>
      <c r="R8" s="1107">
        <f t="shared" si="3"/>
        <v>-2</v>
      </c>
      <c r="AA8" s="1112" t="str">
        <f t="shared" si="6"/>
        <v xml:space="preserve"> </v>
      </c>
      <c r="AB8" s="900" t="str">
        <f t="shared" si="10"/>
        <v>0</v>
      </c>
      <c r="AC8" s="1032" t="str">
        <f t="shared" si="8"/>
        <v>'0'</v>
      </c>
      <c r="AE8" s="1092" t="str">
        <f>NextWS!F8</f>
        <v>DACA</v>
      </c>
      <c r="AR8" s="1032">
        <v>0</v>
      </c>
      <c r="AS8" s="1032">
        <v>0</v>
      </c>
      <c r="AT8" s="110">
        <f t="shared" si="9"/>
        <v>0</v>
      </c>
      <c r="AU8" s="1093">
        <f t="shared" si="7"/>
        <v>0</v>
      </c>
      <c r="EC8" s="860"/>
    </row>
    <row r="9" spans="1:133" ht="22.5" thickTop="1" thickBot="1">
      <c r="A9" s="1087">
        <f t="shared" si="1"/>
        <v>999999</v>
      </c>
      <c r="B9" s="1032">
        <f t="shared" si="2"/>
        <v>9</v>
      </c>
      <c r="C9" s="576"/>
      <c r="D9" s="576"/>
      <c r="E9" s="577"/>
      <c r="F9" s="1108" t="s">
        <v>0</v>
      </c>
      <c r="G9" s="1054"/>
      <c r="H9" s="1109"/>
      <c r="I9" s="1115"/>
      <c r="J9" s="1110"/>
      <c r="K9" s="1111">
        <f>IF(AND(F9="Attended",Symbols!$AF$6="NGDC"),"Add I/O?",0)</f>
        <v>0</v>
      </c>
      <c r="L9" s="1060"/>
      <c r="M9" s="1059"/>
      <c r="N9" s="1075">
        <f t="shared" si="4"/>
        <v>0</v>
      </c>
      <c r="O9" s="1106" t="str">
        <f t="shared" si="0"/>
        <v>Individual Follow-Up</v>
      </c>
      <c r="P9" s="1114">
        <f t="shared" si="11"/>
        <v>0</v>
      </c>
      <c r="Q9" s="566">
        <f t="shared" si="5"/>
        <v>0</v>
      </c>
      <c r="R9" s="1107">
        <f t="shared" si="3"/>
        <v>-2</v>
      </c>
      <c r="AA9" s="1112" t="str">
        <f t="shared" si="6"/>
        <v xml:space="preserve"> </v>
      </c>
      <c r="AB9" s="900" t="str">
        <f t="shared" si="10"/>
        <v>0</v>
      </c>
      <c r="AC9" s="1032" t="str">
        <f t="shared" si="8"/>
        <v>'0'</v>
      </c>
      <c r="AE9" s="1092" t="str">
        <f>NextWS!F9</f>
        <v>Individual Follow-Up</v>
      </c>
      <c r="AR9" s="1032">
        <v>0</v>
      </c>
      <c r="AS9" s="1032">
        <v>0</v>
      </c>
      <c r="AT9" s="110">
        <f t="shared" si="9"/>
        <v>0</v>
      </c>
      <c r="AU9" s="1093">
        <f t="shared" si="7"/>
        <v>0</v>
      </c>
    </row>
    <row r="10" spans="1:133" ht="22.5" thickTop="1" thickBot="1">
      <c r="A10" s="1087">
        <f t="shared" si="1"/>
        <v>999999</v>
      </c>
      <c r="B10" s="1032">
        <f t="shared" si="2"/>
        <v>10</v>
      </c>
      <c r="C10" s="1062"/>
      <c r="D10" s="576"/>
      <c r="E10" s="577"/>
      <c r="F10" s="1108" t="s">
        <v>0</v>
      </c>
      <c r="G10" s="1054"/>
      <c r="H10" s="1109"/>
      <c r="I10" s="1109"/>
      <c r="J10" s="1110"/>
      <c r="K10" s="1111">
        <f>IF(AND(F10="Attended",Symbols!$AF$6="NGDC"),"Add I/O?",0)</f>
        <v>0</v>
      </c>
      <c r="L10" s="1060"/>
      <c r="M10" s="1059"/>
      <c r="N10" s="1075">
        <f t="shared" si="4"/>
        <v>0</v>
      </c>
      <c r="O10" s="1106" t="str">
        <f t="shared" si="0"/>
        <v>Nacara</v>
      </c>
      <c r="P10" s="1114">
        <f t="shared" si="11"/>
        <v>0</v>
      </c>
      <c r="Q10" s="566">
        <f t="shared" si="5"/>
        <v>0</v>
      </c>
      <c r="R10" s="1107">
        <f t="shared" si="3"/>
        <v>-2</v>
      </c>
      <c r="AA10" s="1112" t="str">
        <f t="shared" si="6"/>
        <v xml:space="preserve"> </v>
      </c>
      <c r="AB10" s="900" t="str">
        <f t="shared" si="10"/>
        <v>0</v>
      </c>
      <c r="AC10" s="1032" t="str">
        <f t="shared" si="8"/>
        <v>'0'</v>
      </c>
      <c r="AE10" s="1092" t="str">
        <f>NextWS!F10</f>
        <v>Nacara</v>
      </c>
      <c r="AS10" s="1032">
        <v>0</v>
      </c>
      <c r="AT10" s="110">
        <f t="shared" si="9"/>
        <v>0</v>
      </c>
      <c r="AU10" s="1093">
        <f t="shared" si="7"/>
        <v>0</v>
      </c>
    </row>
    <row r="11" spans="1:133" ht="22.5" thickTop="1" thickBot="1">
      <c r="A11" s="1087">
        <f t="shared" si="1"/>
        <v>999999</v>
      </c>
      <c r="B11" s="1032">
        <f t="shared" si="2"/>
        <v>11</v>
      </c>
      <c r="C11" s="1062"/>
      <c r="D11" s="1066"/>
      <c r="E11" s="577"/>
      <c r="F11" s="1108" t="s">
        <v>0</v>
      </c>
      <c r="G11" s="1054"/>
      <c r="H11" s="1109"/>
      <c r="I11" s="1109"/>
      <c r="J11" s="1110"/>
      <c r="K11" s="1111">
        <f>IF(AND(F11="Attended",Symbols!$AF$6="NGDC"),"Add I/O?",0)</f>
        <v>0</v>
      </c>
      <c r="L11" s="1060"/>
      <c r="M11" s="1059"/>
      <c r="N11" s="1075">
        <f t="shared" si="4"/>
        <v>0</v>
      </c>
      <c r="O11" s="1106" t="str">
        <f t="shared" si="0"/>
        <v>Testimony</v>
      </c>
      <c r="P11" s="1114">
        <f t="shared" si="11"/>
        <v>0</v>
      </c>
      <c r="Q11" s="566">
        <f t="shared" si="5"/>
        <v>0</v>
      </c>
      <c r="R11" s="1107">
        <f t="shared" si="3"/>
        <v>-2</v>
      </c>
      <c r="AA11" s="1112" t="str">
        <f t="shared" si="6"/>
        <v xml:space="preserve"> </v>
      </c>
      <c r="AB11" s="900" t="str">
        <f t="shared" si="10"/>
        <v>0</v>
      </c>
      <c r="AC11" s="1032" t="str">
        <f t="shared" si="8"/>
        <v>'0'</v>
      </c>
      <c r="AE11" s="1092" t="str">
        <f>NextWS!F11</f>
        <v>Testimony</v>
      </c>
      <c r="AR11" s="1032">
        <v>0</v>
      </c>
      <c r="AS11" s="1032">
        <v>0</v>
      </c>
      <c r="AT11" s="110">
        <f>IF(AG11=0,AT10,$AT10+$AT$2)</f>
        <v>0</v>
      </c>
      <c r="AU11" s="1093">
        <f t="shared" si="7"/>
        <v>0</v>
      </c>
    </row>
    <row r="12" spans="1:133" ht="22.5" thickTop="1" thickBot="1">
      <c r="A12" s="1087">
        <f t="shared" si="1"/>
        <v>999999</v>
      </c>
      <c r="B12" s="1032">
        <f t="shared" si="2"/>
        <v>12</v>
      </c>
      <c r="C12" s="576"/>
      <c r="D12" s="576"/>
      <c r="E12" s="577"/>
      <c r="F12" s="1108" t="s">
        <v>0</v>
      </c>
      <c r="G12" s="1054"/>
      <c r="H12" s="1116"/>
      <c r="I12" s="1116"/>
      <c r="J12" s="1110"/>
      <c r="K12" s="1111">
        <f>IF(AND(F12="Attended",Symbols!$AF$6="NGDC"),"Add I/O?",0)</f>
        <v>0</v>
      </c>
      <c r="L12" s="1060"/>
      <c r="M12" s="1118" t="s">
        <v>0</v>
      </c>
      <c r="N12" s="1075">
        <f t="shared" si="4"/>
        <v>0</v>
      </c>
      <c r="O12" s="1106" t="str">
        <f t="shared" si="0"/>
        <v>TPS</v>
      </c>
      <c r="P12" s="1114">
        <f t="shared" si="11"/>
        <v>0</v>
      </c>
      <c r="Q12" s="566">
        <f t="shared" si="5"/>
        <v>0</v>
      </c>
      <c r="R12" s="1107">
        <f t="shared" si="3"/>
        <v>-2</v>
      </c>
      <c r="AA12" s="1112" t="str">
        <f t="shared" si="6"/>
        <v xml:space="preserve"> </v>
      </c>
      <c r="AB12" s="900" t="str">
        <f t="shared" si="10"/>
        <v>0</v>
      </c>
      <c r="AC12" s="1032" t="str">
        <f t="shared" si="8"/>
        <v>'0'</v>
      </c>
      <c r="AE12" s="1092" t="str">
        <f>NextWS!F12</f>
        <v>TPS</v>
      </c>
      <c r="AR12" s="1032">
        <v>0</v>
      </c>
      <c r="AS12" s="1032">
        <v>0</v>
      </c>
      <c r="AT12" s="110">
        <f t="shared" ref="AT12:AT75" si="12">IF(AG12=0,AT11,$AT11+$AT$2)</f>
        <v>0</v>
      </c>
      <c r="AU12" s="1093">
        <f t="shared" si="7"/>
        <v>0</v>
      </c>
    </row>
    <row r="13" spans="1:133" ht="22.5" thickTop="1" thickBot="1">
      <c r="A13" s="1087">
        <f t="shared" si="1"/>
        <v>999999</v>
      </c>
      <c r="B13" s="1032">
        <f t="shared" si="2"/>
        <v>13</v>
      </c>
      <c r="C13" s="576"/>
      <c r="D13" s="576"/>
      <c r="E13" s="577"/>
      <c r="F13" s="1108" t="s">
        <v>0</v>
      </c>
      <c r="G13" s="1054"/>
      <c r="H13" s="1109"/>
      <c r="I13" s="1109"/>
      <c r="J13" s="1110"/>
      <c r="K13" s="1111">
        <f>IF(AND(F13="Attended",Symbols!$AF$6="NGDC"),"Add I/O?",0)</f>
        <v>0</v>
      </c>
      <c r="L13" s="1060"/>
      <c r="M13" s="1120" t="s">
        <v>0</v>
      </c>
      <c r="N13" s="1075">
        <f t="shared" si="4"/>
        <v>0</v>
      </c>
      <c r="O13" s="1106" t="str">
        <f t="shared" si="0"/>
        <v>U-Visa</v>
      </c>
      <c r="P13" s="1121">
        <f t="shared" si="11"/>
        <v>0</v>
      </c>
      <c r="Q13" s="566">
        <f t="shared" si="5"/>
        <v>0</v>
      </c>
      <c r="R13" s="1107">
        <f t="shared" si="3"/>
        <v>-2</v>
      </c>
      <c r="AA13" s="1112" t="str">
        <f t="shared" si="6"/>
        <v xml:space="preserve"> </v>
      </c>
      <c r="AB13" s="900" t="str">
        <f t="shared" si="10"/>
        <v>0</v>
      </c>
      <c r="AC13" s="1032" t="str">
        <f t="shared" si="8"/>
        <v>'0'</v>
      </c>
      <c r="AE13" s="1092" t="str">
        <f>NextWS!F13</f>
        <v>U-Visa</v>
      </c>
      <c r="AR13" s="1032">
        <v>0</v>
      </c>
      <c r="AS13" s="1032">
        <v>0</v>
      </c>
      <c r="AT13" s="110">
        <f t="shared" si="12"/>
        <v>0</v>
      </c>
      <c r="AU13" s="1093">
        <f t="shared" si="7"/>
        <v>0</v>
      </c>
    </row>
    <row r="14" spans="1:133" ht="22.5" thickTop="1" thickBot="1">
      <c r="A14" s="1087">
        <f t="shared" si="1"/>
        <v>999999</v>
      </c>
      <c r="B14" s="1032">
        <f t="shared" si="2"/>
        <v>14</v>
      </c>
      <c r="C14" s="576"/>
      <c r="D14" s="576"/>
      <c r="E14" s="577"/>
      <c r="F14" s="1108" t="s">
        <v>0</v>
      </c>
      <c r="G14" s="1054"/>
      <c r="H14" s="1109"/>
      <c r="I14" s="1109"/>
      <c r="J14" s="1110"/>
      <c r="K14" s="1111">
        <f>IF(AND(F14="Attended",Symbols!$AF$6="NGDC"),"Add I/O?",0)</f>
        <v>0</v>
      </c>
      <c r="L14" s="1119" t="s">
        <v>0</v>
      </c>
      <c r="M14" s="1120" t="s">
        <v>0</v>
      </c>
      <c r="N14" s="1075">
        <f t="shared" si="4"/>
        <v>0</v>
      </c>
      <c r="O14" s="1122" t="str">
        <f>AE14</f>
        <v>Waiver</v>
      </c>
      <c r="P14" s="1121">
        <f t="shared" si="11"/>
        <v>0</v>
      </c>
      <c r="Q14" s="566">
        <f t="shared" si="5"/>
        <v>0</v>
      </c>
      <c r="R14" s="1107">
        <f t="shared" si="3"/>
        <v>-2</v>
      </c>
      <c r="AA14" s="1112" t="str">
        <f t="shared" si="6"/>
        <v xml:space="preserve"> </v>
      </c>
      <c r="AB14" s="900" t="str">
        <f t="shared" si="10"/>
        <v>0</v>
      </c>
      <c r="AC14" s="1032" t="str">
        <f t="shared" si="8"/>
        <v>'0'</v>
      </c>
      <c r="AE14" s="1092" t="str">
        <f>NextWS!F14</f>
        <v>Waiver</v>
      </c>
      <c r="AR14" s="1032">
        <v>0</v>
      </c>
      <c r="AS14" s="1032">
        <v>0</v>
      </c>
      <c r="AT14" s="110">
        <f t="shared" si="12"/>
        <v>0</v>
      </c>
      <c r="AU14" s="1093">
        <f t="shared" si="7"/>
        <v>0</v>
      </c>
    </row>
    <row r="15" spans="1:133" ht="22.5" thickTop="1" thickBot="1">
      <c r="A15" s="1087">
        <f t="shared" si="1"/>
        <v>999999</v>
      </c>
      <c r="B15" s="1032">
        <f t="shared" si="2"/>
        <v>15</v>
      </c>
      <c r="C15" s="576"/>
      <c r="D15" s="576"/>
      <c r="E15" s="577"/>
      <c r="F15" s="1108" t="s">
        <v>0</v>
      </c>
      <c r="G15" s="1054"/>
      <c r="H15" s="1109"/>
      <c r="I15" s="1109"/>
      <c r="J15" s="1110"/>
      <c r="K15" s="1111">
        <f>IF(AND(F15="Attended",Symbols!$AF$6="NGDC"),"Add I/O?",0)</f>
        <v>0</v>
      </c>
      <c r="L15" s="1119" t="s">
        <v>0</v>
      </c>
      <c r="M15" s="1120" t="s">
        <v>0</v>
      </c>
      <c r="N15" s="1075">
        <f t="shared" si="4"/>
        <v>0</v>
      </c>
      <c r="O15" s="1123" t="s">
        <v>494</v>
      </c>
      <c r="P15" s="1124">
        <f t="shared" si="11"/>
        <v>0</v>
      </c>
      <c r="Q15" s="1125">
        <f t="shared" si="5"/>
        <v>0</v>
      </c>
      <c r="R15" s="1107">
        <f t="shared" si="3"/>
        <v>-2</v>
      </c>
      <c r="AA15" s="1112" t="str">
        <f t="shared" si="6"/>
        <v xml:space="preserve"> </v>
      </c>
      <c r="AB15" s="900" t="str">
        <f t="shared" si="10"/>
        <v>0</v>
      </c>
      <c r="AC15" s="1032" t="str">
        <f t="shared" si="8"/>
        <v>'0'</v>
      </c>
      <c r="AE15" s="1092" t="str">
        <f>NextWS!F15</f>
        <v>Withholding</v>
      </c>
      <c r="AT15" s="110">
        <f t="shared" si="12"/>
        <v>0</v>
      </c>
      <c r="AU15" s="1093">
        <f t="shared" si="7"/>
        <v>0</v>
      </c>
    </row>
    <row r="16" spans="1:133" ht="21.75" thickBot="1">
      <c r="A16" s="1087">
        <f t="shared" si="1"/>
        <v>999999</v>
      </c>
      <c r="B16" s="1032">
        <f t="shared" si="2"/>
        <v>16</v>
      </c>
      <c r="C16" s="576"/>
      <c r="D16" s="576"/>
      <c r="E16" s="577"/>
      <c r="F16" s="1108" t="s">
        <v>0</v>
      </c>
      <c r="G16" s="1054"/>
      <c r="H16" s="1109"/>
      <c r="I16" s="1109"/>
      <c r="J16" s="1110"/>
      <c r="K16" s="1111">
        <f>IF(AND(F16="Attended",Symbols!$AF$6="NGDC"),"Add I/O?",0)</f>
        <v>0</v>
      </c>
      <c r="L16" s="1060"/>
      <c r="M16" s="576"/>
      <c r="N16" s="1075">
        <f t="shared" si="4"/>
        <v>0</v>
      </c>
      <c r="O16" s="1078"/>
      <c r="P16" s="1126">
        <f>SUM(P3:P15)</f>
        <v>0</v>
      </c>
      <c r="Q16" s="1126">
        <f>SUM(Q3:Q15)</f>
        <v>0</v>
      </c>
      <c r="R16" s="1126">
        <f>SUM(R3:R15)</f>
        <v>-26</v>
      </c>
      <c r="AA16" s="1112" t="str">
        <f t="shared" si="6"/>
        <v xml:space="preserve"> </v>
      </c>
      <c r="AB16" s="900" t="str">
        <f t="shared" si="10"/>
        <v>0</v>
      </c>
      <c r="AC16" s="1032" t="str">
        <f t="shared" si="8"/>
        <v>'0'</v>
      </c>
      <c r="AE16" s="1032" t="s">
        <v>3556</v>
      </c>
      <c r="AR16" s="1032">
        <v>0</v>
      </c>
      <c r="AS16" s="1032">
        <v>0</v>
      </c>
      <c r="AT16" s="110">
        <f t="shared" si="12"/>
        <v>0</v>
      </c>
      <c r="AU16" s="1093">
        <f t="shared" si="7"/>
        <v>0</v>
      </c>
    </row>
    <row r="17" spans="1:47" ht="21.75" thickBot="1">
      <c r="A17" s="1087">
        <f t="shared" si="1"/>
        <v>999999</v>
      </c>
      <c r="B17" s="1032">
        <f t="shared" si="2"/>
        <v>17</v>
      </c>
      <c r="C17" s="576"/>
      <c r="D17" s="576"/>
      <c r="E17" s="577"/>
      <c r="F17" s="1108" t="s">
        <v>0</v>
      </c>
      <c r="G17" s="1054"/>
      <c r="H17" s="1109"/>
      <c r="I17" s="1109"/>
      <c r="J17" s="1110"/>
      <c r="K17" s="1111">
        <f>IF(AND(F17="Attended",Symbols!$AF$6="NGDC"),"Add I/O?",0)</f>
        <v>0</v>
      </c>
      <c r="L17" s="1060"/>
      <c r="M17" s="576"/>
      <c r="N17" s="1075">
        <f t="shared" si="4"/>
        <v>0</v>
      </c>
      <c r="O17" s="1078"/>
      <c r="P17" s="1127"/>
      <c r="AA17" s="1112" t="str">
        <f t="shared" si="6"/>
        <v xml:space="preserve"> </v>
      </c>
      <c r="AB17" s="900" t="str">
        <f t="shared" si="10"/>
        <v>0</v>
      </c>
      <c r="AC17" s="1032" t="str">
        <f t="shared" si="8"/>
        <v>'0'</v>
      </c>
      <c r="AR17" s="1032">
        <v>0</v>
      </c>
      <c r="AS17" s="1032">
        <v>0</v>
      </c>
      <c r="AT17" s="110">
        <f t="shared" si="12"/>
        <v>0</v>
      </c>
      <c r="AU17" s="1093">
        <f t="shared" si="7"/>
        <v>0</v>
      </c>
    </row>
    <row r="18" spans="1:47" ht="21.75" thickBot="1">
      <c r="A18" s="1087">
        <f t="shared" si="1"/>
        <v>999999</v>
      </c>
      <c r="B18" s="1032">
        <f t="shared" si="2"/>
        <v>18</v>
      </c>
      <c r="C18" s="576"/>
      <c r="D18" s="576"/>
      <c r="E18" s="577"/>
      <c r="F18" s="1108" t="s">
        <v>0</v>
      </c>
      <c r="G18" s="1054"/>
      <c r="H18" s="1109"/>
      <c r="I18" s="1109"/>
      <c r="J18" s="1110"/>
      <c r="K18" s="1111">
        <f>IF(AND(F18="Attended",Symbols!$AF$6="NGDC"),"Add I/O?",0)</f>
        <v>0</v>
      </c>
      <c r="L18" s="1060"/>
      <c r="M18" s="576"/>
      <c r="N18" s="1075">
        <f t="shared" si="4"/>
        <v>0</v>
      </c>
      <c r="O18" s="1078"/>
      <c r="P18" s="1127"/>
      <c r="AA18" s="1112" t="str">
        <f t="shared" si="6"/>
        <v xml:space="preserve"> </v>
      </c>
      <c r="AB18" s="900" t="str">
        <f t="shared" si="10"/>
        <v>0</v>
      </c>
      <c r="AC18" s="1032" t="str">
        <f t="shared" si="8"/>
        <v>'0'</v>
      </c>
      <c r="AR18" s="1032">
        <v>0</v>
      </c>
      <c r="AS18" s="1032">
        <v>0</v>
      </c>
      <c r="AT18" s="110">
        <f t="shared" si="12"/>
        <v>0</v>
      </c>
      <c r="AU18" s="1093">
        <f t="shared" si="7"/>
        <v>0</v>
      </c>
    </row>
    <row r="19" spans="1:47" ht="21.75" thickBot="1">
      <c r="A19" s="1087">
        <f t="shared" si="1"/>
        <v>999999</v>
      </c>
      <c r="B19" s="1032">
        <f t="shared" si="2"/>
        <v>19</v>
      </c>
      <c r="C19" s="1062"/>
      <c r="D19" s="576"/>
      <c r="E19" s="577"/>
      <c r="F19" s="1108" t="s">
        <v>0</v>
      </c>
      <c r="G19" s="1054"/>
      <c r="H19" s="1109"/>
      <c r="I19" s="1109"/>
      <c r="J19" s="1110"/>
      <c r="K19" s="1111">
        <f>IF(AND(F19="Attended",Symbols!$AF$6="NGDC"),"Add I/O?",0)</f>
        <v>0</v>
      </c>
      <c r="L19" s="1060"/>
      <c r="M19" s="576"/>
      <c r="N19" s="1075">
        <f t="shared" si="4"/>
        <v>0</v>
      </c>
      <c r="O19" s="1078"/>
      <c r="P19" s="1127"/>
      <c r="AA19" s="1112" t="str">
        <f t="shared" si="6"/>
        <v xml:space="preserve"> </v>
      </c>
      <c r="AB19" s="900" t="str">
        <f t="shared" si="10"/>
        <v>0</v>
      </c>
      <c r="AC19" s="1032" t="str">
        <f t="shared" si="8"/>
        <v>'0'</v>
      </c>
      <c r="AR19" s="1032">
        <v>0</v>
      </c>
      <c r="AS19" s="1032">
        <v>0</v>
      </c>
      <c r="AT19" s="110">
        <f t="shared" si="12"/>
        <v>0</v>
      </c>
      <c r="AU19" s="1093">
        <f t="shared" si="7"/>
        <v>0</v>
      </c>
    </row>
    <row r="20" spans="1:47" ht="21.75" thickBot="1">
      <c r="A20" s="1087">
        <f t="shared" si="1"/>
        <v>999999</v>
      </c>
      <c r="B20" s="1032">
        <f t="shared" si="2"/>
        <v>20</v>
      </c>
      <c r="C20" s="576"/>
      <c r="D20" s="576"/>
      <c r="E20" s="577"/>
      <c r="F20" s="1108" t="s">
        <v>0</v>
      </c>
      <c r="G20" s="1054"/>
      <c r="H20" s="1109"/>
      <c r="I20" s="1109"/>
      <c r="J20" s="1110"/>
      <c r="K20" s="1111">
        <f>IF(AND(F20="Attended",Symbols!$AF$6="NGDC"),"Add I/O?",0)</f>
        <v>0</v>
      </c>
      <c r="L20" s="1060"/>
      <c r="M20" s="576"/>
      <c r="N20" s="1075">
        <f t="shared" si="4"/>
        <v>0</v>
      </c>
      <c r="O20" s="1078"/>
      <c r="P20" s="1127"/>
      <c r="AA20" s="1112" t="str">
        <f t="shared" si="6"/>
        <v xml:space="preserve"> </v>
      </c>
      <c r="AB20" s="900" t="str">
        <f t="shared" si="10"/>
        <v>0</v>
      </c>
      <c r="AC20" s="1032" t="str">
        <f t="shared" si="8"/>
        <v>'0'</v>
      </c>
      <c r="AR20" s="1032">
        <v>0</v>
      </c>
      <c r="AS20" s="1032">
        <v>0</v>
      </c>
      <c r="AT20" s="110">
        <f t="shared" si="12"/>
        <v>0</v>
      </c>
      <c r="AU20" s="1093">
        <f t="shared" si="7"/>
        <v>0</v>
      </c>
    </row>
    <row r="21" spans="1:47" ht="21.75" thickBot="1">
      <c r="A21" s="1087">
        <f t="shared" si="1"/>
        <v>999999</v>
      </c>
      <c r="B21" s="1032">
        <f t="shared" si="2"/>
        <v>21</v>
      </c>
      <c r="C21" s="576"/>
      <c r="D21" s="576"/>
      <c r="E21" s="577"/>
      <c r="F21" s="1108" t="s">
        <v>0</v>
      </c>
      <c r="G21" s="1054"/>
      <c r="H21" s="1109"/>
      <c r="I21" s="1109"/>
      <c r="J21" s="1110"/>
      <c r="K21" s="1111">
        <f>IF(AND(F21="Attended",Symbols!$AF$6="NGDC"),"Add I/O?",0)</f>
        <v>0</v>
      </c>
      <c r="L21" s="1060"/>
      <c r="M21" s="576"/>
      <c r="N21" s="1075">
        <f t="shared" si="4"/>
        <v>0</v>
      </c>
      <c r="O21" s="1078"/>
      <c r="P21" s="1127"/>
      <c r="AA21" s="1112" t="str">
        <f t="shared" si="6"/>
        <v xml:space="preserve"> </v>
      </c>
      <c r="AB21" s="900" t="str">
        <f t="shared" si="10"/>
        <v>0</v>
      </c>
      <c r="AC21" s="1032" t="str">
        <f t="shared" si="8"/>
        <v>'0'</v>
      </c>
      <c r="AR21" s="1032">
        <v>0</v>
      </c>
      <c r="AS21" s="1032">
        <v>0</v>
      </c>
      <c r="AT21" s="110">
        <f t="shared" si="12"/>
        <v>0</v>
      </c>
      <c r="AU21" s="1093">
        <f t="shared" si="7"/>
        <v>0</v>
      </c>
    </row>
    <row r="22" spans="1:47" ht="21.75" thickBot="1">
      <c r="A22" s="1087">
        <f t="shared" si="1"/>
        <v>999999</v>
      </c>
      <c r="B22" s="1032">
        <f t="shared" si="2"/>
        <v>22</v>
      </c>
      <c r="C22" s="576"/>
      <c r="D22" s="576"/>
      <c r="E22" s="577"/>
      <c r="F22" s="1108" t="s">
        <v>0</v>
      </c>
      <c r="G22" s="1054"/>
      <c r="H22" s="1109"/>
      <c r="I22" s="1109"/>
      <c r="J22" s="1110"/>
      <c r="K22" s="1111">
        <f>IF(AND(F22="Attended",Symbols!$AF$6="NGDC"),"Add I/O?",0)</f>
        <v>0</v>
      </c>
      <c r="L22" s="1060"/>
      <c r="M22" s="576"/>
      <c r="N22" s="1075">
        <f t="shared" si="4"/>
        <v>0</v>
      </c>
      <c r="O22" s="1078"/>
      <c r="P22" s="1127"/>
      <c r="AA22" s="1112" t="str">
        <f t="shared" si="6"/>
        <v xml:space="preserve"> </v>
      </c>
      <c r="AB22" s="900" t="str">
        <f t="shared" si="10"/>
        <v>0</v>
      </c>
      <c r="AC22" s="1032" t="str">
        <f t="shared" si="8"/>
        <v>'0'</v>
      </c>
      <c r="AT22" s="110">
        <f t="shared" si="12"/>
        <v>0</v>
      </c>
      <c r="AU22" s="1093">
        <f t="shared" si="7"/>
        <v>0</v>
      </c>
    </row>
    <row r="23" spans="1:47" ht="21.75" thickBot="1">
      <c r="A23" s="1087">
        <f t="shared" si="1"/>
        <v>999999</v>
      </c>
      <c r="B23" s="1032">
        <f t="shared" si="2"/>
        <v>23</v>
      </c>
      <c r="C23" s="576"/>
      <c r="D23" s="1066"/>
      <c r="E23" s="577"/>
      <c r="F23" s="1108" t="s">
        <v>0</v>
      </c>
      <c r="G23" s="1054"/>
      <c r="H23" s="1109"/>
      <c r="I23" s="1109"/>
      <c r="J23" s="1110"/>
      <c r="K23" s="1111">
        <f>IF(AND(F23="Attended",Symbols!$AF$6="NGDC"),"Add I/O?",0)</f>
        <v>0</v>
      </c>
      <c r="L23" s="1060"/>
      <c r="M23" s="576"/>
      <c r="N23" s="1075">
        <f t="shared" si="4"/>
        <v>0</v>
      </c>
      <c r="O23" s="1078"/>
      <c r="P23" s="1127" t="s">
        <v>0</v>
      </c>
      <c r="AA23" s="1112" t="str">
        <f t="shared" si="6"/>
        <v xml:space="preserve"> </v>
      </c>
      <c r="AB23" s="900" t="str">
        <f t="shared" si="10"/>
        <v>0</v>
      </c>
      <c r="AC23" s="1032" t="str">
        <f t="shared" si="8"/>
        <v>'0'</v>
      </c>
      <c r="AR23" s="1032">
        <v>0</v>
      </c>
      <c r="AS23" s="1032">
        <v>0</v>
      </c>
      <c r="AT23" s="110">
        <f t="shared" si="12"/>
        <v>0</v>
      </c>
      <c r="AU23" s="1093">
        <f t="shared" si="7"/>
        <v>0</v>
      </c>
    </row>
    <row r="24" spans="1:47" ht="39.950000000000003" customHeight="1" thickBot="1">
      <c r="A24" s="1087">
        <f t="shared" si="1"/>
        <v>999999</v>
      </c>
      <c r="B24" s="1032">
        <f t="shared" si="2"/>
        <v>24</v>
      </c>
      <c r="C24" s="576"/>
      <c r="D24" s="576"/>
      <c r="E24" s="577"/>
      <c r="F24" s="1128" t="s">
        <v>0</v>
      </c>
      <c r="G24" s="1054"/>
      <c r="H24" s="1116"/>
      <c r="I24" s="1116"/>
      <c r="J24" s="1110"/>
      <c r="K24" s="1111">
        <f>IF(AND(F24="Attended",Symbols!$AF$6="NGDC"),"Add I/O?",0)</f>
        <v>0</v>
      </c>
      <c r="L24" s="1117" t="s">
        <v>0</v>
      </c>
      <c r="M24" s="576" t="s">
        <v>0</v>
      </c>
      <c r="N24" s="1075">
        <f t="shared" si="4"/>
        <v>0</v>
      </c>
      <c r="O24" s="1078"/>
      <c r="P24" s="1118" t="s">
        <v>0</v>
      </c>
      <c r="AA24" s="1112" t="str">
        <f t="shared" si="6"/>
        <v xml:space="preserve"> </v>
      </c>
      <c r="AB24" s="900" t="str">
        <f t="shared" si="10"/>
        <v>0</v>
      </c>
      <c r="AC24" s="1032" t="str">
        <f t="shared" si="8"/>
        <v>'0'</v>
      </c>
      <c r="AR24" s="1032">
        <v>0</v>
      </c>
      <c r="AS24" s="1032">
        <v>0</v>
      </c>
      <c r="AT24" s="110">
        <f t="shared" si="12"/>
        <v>0</v>
      </c>
      <c r="AU24" s="1093">
        <f t="shared" si="7"/>
        <v>0</v>
      </c>
    </row>
    <row r="25" spans="1:47" ht="21.75" thickBot="1">
      <c r="A25" s="1087">
        <f t="shared" si="1"/>
        <v>999999</v>
      </c>
      <c r="B25" s="1032">
        <f t="shared" si="2"/>
        <v>25</v>
      </c>
      <c r="C25" s="576"/>
      <c r="D25" s="1066"/>
      <c r="E25" s="577"/>
      <c r="F25" s="1128" t="s">
        <v>0</v>
      </c>
      <c r="G25" s="1054"/>
      <c r="H25" s="1109"/>
      <c r="I25" s="1109"/>
      <c r="J25" s="1110"/>
      <c r="K25" s="1111">
        <f>IF(AND(F25="Attended",Symbols!$AF$6="NGDC"),"Add I/O?",0)</f>
        <v>0</v>
      </c>
      <c r="L25" s="1119" t="s">
        <v>0</v>
      </c>
      <c r="M25" s="576" t="s">
        <v>0</v>
      </c>
      <c r="N25" s="1075">
        <f t="shared" si="4"/>
        <v>0</v>
      </c>
      <c r="O25" s="1078"/>
      <c r="P25" s="1120" t="s">
        <v>0</v>
      </c>
      <c r="AA25" s="1112" t="str">
        <f t="shared" si="6"/>
        <v xml:space="preserve"> </v>
      </c>
      <c r="AB25" s="900" t="str">
        <f t="shared" si="10"/>
        <v>0</v>
      </c>
      <c r="AC25" s="1032" t="str">
        <f t="shared" si="8"/>
        <v>'0'</v>
      </c>
      <c r="AR25" s="1032">
        <v>0</v>
      </c>
      <c r="AS25" s="1032">
        <v>0</v>
      </c>
      <c r="AT25" s="110">
        <f t="shared" si="12"/>
        <v>0</v>
      </c>
      <c r="AU25" s="1093">
        <f t="shared" si="7"/>
        <v>0</v>
      </c>
    </row>
    <row r="26" spans="1:47" ht="30" customHeight="1" thickBot="1">
      <c r="A26" s="1087">
        <f t="shared" si="1"/>
        <v>999999</v>
      </c>
      <c r="B26" s="1032">
        <f t="shared" si="2"/>
        <v>26</v>
      </c>
      <c r="C26" s="576"/>
      <c r="D26" s="1066"/>
      <c r="E26" s="577"/>
      <c r="F26" s="1108" t="s">
        <v>0</v>
      </c>
      <c r="G26" s="1054"/>
      <c r="H26" s="1116"/>
      <c r="I26" s="1116"/>
      <c r="J26" s="1110"/>
      <c r="K26" s="1111">
        <f>IF(AND(F26="Attended",Symbols!$AF$6="NGDC"),"Add I/O?",0)</f>
        <v>0</v>
      </c>
      <c r="L26" s="1117" t="s">
        <v>0</v>
      </c>
      <c r="M26" s="576" t="s">
        <v>0</v>
      </c>
      <c r="N26" s="1075">
        <f t="shared" si="4"/>
        <v>0</v>
      </c>
      <c r="O26" s="1078"/>
      <c r="P26" s="1118" t="s">
        <v>0</v>
      </c>
      <c r="AA26" s="1112" t="str">
        <f t="shared" si="6"/>
        <v xml:space="preserve"> </v>
      </c>
      <c r="AB26" s="900" t="str">
        <f t="shared" si="10"/>
        <v>0</v>
      </c>
      <c r="AC26" s="1032" t="str">
        <f t="shared" si="8"/>
        <v>'0'</v>
      </c>
      <c r="AR26" s="1032">
        <v>0</v>
      </c>
      <c r="AS26" s="1032">
        <v>0</v>
      </c>
      <c r="AT26" s="110">
        <f t="shared" si="12"/>
        <v>0</v>
      </c>
      <c r="AU26" s="1093">
        <f t="shared" si="7"/>
        <v>0</v>
      </c>
    </row>
    <row r="27" spans="1:47" ht="21.75" thickBot="1">
      <c r="A27" s="1087">
        <f t="shared" si="1"/>
        <v>999999</v>
      </c>
      <c r="B27" s="1032">
        <f t="shared" si="2"/>
        <v>27</v>
      </c>
      <c r="C27" s="576"/>
      <c r="D27" s="576"/>
      <c r="E27" s="577"/>
      <c r="F27" s="1108" t="s">
        <v>0</v>
      </c>
      <c r="G27" s="1054"/>
      <c r="H27" s="1116"/>
      <c r="I27" s="1116"/>
      <c r="J27" s="1129"/>
      <c r="K27" s="1111">
        <f>IF(AND(F27="Attended",Symbols!$AF$6="NGDC"),"Add I/O?",0)</f>
        <v>0</v>
      </c>
      <c r="L27" s="1117" t="s">
        <v>0</v>
      </c>
      <c r="M27" s="576" t="s">
        <v>0</v>
      </c>
      <c r="N27" s="1075">
        <f t="shared" si="4"/>
        <v>0</v>
      </c>
      <c r="O27" s="1078"/>
      <c r="P27" s="1118" t="s">
        <v>0</v>
      </c>
      <c r="AA27" s="1112" t="str">
        <f t="shared" si="6"/>
        <v xml:space="preserve"> </v>
      </c>
      <c r="AB27" s="900" t="str">
        <f t="shared" si="10"/>
        <v>0</v>
      </c>
      <c r="AC27" s="1032" t="str">
        <f t="shared" si="8"/>
        <v>'0'</v>
      </c>
      <c r="AR27" s="1032">
        <v>0</v>
      </c>
      <c r="AS27" s="1032">
        <v>0</v>
      </c>
      <c r="AT27" s="110">
        <f t="shared" si="12"/>
        <v>0</v>
      </c>
      <c r="AU27" s="1093">
        <f t="shared" si="7"/>
        <v>0</v>
      </c>
    </row>
    <row r="28" spans="1:47" ht="21.75" thickBot="1">
      <c r="A28" s="1087">
        <f t="shared" si="1"/>
        <v>999999</v>
      </c>
      <c r="B28" s="1032">
        <f t="shared" si="2"/>
        <v>28</v>
      </c>
      <c r="C28" s="576"/>
      <c r="D28" s="576"/>
      <c r="E28" s="577"/>
      <c r="F28" s="1130" t="s">
        <v>0</v>
      </c>
      <c r="G28" s="1054"/>
      <c r="H28" s="1109"/>
      <c r="I28" s="1109"/>
      <c r="J28" s="1110"/>
      <c r="K28" s="1111">
        <f>IF(AND(F28="Attended",Symbols!$AF$6="NGDC"),"Add I/O?",0)</f>
        <v>0</v>
      </c>
      <c r="L28" s="1060"/>
      <c r="M28" s="576"/>
      <c r="N28" s="1075">
        <f t="shared" si="4"/>
        <v>0</v>
      </c>
      <c r="O28" s="1078"/>
      <c r="P28" s="1127"/>
      <c r="AA28" s="1112" t="str">
        <f t="shared" si="6"/>
        <v xml:space="preserve"> </v>
      </c>
      <c r="AB28" s="900" t="str">
        <f t="shared" si="10"/>
        <v>0</v>
      </c>
      <c r="AC28" s="1032" t="str">
        <f t="shared" si="8"/>
        <v>'0'</v>
      </c>
      <c r="AR28" s="1032">
        <v>0</v>
      </c>
      <c r="AS28" s="1032">
        <v>0</v>
      </c>
      <c r="AT28" s="110">
        <f t="shared" si="12"/>
        <v>0</v>
      </c>
      <c r="AU28" s="1093">
        <f t="shared" si="7"/>
        <v>0</v>
      </c>
    </row>
    <row r="29" spans="1:47" ht="21.75" thickBot="1">
      <c r="A29" s="1087">
        <f t="shared" si="1"/>
        <v>999999</v>
      </c>
      <c r="B29" s="1032">
        <f t="shared" si="2"/>
        <v>29</v>
      </c>
      <c r="C29" s="1062"/>
      <c r="D29" s="576"/>
      <c r="E29" s="577"/>
      <c r="F29" s="1108" t="s">
        <v>0</v>
      </c>
      <c r="G29" s="1054"/>
      <c r="H29" s="1109"/>
      <c r="I29" s="1109"/>
      <c r="J29" s="1129"/>
      <c r="K29" s="1111">
        <f>IF(AND(F29="Attended",Symbols!$AF$6="NGDC"),"Add I/O?",0)</f>
        <v>0</v>
      </c>
      <c r="L29" s="1060"/>
      <c r="M29" s="576"/>
      <c r="N29" s="1075">
        <f t="shared" si="4"/>
        <v>0</v>
      </c>
      <c r="O29" s="1078"/>
      <c r="P29" s="1127"/>
      <c r="AA29" s="1112" t="str">
        <f t="shared" si="6"/>
        <v xml:space="preserve"> </v>
      </c>
      <c r="AB29" s="900" t="str">
        <f t="shared" si="10"/>
        <v>0</v>
      </c>
      <c r="AC29" s="1032" t="str">
        <f t="shared" si="8"/>
        <v>'0'</v>
      </c>
      <c r="AR29" s="1032">
        <v>0</v>
      </c>
      <c r="AS29" s="1032">
        <v>0</v>
      </c>
      <c r="AT29" s="110">
        <f t="shared" si="12"/>
        <v>0</v>
      </c>
      <c r="AU29" s="1093">
        <f t="shared" si="7"/>
        <v>0</v>
      </c>
    </row>
    <row r="30" spans="1:47" ht="21.75" thickBot="1">
      <c r="A30" s="1087">
        <f t="shared" si="1"/>
        <v>999999</v>
      </c>
      <c r="B30" s="1032">
        <f t="shared" si="2"/>
        <v>30</v>
      </c>
      <c r="C30" s="1065"/>
      <c r="D30" s="576"/>
      <c r="E30" s="577"/>
      <c r="F30" s="1108" t="s">
        <v>0</v>
      </c>
      <c r="G30" s="1054"/>
      <c r="H30" s="1109"/>
      <c r="I30" s="1109"/>
      <c r="J30" s="1129"/>
      <c r="K30" s="1111">
        <f>IF(AND(F30="Attended",Symbols!$AF$6="NGDC"),"Add I/O?",0)</f>
        <v>0</v>
      </c>
      <c r="L30" s="1060"/>
      <c r="M30" s="576"/>
      <c r="N30" s="1075">
        <f t="shared" si="4"/>
        <v>0</v>
      </c>
      <c r="O30" s="1078"/>
      <c r="P30" s="1127"/>
      <c r="AA30" s="1112" t="str">
        <f t="shared" si="6"/>
        <v xml:space="preserve"> </v>
      </c>
      <c r="AB30" s="900" t="str">
        <f t="shared" si="10"/>
        <v>0</v>
      </c>
      <c r="AC30" s="1032" t="str">
        <f t="shared" si="8"/>
        <v>'0'</v>
      </c>
      <c r="AT30" s="110">
        <f t="shared" si="12"/>
        <v>0</v>
      </c>
      <c r="AU30" s="1093">
        <f t="shared" si="7"/>
        <v>0</v>
      </c>
    </row>
    <row r="31" spans="1:47" ht="21.75" thickBot="1">
      <c r="A31" s="1087">
        <f t="shared" si="1"/>
        <v>999999</v>
      </c>
      <c r="B31" s="1032">
        <f t="shared" si="2"/>
        <v>31</v>
      </c>
      <c r="C31" s="576"/>
      <c r="D31" s="576"/>
      <c r="E31" s="577"/>
      <c r="F31" s="1108" t="s">
        <v>0</v>
      </c>
      <c r="G31" s="1054"/>
      <c r="H31" s="1109"/>
      <c r="I31" s="1109"/>
      <c r="J31" s="1129"/>
      <c r="K31" s="1111">
        <f>IF(AND(F31="Attended",Symbols!$AF$6="NGDC"),"Add I/O?",0)</f>
        <v>0</v>
      </c>
      <c r="L31" s="1060"/>
      <c r="M31" s="576"/>
      <c r="N31" s="1075">
        <f t="shared" si="4"/>
        <v>0</v>
      </c>
      <c r="O31" s="1078"/>
      <c r="P31" s="1127"/>
      <c r="AA31" s="1112" t="str">
        <f t="shared" si="6"/>
        <v xml:space="preserve"> </v>
      </c>
      <c r="AB31" s="900" t="str">
        <f t="shared" si="10"/>
        <v>0</v>
      </c>
      <c r="AC31" s="1032" t="str">
        <f t="shared" si="8"/>
        <v>'0'</v>
      </c>
      <c r="AT31" s="110">
        <f t="shared" si="12"/>
        <v>0</v>
      </c>
      <c r="AU31" s="1093">
        <f t="shared" si="7"/>
        <v>0</v>
      </c>
    </row>
    <row r="32" spans="1:47" ht="21.75" thickBot="1">
      <c r="A32" s="1087">
        <f t="shared" si="1"/>
        <v>999999</v>
      </c>
      <c r="B32" s="1032">
        <f t="shared" si="2"/>
        <v>32</v>
      </c>
      <c r="C32" s="576"/>
      <c r="D32" s="576"/>
      <c r="E32" s="577"/>
      <c r="F32" s="1108" t="s">
        <v>0</v>
      </c>
      <c r="G32" s="1054"/>
      <c r="H32" s="1109"/>
      <c r="I32" s="1109"/>
      <c r="J32" s="1129"/>
      <c r="K32" s="1111">
        <f>IF(AND(F32="Attended",Symbols!$AF$6="NGDC"),"Add I/O?",0)</f>
        <v>0</v>
      </c>
      <c r="L32" s="1060"/>
      <c r="M32" s="576"/>
      <c r="N32" s="1075">
        <f t="shared" si="4"/>
        <v>0</v>
      </c>
      <c r="O32" s="1078"/>
      <c r="P32" s="1127"/>
      <c r="AA32" s="1112" t="str">
        <f t="shared" si="6"/>
        <v xml:space="preserve"> </v>
      </c>
      <c r="AB32" s="900" t="str">
        <f t="shared" si="10"/>
        <v>0</v>
      </c>
      <c r="AC32" s="1032" t="str">
        <f t="shared" si="8"/>
        <v>'0'</v>
      </c>
      <c r="AF32" s="1032" t="s">
        <v>3557</v>
      </c>
      <c r="AG32" s="1032" t="s">
        <v>93</v>
      </c>
      <c r="AH32" s="1032" t="s">
        <v>3</v>
      </c>
      <c r="AI32" s="1032" t="s">
        <v>3545</v>
      </c>
      <c r="AJ32" s="1032" t="s">
        <v>3545</v>
      </c>
      <c r="AK32" s="1032" t="s">
        <v>2644</v>
      </c>
      <c r="AL32" s="1032">
        <v>0</v>
      </c>
      <c r="AM32" s="1032">
        <v>0</v>
      </c>
      <c r="AO32" s="1032">
        <v>0</v>
      </c>
      <c r="AQ32" s="1032" t="s">
        <v>3558</v>
      </c>
      <c r="AR32" s="1032">
        <v>0</v>
      </c>
      <c r="AT32" s="110">
        <f t="shared" si="12"/>
        <v>1.0416666666666666E-2</v>
      </c>
      <c r="AU32" s="1093">
        <f t="shared" si="7"/>
        <v>0</v>
      </c>
    </row>
    <row r="33" spans="1:47" ht="21.75" thickBot="1">
      <c r="A33" s="1087">
        <f t="shared" si="1"/>
        <v>999999</v>
      </c>
      <c r="B33" s="1032">
        <f t="shared" si="2"/>
        <v>33</v>
      </c>
      <c r="C33" s="1065"/>
      <c r="D33" s="1051"/>
      <c r="E33" s="577"/>
      <c r="F33" s="1108" t="s">
        <v>0</v>
      </c>
      <c r="G33" s="1054"/>
      <c r="H33" s="1109"/>
      <c r="I33" s="1109"/>
      <c r="J33" s="1129"/>
      <c r="K33" s="1111">
        <f>IF(AND(F33="Attended",Symbols!$AF$6="NGDC"),"Add I/O?",0)</f>
        <v>0</v>
      </c>
      <c r="L33" s="1060"/>
      <c r="M33" s="576"/>
      <c r="N33" s="1075">
        <f t="shared" si="4"/>
        <v>0</v>
      </c>
      <c r="O33" s="1078"/>
      <c r="P33" s="1127"/>
      <c r="AA33" s="1112" t="str">
        <f t="shared" si="6"/>
        <v xml:space="preserve"> </v>
      </c>
      <c r="AB33" s="900" t="str">
        <f t="shared" si="10"/>
        <v>0</v>
      </c>
      <c r="AC33" s="1032" t="str">
        <f t="shared" si="8"/>
        <v>'0'</v>
      </c>
      <c r="AF33" s="1032" t="s">
        <v>485</v>
      </c>
      <c r="AG33" s="1032" t="s">
        <v>120</v>
      </c>
      <c r="AH33" s="1032" t="s">
        <v>3</v>
      </c>
      <c r="AI33" s="1032" t="s">
        <v>3545</v>
      </c>
      <c r="AJ33" s="1032" t="s">
        <v>3545</v>
      </c>
      <c r="AK33" s="1032" t="s">
        <v>440</v>
      </c>
      <c r="AL33" s="1032">
        <v>0</v>
      </c>
      <c r="AM33" s="1032">
        <v>0</v>
      </c>
      <c r="AO33" s="1032">
        <v>0</v>
      </c>
      <c r="AQ33" s="1032" t="s">
        <v>3559</v>
      </c>
      <c r="AR33" s="1032">
        <v>0</v>
      </c>
      <c r="AT33" s="110">
        <f t="shared" si="12"/>
        <v>2.0833333333333332E-2</v>
      </c>
      <c r="AU33" s="1093">
        <f t="shared" si="7"/>
        <v>0</v>
      </c>
    </row>
    <row r="34" spans="1:47" ht="21.75" thickBot="1">
      <c r="A34" s="1087">
        <f t="shared" si="1"/>
        <v>999999</v>
      </c>
      <c r="B34" s="1032">
        <f t="shared" si="2"/>
        <v>34</v>
      </c>
      <c r="C34" s="576"/>
      <c r="D34" s="576"/>
      <c r="E34" s="577"/>
      <c r="F34" s="1108" t="s">
        <v>0</v>
      </c>
      <c r="G34" s="1054"/>
      <c r="H34" s="1109"/>
      <c r="I34" s="1109"/>
      <c r="J34" s="1129"/>
      <c r="K34" s="1111">
        <f>IF(AND(F34="Attended",Symbols!$AF$6="NGDC"),"Add I/O?",0)</f>
        <v>0</v>
      </c>
      <c r="L34" s="1060"/>
      <c r="M34" s="576"/>
      <c r="N34" s="1075">
        <f t="shared" si="4"/>
        <v>0</v>
      </c>
      <c r="O34" s="1078"/>
      <c r="P34" s="1127"/>
      <c r="AA34" s="1112" t="str">
        <f t="shared" si="6"/>
        <v xml:space="preserve"> </v>
      </c>
      <c r="AB34" s="900" t="str">
        <f t="shared" si="10"/>
        <v>0</v>
      </c>
      <c r="AC34" s="1032" t="str">
        <f t="shared" si="8"/>
        <v>'0'</v>
      </c>
      <c r="AR34" s="1032">
        <v>0</v>
      </c>
      <c r="AS34" s="1032">
        <v>0</v>
      </c>
      <c r="AT34" s="110">
        <f t="shared" si="12"/>
        <v>2.0833333333333332E-2</v>
      </c>
      <c r="AU34" s="1093">
        <f t="shared" si="7"/>
        <v>0</v>
      </c>
    </row>
    <row r="35" spans="1:47" ht="21.75" thickBot="1">
      <c r="A35" s="1087">
        <f t="shared" si="1"/>
        <v>999999</v>
      </c>
      <c r="B35" s="1032">
        <f t="shared" si="2"/>
        <v>35</v>
      </c>
      <c r="C35" s="1064"/>
      <c r="D35" s="576"/>
      <c r="E35" s="577"/>
      <c r="F35" s="1108" t="s">
        <v>0</v>
      </c>
      <c r="G35" s="1054"/>
      <c r="H35" s="1109"/>
      <c r="I35" s="1109"/>
      <c r="J35" s="1129"/>
      <c r="K35" s="1111">
        <f>IF(AND(F35="Attended",Symbols!$AF$6="NGDC"),"Add I/O?",0)</f>
        <v>0</v>
      </c>
      <c r="L35" s="1060"/>
      <c r="M35" s="576"/>
      <c r="N35" s="1075">
        <f t="shared" si="4"/>
        <v>0</v>
      </c>
      <c r="O35" s="1078"/>
      <c r="P35" s="1127"/>
      <c r="AA35" s="1112" t="str">
        <f t="shared" si="6"/>
        <v xml:space="preserve"> </v>
      </c>
      <c r="AB35" s="900" t="str">
        <f t="shared" si="10"/>
        <v>0</v>
      </c>
      <c r="AC35" s="1032" t="str">
        <f t="shared" si="8"/>
        <v>'0'</v>
      </c>
      <c r="AF35" s="1032" t="s">
        <v>3557</v>
      </c>
      <c r="AG35" s="1032" t="s">
        <v>93</v>
      </c>
      <c r="AH35" s="1032" t="s">
        <v>3</v>
      </c>
      <c r="AI35" s="1032" t="s">
        <v>3545</v>
      </c>
      <c r="AJ35" s="1032" t="s">
        <v>3545</v>
      </c>
      <c r="AK35" s="1032" t="s">
        <v>3560</v>
      </c>
      <c r="AL35" s="1032">
        <v>0</v>
      </c>
      <c r="AM35" s="1032">
        <v>0</v>
      </c>
      <c r="AO35" s="1032">
        <v>0</v>
      </c>
      <c r="AQ35" s="1032" t="s">
        <v>3561</v>
      </c>
      <c r="AR35" s="1032">
        <v>0</v>
      </c>
      <c r="AT35" s="110">
        <f t="shared" si="12"/>
        <v>3.125E-2</v>
      </c>
      <c r="AU35" s="1093">
        <f t="shared" si="7"/>
        <v>0</v>
      </c>
    </row>
    <row r="36" spans="1:47" ht="21.75" thickBot="1">
      <c r="A36" s="1087">
        <f t="shared" si="1"/>
        <v>999999</v>
      </c>
      <c r="B36" s="1032">
        <f t="shared" si="2"/>
        <v>36</v>
      </c>
      <c r="C36" s="1064"/>
      <c r="D36" s="576"/>
      <c r="E36" s="577"/>
      <c r="F36" s="1108" t="s">
        <v>0</v>
      </c>
      <c r="G36" s="1054"/>
      <c r="H36" s="1109"/>
      <c r="I36" s="1109"/>
      <c r="J36" s="1129"/>
      <c r="K36" s="1111">
        <f>IF(AND(F36="Attended",Symbols!$AF$6="NGDC"),"Add I/O?",0)</f>
        <v>0</v>
      </c>
      <c r="L36" s="1060"/>
      <c r="M36" s="576"/>
      <c r="N36" s="1075">
        <f t="shared" si="4"/>
        <v>0</v>
      </c>
      <c r="O36" s="1078"/>
      <c r="P36" s="1127"/>
      <c r="AA36" s="1112" t="str">
        <f t="shared" si="6"/>
        <v xml:space="preserve"> </v>
      </c>
      <c r="AB36" s="900" t="str">
        <f t="shared" si="10"/>
        <v>0</v>
      </c>
      <c r="AC36" s="1032" t="str">
        <f t="shared" si="8"/>
        <v>'0'</v>
      </c>
      <c r="AT36" s="110">
        <f t="shared" si="12"/>
        <v>3.125E-2</v>
      </c>
      <c r="AU36" s="1093">
        <f t="shared" si="7"/>
        <v>0</v>
      </c>
    </row>
    <row r="37" spans="1:47" ht="21.75" thickBot="1">
      <c r="A37" s="1087">
        <f t="shared" si="1"/>
        <v>999999</v>
      </c>
      <c r="B37" s="1032">
        <f t="shared" si="2"/>
        <v>37</v>
      </c>
      <c r="C37" s="576"/>
      <c r="D37" s="576"/>
      <c r="E37" s="577"/>
      <c r="F37" s="1108" t="s">
        <v>0</v>
      </c>
      <c r="G37" s="1054"/>
      <c r="H37" s="1109"/>
      <c r="I37" s="1109"/>
      <c r="J37" s="1129"/>
      <c r="K37" s="1111">
        <f>IF(AND(F37="Attended",Symbols!$AF$6="NGDC"),"Add I/O?",0)</f>
        <v>0</v>
      </c>
      <c r="L37" s="1060"/>
      <c r="M37" s="576"/>
      <c r="N37" s="1075">
        <f t="shared" si="4"/>
        <v>0</v>
      </c>
      <c r="O37" s="1078"/>
      <c r="P37" s="1127"/>
      <c r="AA37" s="1112" t="str">
        <f t="shared" si="6"/>
        <v xml:space="preserve"> </v>
      </c>
      <c r="AB37" s="900" t="str">
        <f t="shared" si="10"/>
        <v>0</v>
      </c>
      <c r="AC37" s="1032" t="str">
        <f t="shared" si="8"/>
        <v>'0'</v>
      </c>
      <c r="AT37" s="110">
        <f t="shared" si="12"/>
        <v>3.125E-2</v>
      </c>
      <c r="AU37" s="1093">
        <f t="shared" si="7"/>
        <v>0</v>
      </c>
    </row>
    <row r="38" spans="1:47" ht="21.75" thickBot="1">
      <c r="A38" s="1087">
        <f t="shared" si="1"/>
        <v>999999</v>
      </c>
      <c r="B38" s="1032">
        <f t="shared" si="2"/>
        <v>38</v>
      </c>
      <c r="C38" s="576"/>
      <c r="D38" s="576"/>
      <c r="E38" s="577"/>
      <c r="F38" s="1108" t="s">
        <v>0</v>
      </c>
      <c r="G38" s="1054"/>
      <c r="H38" s="1116"/>
      <c r="I38" s="1116"/>
      <c r="J38" s="1129"/>
      <c r="K38" s="1111">
        <f>IF(AND(F38="Attended",Symbols!$AF$6="NGDC"),"Add I/O?",0)</f>
        <v>0</v>
      </c>
      <c r="L38" s="1117" t="s">
        <v>0</v>
      </c>
      <c r="M38" s="576" t="s">
        <v>0</v>
      </c>
      <c r="N38" s="1075">
        <f t="shared" si="4"/>
        <v>0</v>
      </c>
      <c r="O38" s="1078"/>
      <c r="P38" s="1118" t="s">
        <v>0</v>
      </c>
      <c r="AA38" s="1112" t="str">
        <f t="shared" si="6"/>
        <v xml:space="preserve"> </v>
      </c>
      <c r="AB38" s="900" t="str">
        <f t="shared" si="10"/>
        <v>0</v>
      </c>
      <c r="AC38" s="1032" t="str">
        <f t="shared" si="8"/>
        <v>'0'</v>
      </c>
      <c r="AF38" s="1032" t="s">
        <v>485</v>
      </c>
      <c r="AG38" s="1032" t="s">
        <v>120</v>
      </c>
      <c r="AH38" s="1032" t="s">
        <v>3</v>
      </c>
      <c r="AI38" s="1032" t="s">
        <v>3545</v>
      </c>
      <c r="AJ38" s="1032" t="s">
        <v>3545</v>
      </c>
      <c r="AK38" s="1032" t="s">
        <v>3560</v>
      </c>
      <c r="AL38" s="1032">
        <v>0</v>
      </c>
      <c r="AM38" s="1032">
        <v>0</v>
      </c>
      <c r="AO38" s="1032">
        <v>0</v>
      </c>
      <c r="AQ38" s="1032" t="s">
        <v>3562</v>
      </c>
      <c r="AR38" s="1032">
        <v>0</v>
      </c>
      <c r="AT38" s="110">
        <f t="shared" si="12"/>
        <v>4.1666666666666664E-2</v>
      </c>
      <c r="AU38" s="1093">
        <f t="shared" si="7"/>
        <v>0</v>
      </c>
    </row>
    <row r="39" spans="1:47" ht="21.75" thickBot="1">
      <c r="A39" s="1087">
        <f t="shared" si="1"/>
        <v>999999</v>
      </c>
      <c r="B39" s="1032">
        <f t="shared" si="2"/>
        <v>39</v>
      </c>
      <c r="C39" s="576"/>
      <c r="D39" s="576"/>
      <c r="E39" s="577"/>
      <c r="F39" s="1108" t="s">
        <v>0</v>
      </c>
      <c r="G39" s="1054"/>
      <c r="H39" s="1116"/>
      <c r="I39" s="1116"/>
      <c r="J39" s="1129"/>
      <c r="K39" s="1111">
        <f>IF(AND(F39="Attended",Symbols!$AF$6="NGDC"),"Add I/O?",0)</f>
        <v>0</v>
      </c>
      <c r="L39" s="1117" t="s">
        <v>0</v>
      </c>
      <c r="M39" s="576" t="s">
        <v>0</v>
      </c>
      <c r="N39" s="1075">
        <f t="shared" si="4"/>
        <v>0</v>
      </c>
      <c r="O39" s="1078"/>
      <c r="P39" s="1118" t="s">
        <v>0</v>
      </c>
      <c r="AA39" s="1112" t="str">
        <f t="shared" si="6"/>
        <v xml:space="preserve"> </v>
      </c>
      <c r="AB39" s="900" t="str">
        <f t="shared" si="10"/>
        <v>0</v>
      </c>
      <c r="AC39" s="1032" t="str">
        <f t="shared" si="8"/>
        <v>'0'</v>
      </c>
      <c r="AF39" s="1032" t="s">
        <v>485</v>
      </c>
      <c r="AG39" s="1032" t="s">
        <v>93</v>
      </c>
      <c r="AH39" s="1032" t="s">
        <v>3</v>
      </c>
      <c r="AI39" s="1032" t="s">
        <v>3545</v>
      </c>
      <c r="AJ39" s="1032" t="s">
        <v>3545</v>
      </c>
      <c r="AK39" s="1032" t="s">
        <v>2644</v>
      </c>
      <c r="AL39" s="1032">
        <v>0</v>
      </c>
      <c r="AM39" s="1032">
        <v>0</v>
      </c>
      <c r="AO39" s="1032">
        <v>0</v>
      </c>
      <c r="AQ39" s="1032" t="s">
        <v>3563</v>
      </c>
      <c r="AR39" s="1032">
        <v>0</v>
      </c>
      <c r="AS39" s="1032">
        <v>0</v>
      </c>
      <c r="AT39" s="110">
        <f t="shared" si="12"/>
        <v>5.2083333333333329E-2</v>
      </c>
      <c r="AU39" s="1093">
        <f t="shared" si="7"/>
        <v>0</v>
      </c>
    </row>
    <row r="40" spans="1:47" ht="21.75" thickBot="1">
      <c r="A40" s="1087">
        <f t="shared" si="1"/>
        <v>999999</v>
      </c>
      <c r="B40" s="1032">
        <f t="shared" si="2"/>
        <v>40</v>
      </c>
      <c r="C40" s="1063"/>
      <c r="D40" s="576"/>
      <c r="E40" s="577"/>
      <c r="F40" s="1108" t="s">
        <v>0</v>
      </c>
      <c r="G40" s="1054"/>
      <c r="H40" s="1109"/>
      <c r="I40" s="1109"/>
      <c r="J40" s="1129"/>
      <c r="K40" s="1111">
        <f>IF(AND(F40="Attended",Symbols!$AF$6="NGDC"),"Add I/O?",0)</f>
        <v>0</v>
      </c>
      <c r="L40" s="1060"/>
      <c r="M40" s="576"/>
      <c r="N40" s="1075">
        <f t="shared" si="4"/>
        <v>0</v>
      </c>
      <c r="O40" s="1078"/>
      <c r="P40" s="1127"/>
      <c r="AA40" s="1112" t="str">
        <f t="shared" si="6"/>
        <v xml:space="preserve"> </v>
      </c>
      <c r="AB40" s="900" t="str">
        <f t="shared" si="10"/>
        <v>0</v>
      </c>
      <c r="AC40" s="1032" t="str">
        <f t="shared" si="8"/>
        <v>'0'</v>
      </c>
      <c r="AF40" s="1032" t="s">
        <v>3557</v>
      </c>
      <c r="AG40" s="1032" t="s">
        <v>93</v>
      </c>
      <c r="AH40" s="1032" t="s">
        <v>3</v>
      </c>
      <c r="AI40" s="1032" t="s">
        <v>3545</v>
      </c>
      <c r="AJ40" s="1032" t="s">
        <v>3545</v>
      </c>
      <c r="AK40" s="1032" t="s">
        <v>2644</v>
      </c>
      <c r="AQ40" s="1032" t="s">
        <v>3564</v>
      </c>
      <c r="AT40" s="110">
        <f t="shared" si="12"/>
        <v>6.2499999999999993E-2</v>
      </c>
      <c r="AU40" s="1093">
        <f t="shared" si="7"/>
        <v>0</v>
      </c>
    </row>
    <row r="41" spans="1:47" ht="21.75" thickBot="1">
      <c r="A41" s="1087">
        <f t="shared" si="1"/>
        <v>999999</v>
      </c>
      <c r="B41" s="1032">
        <f t="shared" si="2"/>
        <v>41</v>
      </c>
      <c r="C41" s="576"/>
      <c r="D41" s="576"/>
      <c r="E41" s="577"/>
      <c r="F41" s="1108" t="s">
        <v>0</v>
      </c>
      <c r="G41" s="1054"/>
      <c r="H41" s="1109"/>
      <c r="I41" s="1109"/>
      <c r="J41" s="1129"/>
      <c r="K41" s="1111">
        <f>IF(AND(F41="Attended",Symbols!$AF$6="NGDC"),"Add I/O?",0)</f>
        <v>0</v>
      </c>
      <c r="L41" s="1060"/>
      <c r="M41" s="576"/>
      <c r="N41" s="1075">
        <f t="shared" si="4"/>
        <v>0</v>
      </c>
      <c r="O41" s="1078"/>
      <c r="P41" s="1127"/>
      <c r="AA41" s="1112" t="str">
        <f t="shared" si="6"/>
        <v xml:space="preserve"> </v>
      </c>
      <c r="AB41" s="900" t="str">
        <f t="shared" si="10"/>
        <v>0</v>
      </c>
      <c r="AC41" s="1032" t="str">
        <f t="shared" si="8"/>
        <v>'0'</v>
      </c>
      <c r="AF41" s="1032" t="s">
        <v>3557</v>
      </c>
      <c r="AG41" s="1032" t="s">
        <v>93</v>
      </c>
      <c r="AH41" s="1032" t="s">
        <v>3</v>
      </c>
      <c r="AI41" s="1032" t="s">
        <v>3545</v>
      </c>
      <c r="AJ41" s="1032" t="s">
        <v>3545</v>
      </c>
      <c r="AK41" s="1032" t="s">
        <v>2644</v>
      </c>
      <c r="AL41" s="1032">
        <v>0</v>
      </c>
      <c r="AM41" s="1032">
        <v>0</v>
      </c>
      <c r="AO41" s="1032">
        <v>0</v>
      </c>
      <c r="AQ41" s="1032" t="s">
        <v>3565</v>
      </c>
      <c r="AR41" s="1032">
        <v>0</v>
      </c>
      <c r="AT41" s="110">
        <f t="shared" si="12"/>
        <v>7.2916666666666657E-2</v>
      </c>
      <c r="AU41" s="1093">
        <f t="shared" si="7"/>
        <v>0</v>
      </c>
    </row>
    <row r="42" spans="1:47" ht="21.75" thickBot="1">
      <c r="A42" s="1087">
        <f t="shared" si="1"/>
        <v>999999</v>
      </c>
      <c r="B42" s="1032">
        <f t="shared" si="2"/>
        <v>42</v>
      </c>
      <c r="C42" s="576"/>
      <c r="D42" s="576"/>
      <c r="E42" s="577"/>
      <c r="F42" s="1108" t="s">
        <v>0</v>
      </c>
      <c r="G42" s="1054"/>
      <c r="H42" s="1109"/>
      <c r="I42" s="1109"/>
      <c r="J42" s="1129"/>
      <c r="K42" s="1111">
        <f>IF(AND(F42="Attended",Symbols!$AF$6="NGDC"),"Add I/O?",0)</f>
        <v>0</v>
      </c>
      <c r="L42" s="1060"/>
      <c r="M42" s="576"/>
      <c r="N42" s="1075">
        <f t="shared" si="4"/>
        <v>0</v>
      </c>
      <c r="O42" s="1078"/>
      <c r="P42" s="1127"/>
      <c r="AA42" s="1112" t="str">
        <f t="shared" si="6"/>
        <v xml:space="preserve"> </v>
      </c>
      <c r="AB42" s="900" t="str">
        <f t="shared" si="10"/>
        <v>0</v>
      </c>
      <c r="AC42" s="1032" t="str">
        <f t="shared" si="8"/>
        <v>'0'</v>
      </c>
      <c r="AF42" s="1032" t="s">
        <v>3557</v>
      </c>
      <c r="AG42" s="1032" t="s">
        <v>93</v>
      </c>
      <c r="AH42" s="1032" t="s">
        <v>3</v>
      </c>
      <c r="AI42" s="1032" t="s">
        <v>3545</v>
      </c>
      <c r="AJ42" s="1032" t="s">
        <v>3545</v>
      </c>
      <c r="AK42" s="1032" t="s">
        <v>3560</v>
      </c>
      <c r="AL42" s="1032">
        <v>0</v>
      </c>
      <c r="AM42" s="1032">
        <v>0</v>
      </c>
      <c r="AO42" s="1032">
        <v>0</v>
      </c>
      <c r="AQ42" s="1032" t="s">
        <v>3566</v>
      </c>
      <c r="AR42" s="1032">
        <v>0</v>
      </c>
      <c r="AT42" s="110">
        <f t="shared" si="12"/>
        <v>8.3333333333333329E-2</v>
      </c>
      <c r="AU42" s="1093">
        <f t="shared" si="7"/>
        <v>0</v>
      </c>
    </row>
    <row r="43" spans="1:47" ht="21.75" thickBot="1">
      <c r="A43" s="1087">
        <f t="shared" si="1"/>
        <v>999999</v>
      </c>
      <c r="B43" s="1032">
        <f t="shared" si="2"/>
        <v>43</v>
      </c>
      <c r="C43" s="1063"/>
      <c r="D43" s="576"/>
      <c r="E43" s="577"/>
      <c r="F43" s="1108" t="s">
        <v>0</v>
      </c>
      <c r="G43" s="1054"/>
      <c r="H43" s="1109"/>
      <c r="I43" s="1109"/>
      <c r="J43" s="1129"/>
      <c r="K43" s="1111">
        <f>IF(AND(F43="Attended",Symbols!$AF$6="NGDC"),"Add I/O?",0)</f>
        <v>0</v>
      </c>
      <c r="L43" s="1060"/>
      <c r="M43" s="576"/>
      <c r="N43" s="1075">
        <f t="shared" si="4"/>
        <v>0</v>
      </c>
      <c r="O43" s="1078"/>
      <c r="P43" s="1127"/>
      <c r="AA43" s="1112" t="str">
        <f t="shared" si="6"/>
        <v xml:space="preserve"> </v>
      </c>
      <c r="AB43" s="900" t="str">
        <f t="shared" si="10"/>
        <v>0</v>
      </c>
      <c r="AC43" s="1032" t="str">
        <f t="shared" si="8"/>
        <v>'0'</v>
      </c>
      <c r="AT43" s="110">
        <f t="shared" si="12"/>
        <v>8.3333333333333329E-2</v>
      </c>
      <c r="AU43" s="1093">
        <f t="shared" si="7"/>
        <v>0</v>
      </c>
    </row>
    <row r="44" spans="1:47" ht="21.75" thickBot="1">
      <c r="A44" s="1087">
        <f t="shared" si="1"/>
        <v>999999</v>
      </c>
      <c r="B44" s="1032">
        <f t="shared" si="2"/>
        <v>44</v>
      </c>
      <c r="C44" s="576"/>
      <c r="D44" s="576"/>
      <c r="E44" s="577"/>
      <c r="F44" s="1108" t="s">
        <v>0</v>
      </c>
      <c r="G44" s="1054"/>
      <c r="H44" s="1109"/>
      <c r="I44" s="1109"/>
      <c r="J44" s="1129"/>
      <c r="K44" s="1111">
        <f>IF(AND(F44="Attended",Symbols!$AF$6="NGDC"),"Add I/O?",0)</f>
        <v>0</v>
      </c>
      <c r="L44" s="1060"/>
      <c r="M44" s="576"/>
      <c r="N44" s="1075">
        <f t="shared" si="4"/>
        <v>0</v>
      </c>
      <c r="O44" s="1078"/>
      <c r="P44" s="1127"/>
      <c r="AA44" s="1112" t="str">
        <f t="shared" si="6"/>
        <v xml:space="preserve"> </v>
      </c>
      <c r="AB44" s="900" t="str">
        <f t="shared" si="10"/>
        <v>0</v>
      </c>
      <c r="AC44" s="1032" t="str">
        <f t="shared" si="8"/>
        <v>'0'</v>
      </c>
      <c r="AT44" s="110">
        <f t="shared" si="12"/>
        <v>8.3333333333333329E-2</v>
      </c>
      <c r="AU44" s="1093">
        <f t="shared" si="7"/>
        <v>0</v>
      </c>
    </row>
    <row r="45" spans="1:47" ht="21.75" thickBot="1">
      <c r="A45" s="1087">
        <f t="shared" si="1"/>
        <v>999999</v>
      </c>
      <c r="B45" s="1032">
        <f t="shared" si="2"/>
        <v>45</v>
      </c>
      <c r="C45" s="576"/>
      <c r="D45" s="576"/>
      <c r="E45" s="577"/>
      <c r="F45" s="1108" t="s">
        <v>0</v>
      </c>
      <c r="G45" s="1054"/>
      <c r="H45" s="1109"/>
      <c r="I45" s="1109"/>
      <c r="J45" s="1129"/>
      <c r="K45" s="1111">
        <f>IF(AND(F45="Attended",Symbols!$AF$6="NGDC"),"Add I/O?",0)</f>
        <v>0</v>
      </c>
      <c r="L45" s="1060"/>
      <c r="M45" s="576"/>
      <c r="N45" s="1075">
        <f t="shared" si="4"/>
        <v>0</v>
      </c>
      <c r="O45" s="1078"/>
      <c r="P45" s="1127"/>
      <c r="AA45" s="1112" t="str">
        <f t="shared" si="6"/>
        <v xml:space="preserve"> </v>
      </c>
      <c r="AB45" s="900" t="str">
        <f t="shared" si="10"/>
        <v>0</v>
      </c>
      <c r="AC45" s="1032" t="str">
        <f t="shared" si="8"/>
        <v>'0'</v>
      </c>
      <c r="AT45" s="110">
        <f t="shared" si="12"/>
        <v>8.3333333333333329E-2</v>
      </c>
      <c r="AU45" s="1093">
        <f t="shared" si="7"/>
        <v>0</v>
      </c>
    </row>
    <row r="46" spans="1:47" ht="21.75" thickBot="1">
      <c r="A46" s="1087">
        <f t="shared" si="1"/>
        <v>999999</v>
      </c>
      <c r="B46" s="1032">
        <f t="shared" si="2"/>
        <v>46</v>
      </c>
      <c r="C46" s="576"/>
      <c r="D46" s="576"/>
      <c r="E46" s="577"/>
      <c r="F46" s="1108" t="s">
        <v>0</v>
      </c>
      <c r="G46" s="1054"/>
      <c r="H46" s="1109"/>
      <c r="I46" s="1109"/>
      <c r="J46" s="1129"/>
      <c r="K46" s="1111">
        <f>IF(AND(F46="Attended",Symbols!$AF$6="NGDC"),"Add I/O?",0)</f>
        <v>0</v>
      </c>
      <c r="L46" s="1060"/>
      <c r="M46" s="576"/>
      <c r="N46" s="1075">
        <f t="shared" si="4"/>
        <v>0</v>
      </c>
      <c r="O46" s="1078"/>
      <c r="P46" s="1127"/>
      <c r="AA46" s="1112" t="str">
        <f t="shared" si="6"/>
        <v xml:space="preserve"> </v>
      </c>
      <c r="AB46" s="900" t="str">
        <f t="shared" si="10"/>
        <v>0</v>
      </c>
      <c r="AC46" s="1032" t="str">
        <f t="shared" si="8"/>
        <v>'0'</v>
      </c>
      <c r="AT46" s="110">
        <f t="shared" si="12"/>
        <v>8.3333333333333329E-2</v>
      </c>
      <c r="AU46" s="1093">
        <f t="shared" si="7"/>
        <v>0</v>
      </c>
    </row>
    <row r="47" spans="1:47" ht="21.75" thickBot="1">
      <c r="A47" s="1087">
        <f t="shared" si="1"/>
        <v>999999</v>
      </c>
      <c r="B47" s="1032">
        <f t="shared" si="2"/>
        <v>47</v>
      </c>
      <c r="C47" s="576"/>
      <c r="D47" s="576"/>
      <c r="E47" s="577"/>
      <c r="F47" s="1108" t="s">
        <v>0</v>
      </c>
      <c r="G47" s="1054"/>
      <c r="H47" s="1109"/>
      <c r="I47" s="1109"/>
      <c r="J47" s="1129"/>
      <c r="K47" s="1111">
        <f>IF(AND(F47="Attended",Symbols!$AF$6="NGDC"),"Add I/O?",0)</f>
        <v>0</v>
      </c>
      <c r="L47" s="1060"/>
      <c r="M47" s="576"/>
      <c r="N47" s="1075">
        <f t="shared" si="4"/>
        <v>0</v>
      </c>
      <c r="O47" s="1078"/>
      <c r="P47" s="1127"/>
      <c r="AA47" s="1112" t="str">
        <f t="shared" si="6"/>
        <v xml:space="preserve"> </v>
      </c>
      <c r="AB47" s="900" t="str">
        <f t="shared" si="10"/>
        <v>0</v>
      </c>
      <c r="AC47" s="1032" t="str">
        <f t="shared" si="8"/>
        <v>'0'</v>
      </c>
      <c r="AG47" s="1032" t="s">
        <v>93</v>
      </c>
      <c r="AH47" s="1032" t="s">
        <v>3</v>
      </c>
      <c r="AI47" s="1032">
        <v>0</v>
      </c>
      <c r="AJ47" s="1032">
        <v>0</v>
      </c>
      <c r="AK47" s="1032" t="s">
        <v>2644</v>
      </c>
      <c r="AL47" s="1032">
        <v>0</v>
      </c>
      <c r="AM47" s="1032">
        <v>0</v>
      </c>
      <c r="AO47" s="1032">
        <v>0</v>
      </c>
      <c r="AQ47" s="1032" t="s">
        <v>3567</v>
      </c>
      <c r="AR47" s="1032">
        <v>0</v>
      </c>
      <c r="AS47" s="1032">
        <v>0</v>
      </c>
      <c r="AT47" s="110">
        <f t="shared" si="12"/>
        <v>9.375E-2</v>
      </c>
      <c r="AU47" s="1093">
        <f t="shared" si="7"/>
        <v>0</v>
      </c>
    </row>
    <row r="48" spans="1:47" ht="21.75" thickBot="1">
      <c r="A48" s="1087">
        <f t="shared" si="1"/>
        <v>999999</v>
      </c>
      <c r="B48" s="1032">
        <f t="shared" si="2"/>
        <v>48</v>
      </c>
      <c r="C48" s="576"/>
      <c r="D48" s="576"/>
      <c r="E48" s="577"/>
      <c r="F48" s="1108" t="s">
        <v>0</v>
      </c>
      <c r="G48" s="1054"/>
      <c r="H48" s="1109"/>
      <c r="I48" s="1109"/>
      <c r="J48" s="1129"/>
      <c r="K48" s="1111">
        <f>IF(AND(F48="Attended",Symbols!$AF$6="NGDC"),"Add I/O?",0)</f>
        <v>0</v>
      </c>
      <c r="L48" s="1060"/>
      <c r="M48" s="576"/>
      <c r="N48" s="1075">
        <f t="shared" si="4"/>
        <v>0</v>
      </c>
      <c r="O48" s="1078"/>
      <c r="P48" s="1127"/>
      <c r="AA48" s="1112" t="str">
        <f t="shared" si="6"/>
        <v xml:space="preserve"> </v>
      </c>
      <c r="AB48" s="900" t="str">
        <f t="shared" si="10"/>
        <v>0</v>
      </c>
      <c r="AC48" s="1032" t="str">
        <f t="shared" si="8"/>
        <v>'0'</v>
      </c>
      <c r="AT48" s="110">
        <f t="shared" si="12"/>
        <v>9.375E-2</v>
      </c>
      <c r="AU48" s="1093">
        <f t="shared" si="7"/>
        <v>0</v>
      </c>
    </row>
    <row r="49" spans="1:47" ht="21.75" thickBot="1">
      <c r="A49" s="1087">
        <f t="shared" si="1"/>
        <v>999999</v>
      </c>
      <c r="B49" s="1032">
        <f t="shared" si="2"/>
        <v>49</v>
      </c>
      <c r="C49" s="576"/>
      <c r="D49" s="576"/>
      <c r="E49" s="577"/>
      <c r="F49" s="1108" t="s">
        <v>0</v>
      </c>
      <c r="G49" s="1054"/>
      <c r="H49" s="1109"/>
      <c r="I49" s="1109"/>
      <c r="J49" s="1129"/>
      <c r="K49" s="1111">
        <f>IF(AND(F49="Attended",Symbols!$AF$6="NGDC"),"Add I/O?",0)</f>
        <v>0</v>
      </c>
      <c r="L49" s="1060"/>
      <c r="M49" s="576"/>
      <c r="N49" s="1075">
        <f t="shared" si="4"/>
        <v>0</v>
      </c>
      <c r="O49" s="1078"/>
      <c r="P49" s="1127"/>
      <c r="AA49" s="1112" t="str">
        <f t="shared" si="6"/>
        <v xml:space="preserve"> </v>
      </c>
      <c r="AB49" s="900" t="str">
        <f t="shared" si="10"/>
        <v>0</v>
      </c>
      <c r="AC49" s="1032" t="str">
        <f t="shared" si="8"/>
        <v>'0'</v>
      </c>
      <c r="AT49" s="110">
        <f t="shared" si="12"/>
        <v>9.375E-2</v>
      </c>
      <c r="AU49" s="1093">
        <f t="shared" si="7"/>
        <v>0</v>
      </c>
    </row>
    <row r="50" spans="1:47" ht="21.75" thickBot="1">
      <c r="A50" s="1087">
        <f t="shared" si="1"/>
        <v>999999</v>
      </c>
      <c r="B50" s="1032">
        <f t="shared" si="2"/>
        <v>50</v>
      </c>
      <c r="C50" s="576"/>
      <c r="D50" s="576"/>
      <c r="E50" s="577"/>
      <c r="F50" s="1108" t="s">
        <v>0</v>
      </c>
      <c r="G50" s="1054"/>
      <c r="H50" s="1116"/>
      <c r="I50" s="1116"/>
      <c r="J50" s="1129"/>
      <c r="K50" s="1111">
        <f>IF(AND(F50="Attended",Symbols!$AF$6="NGDC"),"Add I/O?",0)</f>
        <v>0</v>
      </c>
      <c r="L50" s="1117" t="s">
        <v>0</v>
      </c>
      <c r="M50" s="576" t="s">
        <v>0</v>
      </c>
      <c r="N50" s="1075">
        <f t="shared" si="4"/>
        <v>0</v>
      </c>
      <c r="O50" s="1078"/>
      <c r="P50" s="1118" t="s">
        <v>0</v>
      </c>
      <c r="AA50" s="1112" t="str">
        <f t="shared" si="6"/>
        <v xml:space="preserve"> </v>
      </c>
      <c r="AB50" s="900" t="str">
        <f t="shared" si="10"/>
        <v>0</v>
      </c>
      <c r="AC50" s="1032" t="str">
        <f t="shared" si="8"/>
        <v>'0'</v>
      </c>
      <c r="AT50" s="110">
        <f t="shared" si="12"/>
        <v>9.375E-2</v>
      </c>
      <c r="AU50" s="1093">
        <f t="shared" si="7"/>
        <v>0</v>
      </c>
    </row>
    <row r="51" spans="1:47" ht="21.75" thickBot="1">
      <c r="A51" s="1087">
        <f t="shared" si="1"/>
        <v>999999</v>
      </c>
      <c r="B51" s="1032">
        <f t="shared" si="2"/>
        <v>51</v>
      </c>
      <c r="C51" s="576"/>
      <c r="D51" s="576"/>
      <c r="E51" s="577"/>
      <c r="F51" s="1108" t="s">
        <v>0</v>
      </c>
      <c r="G51" s="1054"/>
      <c r="H51" s="1116"/>
      <c r="I51" s="1116"/>
      <c r="J51" s="1129"/>
      <c r="K51" s="1111">
        <f>IF(AND(F51="Attended",Symbols!$AF$6="NGDC"),"Add I/O?",0)</f>
        <v>0</v>
      </c>
      <c r="L51" s="1117" t="s">
        <v>0</v>
      </c>
      <c r="M51" s="576" t="s">
        <v>0</v>
      </c>
      <c r="N51" s="1075">
        <f t="shared" si="4"/>
        <v>0</v>
      </c>
      <c r="O51" s="1078"/>
      <c r="P51" s="1118" t="s">
        <v>0</v>
      </c>
      <c r="AA51" s="1112" t="str">
        <f t="shared" si="6"/>
        <v xml:space="preserve"> </v>
      </c>
      <c r="AB51" s="900" t="str">
        <f t="shared" si="10"/>
        <v>0</v>
      </c>
      <c r="AC51" s="1032" t="str">
        <f t="shared" si="8"/>
        <v>'0'</v>
      </c>
      <c r="AT51" s="110">
        <f t="shared" si="12"/>
        <v>9.375E-2</v>
      </c>
      <c r="AU51" s="1093">
        <f t="shared" si="7"/>
        <v>0</v>
      </c>
    </row>
    <row r="52" spans="1:47" ht="21.75" thickBot="1">
      <c r="A52" s="1087">
        <f t="shared" si="1"/>
        <v>999999</v>
      </c>
      <c r="B52" s="1032">
        <f t="shared" si="2"/>
        <v>52</v>
      </c>
      <c r="C52" s="576"/>
      <c r="D52" s="576"/>
      <c r="E52" s="577"/>
      <c r="F52" s="1108" t="s">
        <v>0</v>
      </c>
      <c r="G52" s="1054"/>
      <c r="H52" s="1109"/>
      <c r="I52" s="1109"/>
      <c r="J52" s="1129"/>
      <c r="K52" s="1111">
        <f>IF(AND(F52="Attended",Symbols!$AF$6="NGDC"),"Add I/O?",0)</f>
        <v>0</v>
      </c>
      <c r="L52" s="1060"/>
      <c r="M52" s="576"/>
      <c r="N52" s="1075">
        <f t="shared" si="4"/>
        <v>0</v>
      </c>
      <c r="O52" s="1078"/>
      <c r="P52" s="1127"/>
      <c r="AA52" s="1112" t="str">
        <f t="shared" si="6"/>
        <v xml:space="preserve"> </v>
      </c>
      <c r="AB52" s="900" t="str">
        <f t="shared" si="10"/>
        <v>0</v>
      </c>
      <c r="AC52" s="1032" t="str">
        <f t="shared" si="8"/>
        <v>'0'</v>
      </c>
      <c r="AT52" s="110">
        <f t="shared" si="12"/>
        <v>9.375E-2</v>
      </c>
      <c r="AU52" s="1093">
        <f t="shared" si="7"/>
        <v>0</v>
      </c>
    </row>
    <row r="53" spans="1:47" ht="21.75" thickBot="1">
      <c r="A53" s="1087">
        <f t="shared" si="1"/>
        <v>999999</v>
      </c>
      <c r="B53" s="1032">
        <f t="shared" si="2"/>
        <v>53</v>
      </c>
      <c r="C53" s="576"/>
      <c r="D53" s="576"/>
      <c r="E53" s="577"/>
      <c r="F53" s="1108" t="s">
        <v>0</v>
      </c>
      <c r="G53" s="1054"/>
      <c r="H53" s="1109"/>
      <c r="I53" s="1109"/>
      <c r="J53" s="1129"/>
      <c r="K53" s="1111">
        <f>IF(AND(F53="Attended",Symbols!$AF$6="NGDC"),"Add I/O?",0)</f>
        <v>0</v>
      </c>
      <c r="L53" s="1060"/>
      <c r="M53" s="576"/>
      <c r="N53" s="1075">
        <f t="shared" si="4"/>
        <v>0</v>
      </c>
      <c r="O53" s="1078"/>
      <c r="P53" s="1127"/>
      <c r="AA53" s="1112" t="str">
        <f t="shared" si="6"/>
        <v xml:space="preserve"> </v>
      </c>
      <c r="AB53" s="900" t="str">
        <f t="shared" si="10"/>
        <v>0</v>
      </c>
      <c r="AC53" s="1032" t="str">
        <f t="shared" si="8"/>
        <v>'0'</v>
      </c>
      <c r="AT53" s="110">
        <f t="shared" si="12"/>
        <v>9.375E-2</v>
      </c>
      <c r="AU53" s="1093">
        <f t="shared" si="7"/>
        <v>0</v>
      </c>
    </row>
    <row r="54" spans="1:47" ht="21.75" thickBot="1">
      <c r="A54" s="1087">
        <f t="shared" si="1"/>
        <v>999999</v>
      </c>
      <c r="B54" s="1032">
        <f t="shared" si="2"/>
        <v>54</v>
      </c>
      <c r="C54" s="576"/>
      <c r="D54" s="576"/>
      <c r="E54" s="577"/>
      <c r="F54" s="1108" t="s">
        <v>0</v>
      </c>
      <c r="G54" s="1054"/>
      <c r="H54" s="1109"/>
      <c r="I54" s="1109"/>
      <c r="J54" s="1129"/>
      <c r="K54" s="1111">
        <f>IF(AND(F54="Attended",Symbols!$AF$6="NGDC"),"Add I/O?",0)</f>
        <v>0</v>
      </c>
      <c r="L54" s="1060"/>
      <c r="M54" s="576"/>
      <c r="N54" s="1075">
        <f t="shared" si="4"/>
        <v>0</v>
      </c>
      <c r="O54" s="1078"/>
      <c r="P54" s="1127"/>
      <c r="AA54" s="1112" t="str">
        <f t="shared" si="6"/>
        <v xml:space="preserve"> </v>
      </c>
      <c r="AB54" s="900" t="str">
        <f t="shared" si="10"/>
        <v>0</v>
      </c>
      <c r="AC54" s="1032" t="str">
        <f t="shared" si="8"/>
        <v>'0'</v>
      </c>
      <c r="AT54" s="110">
        <f t="shared" si="12"/>
        <v>9.375E-2</v>
      </c>
      <c r="AU54" s="1093">
        <f t="shared" si="7"/>
        <v>0</v>
      </c>
    </row>
    <row r="55" spans="1:47" ht="21.75" thickBot="1">
      <c r="A55" s="1087">
        <f t="shared" si="1"/>
        <v>999999</v>
      </c>
      <c r="B55" s="1032">
        <f t="shared" si="2"/>
        <v>55</v>
      </c>
      <c r="C55" s="576"/>
      <c r="D55" s="576"/>
      <c r="E55" s="577"/>
      <c r="F55" s="1131" t="s">
        <v>0</v>
      </c>
      <c r="G55" s="1054"/>
      <c r="H55" s="1132"/>
      <c r="I55" s="1132"/>
      <c r="J55" s="1133"/>
      <c r="K55" s="1111">
        <f>IF(AND(F55="Attended",Symbols!$AF$6="NGDC"),"Add I/O?",0)</f>
        <v>0</v>
      </c>
      <c r="L55" s="1060"/>
      <c r="M55" s="576"/>
      <c r="N55" s="1075">
        <f t="shared" si="4"/>
        <v>0</v>
      </c>
      <c r="O55" s="1078"/>
      <c r="P55" s="1127"/>
      <c r="AA55" s="1112" t="str">
        <f t="shared" si="6"/>
        <v xml:space="preserve"> </v>
      </c>
      <c r="AB55" s="900" t="str">
        <f t="shared" si="10"/>
        <v>0</v>
      </c>
      <c r="AC55" s="1032" t="str">
        <f t="shared" si="8"/>
        <v>'0'</v>
      </c>
      <c r="AT55" s="110">
        <f t="shared" si="12"/>
        <v>9.375E-2</v>
      </c>
      <c r="AU55" s="1093">
        <f t="shared" si="7"/>
        <v>0</v>
      </c>
    </row>
    <row r="56" spans="1:47" ht="21.75" thickBot="1">
      <c r="A56" s="1087">
        <f t="shared" si="1"/>
        <v>999999</v>
      </c>
      <c r="B56" s="1032">
        <f t="shared" si="2"/>
        <v>56</v>
      </c>
      <c r="C56" s="576"/>
      <c r="D56" s="576"/>
      <c r="E56" s="577"/>
      <c r="F56" s="1131" t="s">
        <v>0</v>
      </c>
      <c r="G56" s="1054"/>
      <c r="H56" s="1132"/>
      <c r="I56" s="1132"/>
      <c r="J56" s="1133"/>
      <c r="K56" s="1111">
        <f>IF(AND(F56="Attended",Symbols!$AF$6="NGDC"),"Add I/O?",0)</f>
        <v>0</v>
      </c>
      <c r="L56" s="1060" t="s">
        <v>3568</v>
      </c>
      <c r="M56" s="576"/>
      <c r="N56" s="1075">
        <f t="shared" si="4"/>
        <v>0</v>
      </c>
      <c r="O56" s="1078"/>
      <c r="P56" s="1127"/>
      <c r="AA56" s="1112" t="str">
        <f t="shared" si="6"/>
        <v xml:space="preserve"> </v>
      </c>
      <c r="AB56" s="900" t="str">
        <f t="shared" si="10"/>
        <v>0</v>
      </c>
      <c r="AC56" s="1032" t="str">
        <f t="shared" si="8"/>
        <v>'0'</v>
      </c>
      <c r="AT56" s="110">
        <f t="shared" si="12"/>
        <v>9.375E-2</v>
      </c>
      <c r="AU56" s="1093">
        <f t="shared" si="7"/>
        <v>0</v>
      </c>
    </row>
    <row r="57" spans="1:47" ht="21.75" thickBot="1">
      <c r="A57" s="1087">
        <f t="shared" si="1"/>
        <v>999999</v>
      </c>
      <c r="B57" s="1032">
        <f t="shared" si="2"/>
        <v>57</v>
      </c>
      <c r="C57" s="576"/>
      <c r="D57" s="576"/>
      <c r="E57" s="577"/>
      <c r="F57" s="1131" t="s">
        <v>0</v>
      </c>
      <c r="G57" s="1054"/>
      <c r="H57" s="1132"/>
      <c r="I57" s="1132"/>
      <c r="J57" s="1133"/>
      <c r="K57" s="1111">
        <f>IF(AND(F57="Attended",Symbols!$AF$6="NGDC"),"Add I/O?",0)</f>
        <v>0</v>
      </c>
      <c r="L57" s="1060"/>
      <c r="M57" s="576"/>
      <c r="N57" s="1075">
        <f t="shared" si="4"/>
        <v>0</v>
      </c>
      <c r="O57" s="1078"/>
      <c r="P57" s="1127"/>
      <c r="AA57" s="1112" t="str">
        <f t="shared" si="6"/>
        <v xml:space="preserve"> </v>
      </c>
      <c r="AB57" s="900" t="str">
        <f t="shared" si="10"/>
        <v>0</v>
      </c>
      <c r="AC57" s="1032" t="str">
        <f t="shared" si="8"/>
        <v>'0'</v>
      </c>
      <c r="AT57" s="110">
        <f t="shared" si="12"/>
        <v>9.375E-2</v>
      </c>
      <c r="AU57" s="1093">
        <f t="shared" si="7"/>
        <v>0</v>
      </c>
    </row>
    <row r="58" spans="1:47" ht="21.75" thickBot="1">
      <c r="A58" s="1087">
        <f t="shared" si="1"/>
        <v>999999</v>
      </c>
      <c r="B58" s="1032">
        <f t="shared" si="2"/>
        <v>58</v>
      </c>
      <c r="C58" s="576"/>
      <c r="D58" s="576"/>
      <c r="E58" s="577"/>
      <c r="F58" s="1131" t="s">
        <v>0</v>
      </c>
      <c r="G58" s="1054"/>
      <c r="H58" s="1132"/>
      <c r="I58" s="1132"/>
      <c r="J58" s="1133"/>
      <c r="K58" s="1111">
        <f>IF(AND(F58="Attended",Symbols!$AF$6="NGDC"),"Add I/O?",0)</f>
        <v>0</v>
      </c>
      <c r="L58" s="1060"/>
      <c r="M58" s="576"/>
      <c r="N58" s="1075">
        <f t="shared" si="4"/>
        <v>0</v>
      </c>
      <c r="O58" s="1078"/>
      <c r="P58" s="1127"/>
      <c r="AA58" s="1112" t="str">
        <f t="shared" si="6"/>
        <v xml:space="preserve"> </v>
      </c>
      <c r="AB58" s="900" t="str">
        <f t="shared" si="10"/>
        <v>0</v>
      </c>
      <c r="AC58" s="1032" t="str">
        <f t="shared" si="8"/>
        <v>'0'</v>
      </c>
      <c r="AT58" s="110">
        <f t="shared" si="12"/>
        <v>9.375E-2</v>
      </c>
      <c r="AU58" s="1093">
        <f t="shared" si="7"/>
        <v>0</v>
      </c>
    </row>
    <row r="59" spans="1:47" ht="21.75" thickBot="1">
      <c r="A59" s="1087">
        <f t="shared" si="1"/>
        <v>999999</v>
      </c>
      <c r="B59" s="1032">
        <f t="shared" si="2"/>
        <v>59</v>
      </c>
      <c r="C59" s="576"/>
      <c r="D59" s="576"/>
      <c r="E59" s="577"/>
      <c r="F59" s="1131" t="s">
        <v>0</v>
      </c>
      <c r="G59" s="1054"/>
      <c r="H59" s="1132"/>
      <c r="I59" s="1132"/>
      <c r="J59" s="1133"/>
      <c r="K59" s="1111">
        <f>IF(AND(F59="Attended",Symbols!$AF$6="NGDC"),"Add I/O?",0)</f>
        <v>0</v>
      </c>
      <c r="L59" s="1060"/>
      <c r="M59" s="576"/>
      <c r="N59" s="1075">
        <f t="shared" si="4"/>
        <v>0</v>
      </c>
      <c r="O59" s="1078"/>
      <c r="P59" s="1127"/>
      <c r="AA59" s="1112" t="str">
        <f t="shared" si="6"/>
        <v xml:space="preserve"> </v>
      </c>
      <c r="AB59" s="900" t="str">
        <f t="shared" si="10"/>
        <v>0</v>
      </c>
      <c r="AC59" s="1032" t="str">
        <f t="shared" si="8"/>
        <v>'0'</v>
      </c>
      <c r="AT59" s="110">
        <f t="shared" si="12"/>
        <v>9.375E-2</v>
      </c>
      <c r="AU59" s="1093">
        <f t="shared" si="7"/>
        <v>0</v>
      </c>
    </row>
    <row r="60" spans="1:47" ht="21.75" thickBot="1">
      <c r="A60" s="1087">
        <f t="shared" si="1"/>
        <v>999999</v>
      </c>
      <c r="B60" s="1032">
        <f t="shared" si="2"/>
        <v>60</v>
      </c>
      <c r="C60" s="576"/>
      <c r="D60" s="576"/>
      <c r="E60" s="577"/>
      <c r="F60" s="1131" t="s">
        <v>0</v>
      </c>
      <c r="G60" s="1054"/>
      <c r="H60" s="1132"/>
      <c r="I60" s="1132"/>
      <c r="J60" s="1133"/>
      <c r="K60" s="1111">
        <f>IF(AND(F60="Attended",Symbols!$AF$6="NGDC"),"Add I/O?",0)</f>
        <v>0</v>
      </c>
      <c r="L60" s="1060"/>
      <c r="M60" s="576"/>
      <c r="N60" s="1075">
        <f t="shared" si="4"/>
        <v>0</v>
      </c>
      <c r="O60" s="1078"/>
      <c r="P60" s="1127"/>
      <c r="AA60" s="1112" t="str">
        <f t="shared" si="6"/>
        <v xml:space="preserve"> </v>
      </c>
      <c r="AB60" s="900" t="str">
        <f t="shared" si="10"/>
        <v>0</v>
      </c>
      <c r="AC60" s="1032" t="str">
        <f t="shared" si="8"/>
        <v>'0'</v>
      </c>
      <c r="AT60" s="110">
        <f t="shared" si="12"/>
        <v>9.375E-2</v>
      </c>
      <c r="AU60" s="1093">
        <f t="shared" si="7"/>
        <v>0</v>
      </c>
    </row>
    <row r="61" spans="1:47" ht="21.75" thickBot="1">
      <c r="A61" s="1087">
        <f t="shared" si="1"/>
        <v>999999</v>
      </c>
      <c r="B61" s="1032">
        <f t="shared" si="2"/>
        <v>61</v>
      </c>
      <c r="C61" s="1062"/>
      <c r="D61" s="576"/>
      <c r="E61" s="577"/>
      <c r="F61" s="1131" t="s">
        <v>0</v>
      </c>
      <c r="G61" s="1054"/>
      <c r="H61" s="1132"/>
      <c r="I61" s="1132"/>
      <c r="J61" s="1133"/>
      <c r="K61" s="1111">
        <f>IF(AND(F61="Attended",Symbols!$AF$6="NGDC"),"Add I/O?",0)</f>
        <v>0</v>
      </c>
      <c r="L61" s="1060"/>
      <c r="M61" s="576"/>
      <c r="N61" s="1075">
        <f t="shared" si="4"/>
        <v>0</v>
      </c>
      <c r="O61" s="1078"/>
      <c r="P61" s="1127"/>
      <c r="AA61" s="1112" t="str">
        <f t="shared" si="6"/>
        <v xml:space="preserve"> </v>
      </c>
      <c r="AB61" s="900" t="str">
        <f t="shared" si="10"/>
        <v>0</v>
      </c>
      <c r="AC61" s="1032" t="str">
        <f t="shared" si="8"/>
        <v>'0'</v>
      </c>
      <c r="AT61" s="110">
        <f t="shared" si="12"/>
        <v>9.375E-2</v>
      </c>
      <c r="AU61" s="1093">
        <f t="shared" si="7"/>
        <v>0</v>
      </c>
    </row>
    <row r="62" spans="1:47" ht="21.75" thickBot="1">
      <c r="A62" s="1087">
        <f t="shared" si="1"/>
        <v>999999</v>
      </c>
      <c r="B62" s="1032">
        <f t="shared" si="2"/>
        <v>62</v>
      </c>
      <c r="C62" s="1051"/>
      <c r="D62" s="1051"/>
      <c r="E62" s="577"/>
      <c r="F62" s="1131" t="s">
        <v>0</v>
      </c>
      <c r="G62" s="1054"/>
      <c r="H62" s="1134"/>
      <c r="I62" s="1134"/>
      <c r="J62" s="1133"/>
      <c r="K62" s="1111">
        <f>IF(AND(F62="Attended",Symbols!$AF$6="NGDC"),"Add I/O?",0)</f>
        <v>0</v>
      </c>
      <c r="N62" s="1075">
        <f t="shared" si="4"/>
        <v>0</v>
      </c>
      <c r="O62" s="1078"/>
      <c r="AA62" s="1112" t="str">
        <f t="shared" si="6"/>
        <v xml:space="preserve"> </v>
      </c>
      <c r="AB62" s="900" t="str">
        <f t="shared" si="10"/>
        <v>0</v>
      </c>
      <c r="AC62" s="1032" t="str">
        <f t="shared" si="8"/>
        <v>'0'</v>
      </c>
      <c r="AT62" s="110">
        <f t="shared" si="12"/>
        <v>9.375E-2</v>
      </c>
      <c r="AU62" s="1093">
        <f t="shared" si="7"/>
        <v>0</v>
      </c>
    </row>
    <row r="63" spans="1:47" ht="21.75" thickBot="1">
      <c r="A63" s="1087">
        <f t="shared" si="1"/>
        <v>999999</v>
      </c>
      <c r="B63" s="1032">
        <f t="shared" si="2"/>
        <v>63</v>
      </c>
      <c r="C63" s="1051"/>
      <c r="D63" s="1051"/>
      <c r="E63" s="577"/>
      <c r="F63" s="1131" t="s">
        <v>0</v>
      </c>
      <c r="G63" s="1054"/>
      <c r="H63" s="1134"/>
      <c r="I63" s="1134"/>
      <c r="J63" s="1133"/>
      <c r="K63" s="1111">
        <f>IF(AND(F63="Attended",Symbols!$AF$6="NGDC"),"Add I/O?",0)</f>
        <v>0</v>
      </c>
      <c r="N63" s="1075">
        <f t="shared" si="4"/>
        <v>0</v>
      </c>
      <c r="O63" s="1078"/>
      <c r="AA63" s="1112" t="str">
        <f t="shared" si="6"/>
        <v xml:space="preserve"> </v>
      </c>
      <c r="AB63" s="900" t="str">
        <f t="shared" si="10"/>
        <v>0</v>
      </c>
      <c r="AC63" s="1032" t="str">
        <f t="shared" si="8"/>
        <v>'0'</v>
      </c>
      <c r="AT63" s="110">
        <f t="shared" si="12"/>
        <v>9.375E-2</v>
      </c>
      <c r="AU63" s="1093">
        <f t="shared" si="7"/>
        <v>0</v>
      </c>
    </row>
    <row r="64" spans="1:47" ht="21.75" thickBot="1">
      <c r="A64" s="1087">
        <f t="shared" si="1"/>
        <v>999999</v>
      </c>
      <c r="B64" s="1032">
        <f t="shared" si="2"/>
        <v>64</v>
      </c>
      <c r="C64" s="1051"/>
      <c r="D64" s="1051"/>
      <c r="E64" s="577"/>
      <c r="F64" s="1131" t="s">
        <v>0</v>
      </c>
      <c r="G64" s="1054"/>
      <c r="H64" s="1134"/>
      <c r="I64" s="1134"/>
      <c r="J64" s="1133"/>
      <c r="K64" s="1111">
        <f>IF(AND(F64="Attended",Symbols!$AF$6="NGDC"),"Add I/O?",0)</f>
        <v>0</v>
      </c>
      <c r="N64" s="1075">
        <f t="shared" si="4"/>
        <v>0</v>
      </c>
      <c r="O64" s="1078"/>
      <c r="AA64" s="1112" t="str">
        <f t="shared" si="6"/>
        <v xml:space="preserve"> </v>
      </c>
      <c r="AB64" s="900" t="str">
        <f t="shared" si="10"/>
        <v>0</v>
      </c>
      <c r="AC64" s="1032" t="str">
        <f t="shared" si="8"/>
        <v>'0'</v>
      </c>
      <c r="AT64" s="110">
        <f t="shared" si="12"/>
        <v>9.375E-2</v>
      </c>
      <c r="AU64" s="1093">
        <f t="shared" si="7"/>
        <v>0</v>
      </c>
    </row>
    <row r="65" spans="1:47" ht="21.75" thickBot="1">
      <c r="A65" s="1087">
        <f t="shared" si="1"/>
        <v>999999</v>
      </c>
      <c r="B65" s="1032">
        <f t="shared" si="2"/>
        <v>65</v>
      </c>
      <c r="C65" s="1051"/>
      <c r="D65" s="1051"/>
      <c r="E65" s="577"/>
      <c r="F65" s="1131" t="s">
        <v>0</v>
      </c>
      <c r="G65" s="1054"/>
      <c r="H65" s="1134"/>
      <c r="I65" s="1134"/>
      <c r="J65" s="1133"/>
      <c r="K65" s="1111">
        <f>IF(AND(F65="Attended",Symbols!$AF$6="NGDC"),"Add I/O?",0)</f>
        <v>0</v>
      </c>
      <c r="N65" s="1075">
        <f t="shared" si="4"/>
        <v>0</v>
      </c>
      <c r="O65" s="1078"/>
      <c r="AA65" s="1112" t="str">
        <f t="shared" si="6"/>
        <v xml:space="preserve"> </v>
      </c>
      <c r="AB65" s="900" t="str">
        <f t="shared" si="10"/>
        <v>0</v>
      </c>
      <c r="AC65" s="1032" t="str">
        <f t="shared" si="8"/>
        <v>'0'</v>
      </c>
      <c r="AT65" s="110">
        <f t="shared" si="12"/>
        <v>9.375E-2</v>
      </c>
      <c r="AU65" s="1093">
        <f t="shared" si="7"/>
        <v>0</v>
      </c>
    </row>
    <row r="66" spans="1:47" ht="21.75" thickBot="1">
      <c r="A66" s="1087">
        <f t="shared" si="1"/>
        <v>999999</v>
      </c>
      <c r="B66" s="1032">
        <f t="shared" si="2"/>
        <v>66</v>
      </c>
      <c r="C66" s="1051"/>
      <c r="D66" s="1051"/>
      <c r="E66" s="577"/>
      <c r="F66" s="1131" t="s">
        <v>0</v>
      </c>
      <c r="G66" s="1054"/>
      <c r="H66" s="1134"/>
      <c r="I66" s="1134"/>
      <c r="J66" s="1133"/>
      <c r="K66" s="1111">
        <f>IF(AND(F66="Attended",Symbols!$AF$6="NGDC"),"Add I/O?",0)</f>
        <v>0</v>
      </c>
      <c r="N66" s="1075">
        <f t="shared" si="4"/>
        <v>0</v>
      </c>
      <c r="O66" s="1078"/>
      <c r="AA66" s="1112" t="str">
        <f t="shared" si="6"/>
        <v xml:space="preserve"> </v>
      </c>
      <c r="AB66" s="900" t="str">
        <f t="shared" si="10"/>
        <v>0</v>
      </c>
      <c r="AC66" s="1032" t="str">
        <f t="shared" si="8"/>
        <v>'0'</v>
      </c>
      <c r="AT66" s="110">
        <f t="shared" si="12"/>
        <v>9.375E-2</v>
      </c>
      <c r="AU66" s="1093">
        <f t="shared" si="7"/>
        <v>0</v>
      </c>
    </row>
    <row r="67" spans="1:47" ht="21.75" thickBot="1">
      <c r="A67" s="1087">
        <f t="shared" ref="A67:A130" si="13">IF(C67=0,999999,$E$1)</f>
        <v>999999</v>
      </c>
      <c r="B67" s="1032">
        <f t="shared" ref="B67:B130" si="14">B66+1</f>
        <v>67</v>
      </c>
      <c r="C67" s="1051"/>
      <c r="D67" s="1051"/>
      <c r="E67" s="577"/>
      <c r="F67" s="1131" t="s">
        <v>0</v>
      </c>
      <c r="G67" s="1054"/>
      <c r="H67" s="1134"/>
      <c r="I67" s="1134"/>
      <c r="J67" s="1133"/>
      <c r="K67" s="1111">
        <f>IF(AND(F67="Attended",Symbols!$AF$6="NGDC"),"Add I/O?",0)</f>
        <v>0</v>
      </c>
      <c r="N67" s="1075">
        <f t="shared" si="4"/>
        <v>0</v>
      </c>
      <c r="O67" s="1078"/>
      <c r="AA67" s="1112" t="str">
        <f t="shared" si="6"/>
        <v xml:space="preserve"> </v>
      </c>
      <c r="AB67" s="900" t="str">
        <f t="shared" si="10"/>
        <v>0</v>
      </c>
      <c r="AC67" s="1032" t="str">
        <f t="shared" si="8"/>
        <v>'0'</v>
      </c>
      <c r="AT67" s="110">
        <f t="shared" si="12"/>
        <v>9.375E-2</v>
      </c>
      <c r="AU67" s="1093">
        <f t="shared" si="7"/>
        <v>0</v>
      </c>
    </row>
    <row r="68" spans="1:47" ht="21.75" thickBot="1">
      <c r="A68" s="1087">
        <f t="shared" si="13"/>
        <v>999999</v>
      </c>
      <c r="B68" s="1032">
        <f t="shared" si="14"/>
        <v>68</v>
      </c>
      <c r="C68" s="1051"/>
      <c r="D68" s="1051"/>
      <c r="E68" s="577"/>
      <c r="F68" s="1131" t="s">
        <v>0</v>
      </c>
      <c r="G68" s="1054"/>
      <c r="H68" s="1134"/>
      <c r="I68" s="1134"/>
      <c r="J68" s="1133"/>
      <c r="K68" s="1111">
        <f>IF(AND(F68="Attended",Symbols!$AF$6="NGDC"),"Add I/O?",0)</f>
        <v>0</v>
      </c>
      <c r="N68" s="1075">
        <f t="shared" ref="N68:N100" si="15">IF(E68=0,C68,N67)</f>
        <v>0</v>
      </c>
      <c r="O68" s="1078"/>
      <c r="AA68" s="1112" t="str">
        <f t="shared" ref="AA68:AB105" si="16">IF(E68=0," ","Attended")</f>
        <v xml:space="preserve"> </v>
      </c>
      <c r="AB68" s="900" t="str">
        <f t="shared" si="10"/>
        <v>0</v>
      </c>
      <c r="AC68" s="1032" t="str">
        <f t="shared" si="8"/>
        <v>'0'</v>
      </c>
      <c r="AT68" s="110">
        <f t="shared" si="12"/>
        <v>9.375E-2</v>
      </c>
      <c r="AU68" s="1093">
        <f t="shared" ref="AU68:AU100" si="17">IF(AND(C68&lt;&gt;0,E68=0,G68&lt;&gt;0),G68,AU67)</f>
        <v>0</v>
      </c>
    </row>
    <row r="69" spans="1:47" ht="21.75" thickBot="1">
      <c r="A69" s="1087">
        <f t="shared" si="13"/>
        <v>999999</v>
      </c>
      <c r="B69" s="1032">
        <f t="shared" si="14"/>
        <v>69</v>
      </c>
      <c r="C69" s="1051"/>
      <c r="D69" s="1051"/>
      <c r="E69" s="577"/>
      <c r="F69" s="1131" t="s">
        <v>0</v>
      </c>
      <c r="G69" s="1054"/>
      <c r="H69" s="1134"/>
      <c r="I69" s="1134"/>
      <c r="J69" s="1133"/>
      <c r="K69" s="1111">
        <f>IF(AND(F69="Attended",Symbols!$AF$6="NGDC"),"Add I/O?",0)</f>
        <v>0</v>
      </c>
      <c r="N69" s="1075">
        <f t="shared" si="15"/>
        <v>0</v>
      </c>
      <c r="O69" s="1078"/>
      <c r="AA69" s="1112" t="str">
        <f t="shared" si="16"/>
        <v xml:space="preserve"> </v>
      </c>
      <c r="AB69" s="900" t="str">
        <f t="shared" si="10"/>
        <v>0</v>
      </c>
      <c r="AC69" s="1032" t="str">
        <f t="shared" ref="AC69:AC132" si="18">CONCATENATE("'",AB69,"'")</f>
        <v>'0'</v>
      </c>
      <c r="AT69" s="110">
        <f t="shared" si="12"/>
        <v>9.375E-2</v>
      </c>
      <c r="AU69" s="1093">
        <f t="shared" si="17"/>
        <v>0</v>
      </c>
    </row>
    <row r="70" spans="1:47" ht="21.75" thickBot="1">
      <c r="A70" s="1087">
        <f t="shared" si="13"/>
        <v>999999</v>
      </c>
      <c r="B70" s="1032">
        <f t="shared" si="14"/>
        <v>70</v>
      </c>
      <c r="C70" s="1051"/>
      <c r="D70" s="1051"/>
      <c r="E70" s="577"/>
      <c r="F70" s="1131" t="s">
        <v>0</v>
      </c>
      <c r="G70" s="1054"/>
      <c r="H70" s="1134"/>
      <c r="I70" s="1134"/>
      <c r="J70" s="1133"/>
      <c r="K70" s="1111">
        <f>IF(AND(F70="Attended",Symbols!$AF$6="NGDC"),"Add I/O?",0)</f>
        <v>0</v>
      </c>
      <c r="N70" s="1075">
        <f t="shared" si="15"/>
        <v>0</v>
      </c>
      <c r="O70" s="1078"/>
      <c r="AA70" s="1112" t="str">
        <f t="shared" si="16"/>
        <v xml:space="preserve"> </v>
      </c>
      <c r="AB70" s="900" t="str">
        <f t="shared" ref="AB70:AB104" si="19">IF(E70&lt;100000000,CONCATENATE("0",E70),E70+0)</f>
        <v>0</v>
      </c>
      <c r="AC70" s="1032" t="str">
        <f t="shared" si="18"/>
        <v>'0'</v>
      </c>
      <c r="AT70" s="110">
        <f t="shared" si="12"/>
        <v>9.375E-2</v>
      </c>
      <c r="AU70" s="1093">
        <f t="shared" si="17"/>
        <v>0</v>
      </c>
    </row>
    <row r="71" spans="1:47" ht="21.75" thickBot="1">
      <c r="A71" s="1087">
        <f t="shared" si="13"/>
        <v>999999</v>
      </c>
      <c r="B71" s="1032">
        <f t="shared" si="14"/>
        <v>71</v>
      </c>
      <c r="C71" s="1051"/>
      <c r="D71" s="1051"/>
      <c r="E71" s="577"/>
      <c r="F71" s="1131" t="s">
        <v>0</v>
      </c>
      <c r="G71" s="1054"/>
      <c r="H71" s="1134"/>
      <c r="I71" s="1134"/>
      <c r="J71" s="1133"/>
      <c r="K71" s="1111">
        <f>IF(AND(F71="Attended",Symbols!$AF$6="NGDC"),"Add I/O?",0)</f>
        <v>0</v>
      </c>
      <c r="N71" s="1075">
        <f t="shared" si="15"/>
        <v>0</v>
      </c>
      <c r="O71" s="1078"/>
      <c r="AA71" s="1112" t="str">
        <f t="shared" si="16"/>
        <v xml:space="preserve"> </v>
      </c>
      <c r="AB71" s="900" t="str">
        <f t="shared" si="19"/>
        <v>0</v>
      </c>
      <c r="AC71" s="1032" t="str">
        <f t="shared" si="18"/>
        <v>'0'</v>
      </c>
      <c r="AT71" s="110">
        <f t="shared" si="12"/>
        <v>9.375E-2</v>
      </c>
      <c r="AU71" s="1093">
        <f t="shared" si="17"/>
        <v>0</v>
      </c>
    </row>
    <row r="72" spans="1:47" ht="21.75" thickBot="1">
      <c r="A72" s="1087">
        <f t="shared" si="13"/>
        <v>999999</v>
      </c>
      <c r="B72" s="1032">
        <f t="shared" si="14"/>
        <v>72</v>
      </c>
      <c r="C72" s="1051"/>
      <c r="D72" s="1051"/>
      <c r="E72" s="577"/>
      <c r="F72" s="1131" t="s">
        <v>0</v>
      </c>
      <c r="G72" s="1054"/>
      <c r="H72" s="1134"/>
      <c r="I72" s="1134"/>
      <c r="J72" s="1133"/>
      <c r="K72" s="1111">
        <f>IF(AND(F72="Attended",Symbols!$AF$6="NGDC"),"Add I/O?",0)</f>
        <v>0</v>
      </c>
      <c r="N72" s="1075">
        <f t="shared" si="15"/>
        <v>0</v>
      </c>
      <c r="O72" s="1078"/>
      <c r="AA72" s="1112" t="str">
        <f t="shared" si="16"/>
        <v xml:space="preserve"> </v>
      </c>
      <c r="AB72" s="900" t="str">
        <f t="shared" si="19"/>
        <v>0</v>
      </c>
      <c r="AC72" s="1032" t="str">
        <f t="shared" si="18"/>
        <v>'0'</v>
      </c>
      <c r="AT72" s="110">
        <f t="shared" si="12"/>
        <v>9.375E-2</v>
      </c>
      <c r="AU72" s="1093">
        <f t="shared" si="17"/>
        <v>0</v>
      </c>
    </row>
    <row r="73" spans="1:47" ht="21.75" thickBot="1">
      <c r="A73" s="1087">
        <f t="shared" si="13"/>
        <v>999999</v>
      </c>
      <c r="B73" s="1032">
        <f t="shared" si="14"/>
        <v>73</v>
      </c>
      <c r="C73" s="1051"/>
      <c r="D73" s="1051"/>
      <c r="E73" s="577"/>
      <c r="F73" s="1131" t="s">
        <v>0</v>
      </c>
      <c r="G73" s="1054"/>
      <c r="H73" s="1134"/>
      <c r="I73" s="1134"/>
      <c r="J73" s="1133"/>
      <c r="K73" s="1111">
        <f>IF(AND(F73="Attended",Symbols!$AF$6="NGDC"),"Add I/O?",0)</f>
        <v>0</v>
      </c>
      <c r="N73" s="1075">
        <f t="shared" si="15"/>
        <v>0</v>
      </c>
      <c r="O73" s="1078"/>
      <c r="AA73" s="1112" t="str">
        <f t="shared" si="16"/>
        <v xml:space="preserve"> </v>
      </c>
      <c r="AB73" s="900" t="str">
        <f t="shared" si="19"/>
        <v>0</v>
      </c>
      <c r="AC73" s="1032" t="str">
        <f t="shared" si="18"/>
        <v>'0'</v>
      </c>
      <c r="AT73" s="110">
        <f t="shared" si="12"/>
        <v>9.375E-2</v>
      </c>
      <c r="AU73" s="1093">
        <f t="shared" si="17"/>
        <v>0</v>
      </c>
    </row>
    <row r="74" spans="1:47" ht="21.75" thickBot="1">
      <c r="A74" s="1087">
        <f t="shared" si="13"/>
        <v>999999</v>
      </c>
      <c r="B74" s="1032">
        <f t="shared" si="14"/>
        <v>74</v>
      </c>
      <c r="C74" s="1051"/>
      <c r="D74" s="1051"/>
      <c r="E74" s="577"/>
      <c r="F74" s="1131" t="s">
        <v>0</v>
      </c>
      <c r="G74" s="1054"/>
      <c r="H74" s="1134"/>
      <c r="I74" s="1134"/>
      <c r="J74" s="1133"/>
      <c r="K74" s="1111">
        <f>IF(AND(F74="Attended",Symbols!$AF$6="NGDC"),"Add I/O?",0)</f>
        <v>0</v>
      </c>
      <c r="N74" s="1075">
        <f t="shared" si="15"/>
        <v>0</v>
      </c>
      <c r="O74" s="1078"/>
      <c r="AA74" s="1112" t="str">
        <f t="shared" si="16"/>
        <v xml:space="preserve"> </v>
      </c>
      <c r="AB74" s="900" t="str">
        <f t="shared" si="19"/>
        <v>0</v>
      </c>
      <c r="AC74" s="1032" t="str">
        <f t="shared" si="18"/>
        <v>'0'</v>
      </c>
      <c r="AT74" s="110">
        <f t="shared" si="12"/>
        <v>9.375E-2</v>
      </c>
      <c r="AU74" s="1093">
        <f t="shared" si="17"/>
        <v>0</v>
      </c>
    </row>
    <row r="75" spans="1:47" ht="21.75" thickBot="1">
      <c r="A75" s="1087">
        <f t="shared" si="13"/>
        <v>999999</v>
      </c>
      <c r="B75" s="1032">
        <f t="shared" si="14"/>
        <v>75</v>
      </c>
      <c r="C75" s="1051"/>
      <c r="D75" s="1051"/>
      <c r="E75" s="577"/>
      <c r="F75" s="1131" t="s">
        <v>0</v>
      </c>
      <c r="G75" s="1054"/>
      <c r="H75" s="1134"/>
      <c r="I75" s="1134"/>
      <c r="J75" s="1133"/>
      <c r="K75" s="1111">
        <f>IF(AND(F75="Attended",Symbols!$AF$6="NGDC"),"Add I/O?",0)</f>
        <v>0</v>
      </c>
      <c r="N75" s="1075">
        <f t="shared" si="15"/>
        <v>0</v>
      </c>
      <c r="O75" s="1078"/>
      <c r="AA75" s="1112" t="str">
        <f t="shared" si="16"/>
        <v xml:space="preserve"> </v>
      </c>
      <c r="AB75" s="900" t="str">
        <f t="shared" si="19"/>
        <v>0</v>
      </c>
      <c r="AC75" s="1032" t="str">
        <f t="shared" si="18"/>
        <v>'0'</v>
      </c>
      <c r="AT75" s="110">
        <f t="shared" si="12"/>
        <v>9.375E-2</v>
      </c>
      <c r="AU75" s="1093">
        <f t="shared" si="17"/>
        <v>0</v>
      </c>
    </row>
    <row r="76" spans="1:47" ht="21.75" thickBot="1">
      <c r="A76" s="1087">
        <f t="shared" si="13"/>
        <v>999999</v>
      </c>
      <c r="B76" s="1032">
        <f t="shared" si="14"/>
        <v>76</v>
      </c>
      <c r="C76" s="1051"/>
      <c r="D76" s="1051"/>
      <c r="E76" s="577"/>
      <c r="F76" s="1131" t="s">
        <v>0</v>
      </c>
      <c r="G76" s="1054"/>
      <c r="H76" s="1134"/>
      <c r="I76" s="1134"/>
      <c r="J76" s="1133"/>
      <c r="K76" s="1111">
        <f>IF(AND(F76="Attended",Symbols!$AF$6="NGDC"),"Add I/O?",0)</f>
        <v>0</v>
      </c>
      <c r="N76" s="1075">
        <f t="shared" si="15"/>
        <v>0</v>
      </c>
      <c r="O76" s="1078"/>
      <c r="AA76" s="1112" t="str">
        <f t="shared" si="16"/>
        <v xml:space="preserve"> </v>
      </c>
      <c r="AB76" s="900" t="str">
        <f t="shared" si="19"/>
        <v>0</v>
      </c>
      <c r="AC76" s="1032" t="str">
        <f t="shared" si="18"/>
        <v>'0'</v>
      </c>
      <c r="AT76" s="110">
        <f t="shared" ref="AT76:AT100" si="20">IF(AG76=0,AT75,$AT75+$AT$2)</f>
        <v>9.375E-2</v>
      </c>
      <c r="AU76" s="1093">
        <f t="shared" si="17"/>
        <v>0</v>
      </c>
    </row>
    <row r="77" spans="1:47" ht="21.75" thickBot="1">
      <c r="A77" s="1087">
        <f t="shared" si="13"/>
        <v>999999</v>
      </c>
      <c r="B77" s="1032">
        <f t="shared" si="14"/>
        <v>77</v>
      </c>
      <c r="C77" s="1051"/>
      <c r="D77" s="1051"/>
      <c r="E77" s="577"/>
      <c r="F77" s="1131" t="s">
        <v>0</v>
      </c>
      <c r="G77" s="1054"/>
      <c r="H77" s="1134"/>
      <c r="I77" s="1134"/>
      <c r="J77" s="1133"/>
      <c r="K77" s="1111">
        <f>IF(AND(F77="Attended",Symbols!$AF$6="NGDC"),"Add I/O?",0)</f>
        <v>0</v>
      </c>
      <c r="N77" s="1075">
        <f t="shared" si="15"/>
        <v>0</v>
      </c>
      <c r="O77" s="1078"/>
      <c r="AA77" s="1112" t="str">
        <f t="shared" si="16"/>
        <v xml:space="preserve"> </v>
      </c>
      <c r="AB77" s="900" t="str">
        <f t="shared" si="19"/>
        <v>0</v>
      </c>
      <c r="AC77" s="1032" t="str">
        <f t="shared" si="18"/>
        <v>'0'</v>
      </c>
      <c r="AT77" s="110">
        <f t="shared" si="20"/>
        <v>9.375E-2</v>
      </c>
      <c r="AU77" s="1093">
        <f t="shared" si="17"/>
        <v>0</v>
      </c>
    </row>
    <row r="78" spans="1:47" ht="21.75" thickBot="1">
      <c r="A78" s="1087">
        <f t="shared" si="13"/>
        <v>999999</v>
      </c>
      <c r="B78" s="1032">
        <f t="shared" si="14"/>
        <v>78</v>
      </c>
      <c r="C78" s="1051"/>
      <c r="D78" s="1051"/>
      <c r="E78" s="577"/>
      <c r="F78" s="1131" t="s">
        <v>0</v>
      </c>
      <c r="G78" s="1054"/>
      <c r="H78" s="1134"/>
      <c r="I78" s="1134"/>
      <c r="J78" s="1133"/>
      <c r="K78" s="1111">
        <f>IF(AND(F78="Attended",Symbols!$AF$6="NGDC"),"Add I/O?",0)</f>
        <v>0</v>
      </c>
      <c r="N78" s="1075">
        <f t="shared" si="15"/>
        <v>0</v>
      </c>
      <c r="O78" s="1078"/>
      <c r="AA78" s="1112" t="str">
        <f t="shared" si="16"/>
        <v xml:space="preserve"> </v>
      </c>
      <c r="AB78" s="900" t="str">
        <f t="shared" si="19"/>
        <v>0</v>
      </c>
      <c r="AC78" s="1032" t="str">
        <f t="shared" si="18"/>
        <v>'0'</v>
      </c>
      <c r="AT78" s="110">
        <f t="shared" si="20"/>
        <v>9.375E-2</v>
      </c>
      <c r="AU78" s="1093">
        <f t="shared" si="17"/>
        <v>0</v>
      </c>
    </row>
    <row r="79" spans="1:47" ht="21.75" thickBot="1">
      <c r="A79" s="1087">
        <f t="shared" si="13"/>
        <v>999999</v>
      </c>
      <c r="B79" s="1032">
        <f t="shared" si="14"/>
        <v>79</v>
      </c>
      <c r="C79" s="1051"/>
      <c r="D79" s="1051"/>
      <c r="E79" s="577"/>
      <c r="F79" s="1131" t="s">
        <v>0</v>
      </c>
      <c r="G79" s="1054"/>
      <c r="H79" s="1134"/>
      <c r="I79" s="1134"/>
      <c r="J79" s="1133"/>
      <c r="K79" s="1111">
        <f>IF(AND(F79="Attended",Symbols!$AF$6="NGDC"),"Add I/O?",0)</f>
        <v>0</v>
      </c>
      <c r="N79" s="1075">
        <f t="shared" si="15"/>
        <v>0</v>
      </c>
      <c r="O79" s="1078"/>
      <c r="AA79" s="1112" t="str">
        <f t="shared" si="16"/>
        <v xml:space="preserve"> </v>
      </c>
      <c r="AB79" s="900" t="str">
        <f t="shared" si="19"/>
        <v>0</v>
      </c>
      <c r="AC79" s="1032" t="str">
        <f t="shared" si="18"/>
        <v>'0'</v>
      </c>
      <c r="AT79" s="110">
        <f t="shared" si="20"/>
        <v>9.375E-2</v>
      </c>
      <c r="AU79" s="1093">
        <f t="shared" si="17"/>
        <v>0</v>
      </c>
    </row>
    <row r="80" spans="1:47" ht="21.75" thickBot="1">
      <c r="A80" s="1087">
        <f t="shared" si="13"/>
        <v>999999</v>
      </c>
      <c r="B80" s="1032">
        <f t="shared" si="14"/>
        <v>80</v>
      </c>
      <c r="C80" s="1051"/>
      <c r="D80" s="1051"/>
      <c r="E80" s="577"/>
      <c r="F80" s="1131" t="s">
        <v>0</v>
      </c>
      <c r="G80" s="1054"/>
      <c r="H80" s="1134"/>
      <c r="I80" s="1134"/>
      <c r="J80" s="1133"/>
      <c r="K80" s="1111">
        <f>IF(AND(F80="Attended",Symbols!$AF$6="NGDC"),"Add I/O?",0)</f>
        <v>0</v>
      </c>
      <c r="N80" s="1075">
        <f t="shared" si="15"/>
        <v>0</v>
      </c>
      <c r="O80" s="1078"/>
      <c r="AA80" s="1112" t="str">
        <f t="shared" si="16"/>
        <v xml:space="preserve"> </v>
      </c>
      <c r="AB80" s="900" t="str">
        <f t="shared" si="19"/>
        <v>0</v>
      </c>
      <c r="AC80" s="1032" t="str">
        <f t="shared" si="18"/>
        <v>'0'</v>
      </c>
      <c r="AT80" s="110">
        <f t="shared" si="20"/>
        <v>9.375E-2</v>
      </c>
      <c r="AU80" s="1093">
        <f t="shared" si="17"/>
        <v>0</v>
      </c>
    </row>
    <row r="81" spans="1:47" ht="21.75" thickBot="1">
      <c r="A81" s="1087">
        <f t="shared" si="13"/>
        <v>999999</v>
      </c>
      <c r="B81" s="1032">
        <f t="shared" si="14"/>
        <v>81</v>
      </c>
      <c r="C81" s="1051"/>
      <c r="D81" s="1051"/>
      <c r="E81" s="577"/>
      <c r="F81" s="1131" t="s">
        <v>0</v>
      </c>
      <c r="G81" s="1054"/>
      <c r="H81" s="1134"/>
      <c r="I81" s="1134"/>
      <c r="J81" s="1133"/>
      <c r="K81" s="1111">
        <f>IF(AND(F81="Attended",Symbols!$AF$6="NGDC"),"Add I/O?",0)</f>
        <v>0</v>
      </c>
      <c r="N81" s="1075">
        <f t="shared" si="15"/>
        <v>0</v>
      </c>
      <c r="O81" s="1078"/>
      <c r="AA81" s="1112" t="str">
        <f t="shared" si="16"/>
        <v xml:space="preserve"> </v>
      </c>
      <c r="AB81" s="900" t="str">
        <f t="shared" si="19"/>
        <v>0</v>
      </c>
      <c r="AC81" s="1032" t="str">
        <f t="shared" si="18"/>
        <v>'0'</v>
      </c>
      <c r="AT81" s="110">
        <f t="shared" si="20"/>
        <v>9.375E-2</v>
      </c>
      <c r="AU81" s="1093">
        <f t="shared" si="17"/>
        <v>0</v>
      </c>
    </row>
    <row r="82" spans="1:47" ht="21.75" thickBot="1">
      <c r="A82" s="1087">
        <f t="shared" si="13"/>
        <v>999999</v>
      </c>
      <c r="B82" s="1032">
        <f t="shared" si="14"/>
        <v>82</v>
      </c>
      <c r="C82" s="1051"/>
      <c r="D82" s="1051"/>
      <c r="E82" s="577"/>
      <c r="F82" s="1131" t="s">
        <v>0</v>
      </c>
      <c r="G82" s="1054"/>
      <c r="H82" s="1134"/>
      <c r="I82" s="1134"/>
      <c r="J82" s="1133"/>
      <c r="K82" s="1111">
        <f>IF(AND(F82="Attended",Symbols!$AF$6="NGDC"),"Add I/O?",0)</f>
        <v>0</v>
      </c>
      <c r="N82" s="1075">
        <f t="shared" si="15"/>
        <v>0</v>
      </c>
      <c r="O82" s="1078"/>
      <c r="AA82" s="1112" t="str">
        <f t="shared" si="16"/>
        <v xml:space="preserve"> </v>
      </c>
      <c r="AB82" s="900" t="str">
        <f t="shared" si="19"/>
        <v>0</v>
      </c>
      <c r="AC82" s="1032" t="str">
        <f t="shared" si="18"/>
        <v>'0'</v>
      </c>
      <c r="AT82" s="110">
        <f t="shared" si="20"/>
        <v>9.375E-2</v>
      </c>
      <c r="AU82" s="1093">
        <f t="shared" si="17"/>
        <v>0</v>
      </c>
    </row>
    <row r="83" spans="1:47" ht="21.75" thickBot="1">
      <c r="A83" s="1087">
        <f t="shared" si="13"/>
        <v>999999</v>
      </c>
      <c r="B83" s="1032">
        <f t="shared" si="14"/>
        <v>83</v>
      </c>
      <c r="C83" s="1051"/>
      <c r="D83" s="1051"/>
      <c r="E83" s="577"/>
      <c r="F83" s="1131" t="s">
        <v>0</v>
      </c>
      <c r="G83" s="1054"/>
      <c r="H83" s="1134"/>
      <c r="I83" s="1134"/>
      <c r="J83" s="1133"/>
      <c r="K83" s="1111">
        <f>IF(AND(F83="Attended",Symbols!$AF$6="NGDC"),"Add I/O?",0)</f>
        <v>0</v>
      </c>
      <c r="N83" s="1075">
        <f t="shared" si="15"/>
        <v>0</v>
      </c>
      <c r="O83" s="1078"/>
      <c r="AA83" s="1112" t="str">
        <f t="shared" si="16"/>
        <v xml:space="preserve"> </v>
      </c>
      <c r="AB83" s="900" t="str">
        <f t="shared" si="19"/>
        <v>0</v>
      </c>
      <c r="AC83" s="1032" t="str">
        <f t="shared" si="18"/>
        <v>'0'</v>
      </c>
      <c r="AT83" s="110">
        <f t="shared" si="20"/>
        <v>9.375E-2</v>
      </c>
      <c r="AU83" s="1093">
        <f t="shared" si="17"/>
        <v>0</v>
      </c>
    </row>
    <row r="84" spans="1:47" ht="21.75" thickBot="1">
      <c r="A84" s="1087">
        <f t="shared" si="13"/>
        <v>999999</v>
      </c>
      <c r="B84" s="1032">
        <f t="shared" si="14"/>
        <v>84</v>
      </c>
      <c r="C84" s="1051"/>
      <c r="D84" s="1051"/>
      <c r="E84" s="577"/>
      <c r="F84" s="1131" t="s">
        <v>0</v>
      </c>
      <c r="G84" s="1054"/>
      <c r="H84" s="1134"/>
      <c r="I84" s="1134"/>
      <c r="J84" s="1133"/>
      <c r="K84" s="1111">
        <f>IF(AND(F84="Attended",Symbols!$AF$6="NGDC"),"Add I/O?",0)</f>
        <v>0</v>
      </c>
      <c r="N84" s="1075">
        <f t="shared" si="15"/>
        <v>0</v>
      </c>
      <c r="O84" s="1078"/>
      <c r="AA84" s="1112" t="str">
        <f t="shared" si="16"/>
        <v xml:space="preserve"> </v>
      </c>
      <c r="AB84" s="900" t="str">
        <f t="shared" si="19"/>
        <v>0</v>
      </c>
      <c r="AC84" s="1032" t="str">
        <f t="shared" si="18"/>
        <v>'0'</v>
      </c>
      <c r="AT84" s="110">
        <f t="shared" si="20"/>
        <v>9.375E-2</v>
      </c>
      <c r="AU84" s="1093">
        <f t="shared" si="17"/>
        <v>0</v>
      </c>
    </row>
    <row r="85" spans="1:47" ht="21.75" thickBot="1">
      <c r="A85" s="1087">
        <f t="shared" si="13"/>
        <v>999999</v>
      </c>
      <c r="B85" s="1032">
        <f t="shared" si="14"/>
        <v>85</v>
      </c>
      <c r="C85" s="1051"/>
      <c r="D85" s="1051"/>
      <c r="E85" s="577"/>
      <c r="F85" s="1131" t="s">
        <v>0</v>
      </c>
      <c r="G85" s="1054"/>
      <c r="H85" s="1134"/>
      <c r="I85" s="1134"/>
      <c r="J85" s="1133"/>
      <c r="K85" s="1111">
        <f>IF(AND(F85="Attended",Symbols!$AF$6="NGDC"),"Add I/O?",0)</f>
        <v>0</v>
      </c>
      <c r="N85" s="1075">
        <f t="shared" si="15"/>
        <v>0</v>
      </c>
      <c r="O85" s="1078"/>
      <c r="AA85" s="1112" t="str">
        <f t="shared" si="16"/>
        <v xml:space="preserve"> </v>
      </c>
      <c r="AB85" s="900" t="str">
        <f t="shared" si="19"/>
        <v>0</v>
      </c>
      <c r="AC85" s="1032" t="str">
        <f t="shared" si="18"/>
        <v>'0'</v>
      </c>
      <c r="AT85" s="110">
        <f t="shared" si="20"/>
        <v>9.375E-2</v>
      </c>
      <c r="AU85" s="1093">
        <f t="shared" si="17"/>
        <v>0</v>
      </c>
    </row>
    <row r="86" spans="1:47" ht="21.75" thickBot="1">
      <c r="A86" s="1087">
        <f t="shared" si="13"/>
        <v>999999</v>
      </c>
      <c r="B86" s="1032">
        <f t="shared" si="14"/>
        <v>86</v>
      </c>
      <c r="C86" s="1051"/>
      <c r="D86" s="1051"/>
      <c r="E86" s="577"/>
      <c r="F86" s="1131" t="s">
        <v>0</v>
      </c>
      <c r="G86" s="1054"/>
      <c r="H86" s="1134"/>
      <c r="I86" s="1134"/>
      <c r="J86" s="1133"/>
      <c r="K86" s="1111">
        <f>IF(AND(F86="Attended",Symbols!$AF$6="NGDC"),"Add I/O?",0)</f>
        <v>0</v>
      </c>
      <c r="N86" s="1075">
        <f t="shared" si="15"/>
        <v>0</v>
      </c>
      <c r="O86" s="1078"/>
      <c r="AA86" s="1112" t="str">
        <f t="shared" si="16"/>
        <v xml:space="preserve"> </v>
      </c>
      <c r="AB86" s="900" t="str">
        <f t="shared" si="19"/>
        <v>0</v>
      </c>
      <c r="AC86" s="1032" t="str">
        <f t="shared" si="18"/>
        <v>'0'</v>
      </c>
      <c r="AT86" s="110">
        <f t="shared" si="20"/>
        <v>9.375E-2</v>
      </c>
      <c r="AU86" s="1093">
        <f t="shared" si="17"/>
        <v>0</v>
      </c>
    </row>
    <row r="87" spans="1:47" ht="21.75" thickBot="1">
      <c r="A87" s="1087">
        <f t="shared" si="13"/>
        <v>999999</v>
      </c>
      <c r="B87" s="1032">
        <f t="shared" si="14"/>
        <v>87</v>
      </c>
      <c r="C87" s="1051"/>
      <c r="D87" s="1051"/>
      <c r="E87" s="577"/>
      <c r="F87" s="1131" t="s">
        <v>0</v>
      </c>
      <c r="G87" s="1054"/>
      <c r="H87" s="1134"/>
      <c r="I87" s="1134"/>
      <c r="J87" s="1133"/>
      <c r="K87" s="1111">
        <f>IF(AND(F87="Attended",Symbols!$AF$6="NGDC"),"Add I/O?",0)</f>
        <v>0</v>
      </c>
      <c r="N87" s="1075">
        <f t="shared" si="15"/>
        <v>0</v>
      </c>
      <c r="O87" s="1078"/>
      <c r="AA87" s="1112" t="str">
        <f t="shared" si="16"/>
        <v xml:space="preserve"> </v>
      </c>
      <c r="AB87" s="900" t="str">
        <f t="shared" si="19"/>
        <v>0</v>
      </c>
      <c r="AC87" s="1032" t="str">
        <f t="shared" si="18"/>
        <v>'0'</v>
      </c>
      <c r="AT87" s="110">
        <f t="shared" si="20"/>
        <v>9.375E-2</v>
      </c>
      <c r="AU87" s="1093">
        <f t="shared" si="17"/>
        <v>0</v>
      </c>
    </row>
    <row r="88" spans="1:47" ht="21.75" thickBot="1">
      <c r="A88" s="1087">
        <f t="shared" si="13"/>
        <v>999999</v>
      </c>
      <c r="B88" s="1032">
        <f t="shared" si="14"/>
        <v>88</v>
      </c>
      <c r="C88" s="1051"/>
      <c r="D88" s="1051"/>
      <c r="E88" s="577"/>
      <c r="F88" s="1131" t="s">
        <v>0</v>
      </c>
      <c r="G88" s="1054"/>
      <c r="H88" s="1134"/>
      <c r="I88" s="1134"/>
      <c r="J88" s="1133"/>
      <c r="K88" s="1111">
        <f>IF(AND(F88="Attended",Symbols!$AF$6="NGDC"),"Add I/O?",0)</f>
        <v>0</v>
      </c>
      <c r="N88" s="1075">
        <f t="shared" si="15"/>
        <v>0</v>
      </c>
      <c r="O88" s="1078"/>
      <c r="AA88" s="1112" t="str">
        <f t="shared" si="16"/>
        <v xml:space="preserve"> </v>
      </c>
      <c r="AB88" s="900" t="str">
        <f t="shared" si="19"/>
        <v>0</v>
      </c>
      <c r="AC88" s="1032" t="str">
        <f t="shared" si="18"/>
        <v>'0'</v>
      </c>
      <c r="AT88" s="110">
        <f t="shared" si="20"/>
        <v>9.375E-2</v>
      </c>
      <c r="AU88" s="1093">
        <f t="shared" si="17"/>
        <v>0</v>
      </c>
    </row>
    <row r="89" spans="1:47" ht="21.75" thickBot="1">
      <c r="A89" s="1087">
        <f t="shared" si="13"/>
        <v>999999</v>
      </c>
      <c r="B89" s="1032">
        <f t="shared" si="14"/>
        <v>89</v>
      </c>
      <c r="C89" s="1051"/>
      <c r="D89" s="1051"/>
      <c r="E89" s="577"/>
      <c r="F89" s="1131" t="s">
        <v>0</v>
      </c>
      <c r="G89" s="1054"/>
      <c r="H89" s="1134"/>
      <c r="I89" s="1134"/>
      <c r="J89" s="1133"/>
      <c r="K89" s="1111">
        <f>IF(AND(F89="Attended",Symbols!$AF$6="NGDC"),"Add I/O?",0)</f>
        <v>0</v>
      </c>
      <c r="N89" s="1075">
        <f t="shared" si="15"/>
        <v>0</v>
      </c>
      <c r="O89" s="1078"/>
      <c r="AA89" s="1112" t="str">
        <f t="shared" si="16"/>
        <v xml:space="preserve"> </v>
      </c>
      <c r="AB89" s="900" t="str">
        <f t="shared" si="19"/>
        <v>0</v>
      </c>
      <c r="AC89" s="1032" t="str">
        <f t="shared" si="18"/>
        <v>'0'</v>
      </c>
      <c r="AT89" s="110">
        <f t="shared" si="20"/>
        <v>9.375E-2</v>
      </c>
      <c r="AU89" s="1093">
        <f t="shared" si="17"/>
        <v>0</v>
      </c>
    </row>
    <row r="90" spans="1:47" ht="21.75" thickBot="1">
      <c r="A90" s="1087">
        <f t="shared" si="13"/>
        <v>999999</v>
      </c>
      <c r="B90" s="1032">
        <f t="shared" si="14"/>
        <v>90</v>
      </c>
      <c r="C90" s="1051"/>
      <c r="D90" s="1051"/>
      <c r="E90" s="577"/>
      <c r="F90" s="1131" t="s">
        <v>0</v>
      </c>
      <c r="G90" s="1054"/>
      <c r="H90" s="1134"/>
      <c r="I90" s="1134"/>
      <c r="J90" s="1133"/>
      <c r="K90" s="1111">
        <f>IF(AND(F90="Attended",Symbols!$AF$6="NGDC"),"Add I/O?",0)</f>
        <v>0</v>
      </c>
      <c r="N90" s="1075">
        <f t="shared" si="15"/>
        <v>0</v>
      </c>
      <c r="O90" s="1078"/>
      <c r="AA90" s="1112" t="str">
        <f t="shared" si="16"/>
        <v xml:space="preserve"> </v>
      </c>
      <c r="AB90" s="900" t="str">
        <f t="shared" si="19"/>
        <v>0</v>
      </c>
      <c r="AC90" s="1032" t="str">
        <f t="shared" si="18"/>
        <v>'0'</v>
      </c>
      <c r="AT90" s="110">
        <f t="shared" si="20"/>
        <v>9.375E-2</v>
      </c>
      <c r="AU90" s="1093">
        <f t="shared" si="17"/>
        <v>0</v>
      </c>
    </row>
    <row r="91" spans="1:47" ht="21.75" thickBot="1">
      <c r="A91" s="1087">
        <f t="shared" si="13"/>
        <v>999999</v>
      </c>
      <c r="B91" s="1032">
        <f t="shared" si="14"/>
        <v>91</v>
      </c>
      <c r="C91" s="1051"/>
      <c r="D91" s="1051"/>
      <c r="E91" s="577"/>
      <c r="F91" s="1131" t="s">
        <v>0</v>
      </c>
      <c r="G91" s="1054"/>
      <c r="H91" s="1134"/>
      <c r="I91" s="1134"/>
      <c r="J91" s="1133"/>
      <c r="K91" s="1111">
        <f>IF(AND(F91="Attended",Symbols!$AF$6="NGDC"),"Add I/O?",0)</f>
        <v>0</v>
      </c>
      <c r="N91" s="1075">
        <f t="shared" si="15"/>
        <v>0</v>
      </c>
      <c r="O91" s="1078"/>
      <c r="AA91" s="1112" t="str">
        <f t="shared" si="16"/>
        <v xml:space="preserve"> </v>
      </c>
      <c r="AB91" s="900" t="str">
        <f t="shared" si="19"/>
        <v>0</v>
      </c>
      <c r="AC91" s="1032" t="str">
        <f t="shared" si="18"/>
        <v>'0'</v>
      </c>
      <c r="AT91" s="110">
        <f t="shared" si="20"/>
        <v>9.375E-2</v>
      </c>
      <c r="AU91" s="1093">
        <f t="shared" si="17"/>
        <v>0</v>
      </c>
    </row>
    <row r="92" spans="1:47" ht="21.75" thickBot="1">
      <c r="A92" s="1087">
        <f t="shared" si="13"/>
        <v>999999</v>
      </c>
      <c r="B92" s="1032">
        <f t="shared" si="14"/>
        <v>92</v>
      </c>
      <c r="C92" s="1051"/>
      <c r="D92" s="1051"/>
      <c r="E92" s="577"/>
      <c r="F92" s="1131" t="s">
        <v>0</v>
      </c>
      <c r="G92" s="1054"/>
      <c r="H92" s="1134"/>
      <c r="I92" s="1134"/>
      <c r="J92" s="1133"/>
      <c r="K92" s="1111">
        <f>IF(AND(F92="Attended",Symbols!$AF$6="NGDC"),"Add I/O?",0)</f>
        <v>0</v>
      </c>
      <c r="N92" s="1075">
        <f t="shared" si="15"/>
        <v>0</v>
      </c>
      <c r="O92" s="1078"/>
      <c r="AA92" s="1112" t="str">
        <f t="shared" si="16"/>
        <v xml:space="preserve"> </v>
      </c>
      <c r="AB92" s="900" t="str">
        <f t="shared" si="19"/>
        <v>0</v>
      </c>
      <c r="AC92" s="1032" t="str">
        <f t="shared" si="18"/>
        <v>'0'</v>
      </c>
      <c r="AT92" s="110">
        <f t="shared" si="20"/>
        <v>9.375E-2</v>
      </c>
      <c r="AU92" s="1093">
        <f t="shared" si="17"/>
        <v>0</v>
      </c>
    </row>
    <row r="93" spans="1:47" ht="21.75" thickBot="1">
      <c r="A93" s="1087">
        <f t="shared" si="13"/>
        <v>999999</v>
      </c>
      <c r="B93" s="1032">
        <f t="shared" si="14"/>
        <v>93</v>
      </c>
      <c r="C93" s="1051"/>
      <c r="D93" s="1051"/>
      <c r="E93" s="577"/>
      <c r="F93" s="1131" t="s">
        <v>0</v>
      </c>
      <c r="G93" s="1054"/>
      <c r="H93" s="1134"/>
      <c r="I93" s="1134"/>
      <c r="J93" s="1133"/>
      <c r="K93" s="1111">
        <f>IF(AND(F93="Attended",Symbols!$AF$6="NGDC"),"Add I/O?",0)</f>
        <v>0</v>
      </c>
      <c r="N93" s="1075">
        <f t="shared" si="15"/>
        <v>0</v>
      </c>
      <c r="O93" s="1078"/>
      <c r="AA93" s="1112" t="str">
        <f t="shared" si="16"/>
        <v xml:space="preserve"> </v>
      </c>
      <c r="AB93" s="900" t="str">
        <f t="shared" si="19"/>
        <v>0</v>
      </c>
      <c r="AC93" s="1032" t="str">
        <f t="shared" si="18"/>
        <v>'0'</v>
      </c>
      <c r="AT93" s="110">
        <f t="shared" si="20"/>
        <v>9.375E-2</v>
      </c>
      <c r="AU93" s="1093">
        <f t="shared" si="17"/>
        <v>0</v>
      </c>
    </row>
    <row r="94" spans="1:47" ht="21.75" thickBot="1">
      <c r="A94" s="1087">
        <f t="shared" si="13"/>
        <v>999999</v>
      </c>
      <c r="B94" s="1032">
        <f t="shared" si="14"/>
        <v>94</v>
      </c>
      <c r="C94" s="1051"/>
      <c r="D94" s="1051"/>
      <c r="E94" s="577"/>
      <c r="F94" s="1131" t="s">
        <v>0</v>
      </c>
      <c r="G94" s="1054"/>
      <c r="H94" s="1134"/>
      <c r="I94" s="1134"/>
      <c r="J94" s="1133"/>
      <c r="K94" s="1111">
        <f>IF(AND(F94="Attended",Symbols!$AF$6="NGDC"),"Add I/O?",0)</f>
        <v>0</v>
      </c>
      <c r="N94" s="1075">
        <f t="shared" si="15"/>
        <v>0</v>
      </c>
      <c r="O94" s="1078"/>
      <c r="AA94" s="1112" t="str">
        <f t="shared" si="16"/>
        <v xml:space="preserve"> </v>
      </c>
      <c r="AB94" s="900" t="str">
        <f t="shared" si="19"/>
        <v>0</v>
      </c>
      <c r="AC94" s="1032" t="str">
        <f t="shared" si="18"/>
        <v>'0'</v>
      </c>
      <c r="AT94" s="110">
        <f t="shared" si="20"/>
        <v>9.375E-2</v>
      </c>
      <c r="AU94" s="1093">
        <f t="shared" si="17"/>
        <v>0</v>
      </c>
    </row>
    <row r="95" spans="1:47" ht="21.75" thickBot="1">
      <c r="A95" s="1087">
        <f t="shared" si="13"/>
        <v>999999</v>
      </c>
      <c r="B95" s="1032">
        <f t="shared" si="14"/>
        <v>95</v>
      </c>
      <c r="C95" s="1051"/>
      <c r="D95" s="1051"/>
      <c r="E95" s="577"/>
      <c r="F95" s="1131" t="s">
        <v>0</v>
      </c>
      <c r="G95" s="1054"/>
      <c r="H95" s="1134"/>
      <c r="I95" s="1134"/>
      <c r="J95" s="1133"/>
      <c r="K95" s="1111">
        <f>IF(AND(F95="Attended",Symbols!$AF$6="NGDC"),"Add I/O?",0)</f>
        <v>0</v>
      </c>
      <c r="N95" s="1075">
        <f t="shared" si="15"/>
        <v>0</v>
      </c>
      <c r="O95" s="1078"/>
      <c r="AA95" s="1112" t="str">
        <f t="shared" si="16"/>
        <v xml:space="preserve"> </v>
      </c>
      <c r="AB95" s="900" t="str">
        <f t="shared" si="19"/>
        <v>0</v>
      </c>
      <c r="AC95" s="1032" t="str">
        <f t="shared" si="18"/>
        <v>'0'</v>
      </c>
      <c r="AT95" s="110">
        <f t="shared" si="20"/>
        <v>9.375E-2</v>
      </c>
      <c r="AU95" s="1093">
        <f t="shared" si="17"/>
        <v>0</v>
      </c>
    </row>
    <row r="96" spans="1:47" ht="21.75" thickBot="1">
      <c r="A96" s="1087">
        <f t="shared" si="13"/>
        <v>999999</v>
      </c>
      <c r="B96" s="1032">
        <f t="shared" si="14"/>
        <v>96</v>
      </c>
      <c r="C96" s="1051"/>
      <c r="D96" s="1051"/>
      <c r="E96" s="577"/>
      <c r="F96" s="1131" t="s">
        <v>0</v>
      </c>
      <c r="G96" s="1054"/>
      <c r="H96" s="1134"/>
      <c r="I96" s="1134"/>
      <c r="J96" s="1133"/>
      <c r="K96" s="1111">
        <f>IF(AND(F96="Attended",Symbols!$AF$6="NGDC"),"Add I/O?",0)</f>
        <v>0</v>
      </c>
      <c r="N96" s="1075">
        <f t="shared" si="15"/>
        <v>0</v>
      </c>
      <c r="O96" s="1078"/>
      <c r="AA96" s="1112" t="str">
        <f t="shared" si="16"/>
        <v xml:space="preserve"> </v>
      </c>
      <c r="AB96" s="900" t="str">
        <f t="shared" si="19"/>
        <v>0</v>
      </c>
      <c r="AC96" s="1032" t="str">
        <f t="shared" si="18"/>
        <v>'0'</v>
      </c>
      <c r="AT96" s="110">
        <f t="shared" si="20"/>
        <v>9.375E-2</v>
      </c>
      <c r="AU96" s="1093">
        <f t="shared" si="17"/>
        <v>0</v>
      </c>
    </row>
    <row r="97" spans="1:47" ht="21.75" thickBot="1">
      <c r="A97" s="1087">
        <f t="shared" si="13"/>
        <v>999999</v>
      </c>
      <c r="B97" s="1032">
        <f t="shared" si="14"/>
        <v>97</v>
      </c>
      <c r="C97" s="1051"/>
      <c r="D97" s="1051"/>
      <c r="E97" s="577"/>
      <c r="F97" s="1131" t="s">
        <v>0</v>
      </c>
      <c r="G97" s="1054"/>
      <c r="H97" s="1134"/>
      <c r="I97" s="1134"/>
      <c r="J97" s="1133"/>
      <c r="K97" s="1111">
        <f>IF(AND(F97="Attended",Symbols!$AF$6="NGDC"),"Add I/O?",0)</f>
        <v>0</v>
      </c>
      <c r="N97" s="1075">
        <f t="shared" si="15"/>
        <v>0</v>
      </c>
      <c r="O97" s="1078"/>
      <c r="AA97" s="1112" t="str">
        <f t="shared" si="16"/>
        <v xml:space="preserve"> </v>
      </c>
      <c r="AB97" s="900" t="str">
        <f t="shared" si="19"/>
        <v>0</v>
      </c>
      <c r="AC97" s="1032" t="str">
        <f t="shared" si="18"/>
        <v>'0'</v>
      </c>
      <c r="AT97" s="110">
        <f t="shared" si="20"/>
        <v>9.375E-2</v>
      </c>
      <c r="AU97" s="1093">
        <f t="shared" si="17"/>
        <v>0</v>
      </c>
    </row>
    <row r="98" spans="1:47" ht="21.75" thickBot="1">
      <c r="A98" s="1087">
        <f t="shared" si="13"/>
        <v>999999</v>
      </c>
      <c r="B98" s="1032">
        <f t="shared" si="14"/>
        <v>98</v>
      </c>
      <c r="C98" s="1051"/>
      <c r="D98" s="1051"/>
      <c r="E98" s="577"/>
      <c r="F98" s="1131" t="s">
        <v>0</v>
      </c>
      <c r="G98" s="1054"/>
      <c r="H98" s="1134"/>
      <c r="I98" s="1134"/>
      <c r="J98" s="1133"/>
      <c r="K98" s="1111">
        <f>IF(AND(F98="Attended",Symbols!$AF$6="NGDC"),"Add I/O?",0)</f>
        <v>0</v>
      </c>
      <c r="N98" s="1075">
        <f t="shared" si="15"/>
        <v>0</v>
      </c>
      <c r="O98" s="1078"/>
      <c r="AA98" s="1112" t="str">
        <f t="shared" si="16"/>
        <v xml:space="preserve"> </v>
      </c>
      <c r="AB98" s="900" t="str">
        <f t="shared" si="19"/>
        <v>0</v>
      </c>
      <c r="AC98" s="1032" t="str">
        <f t="shared" si="18"/>
        <v>'0'</v>
      </c>
      <c r="AT98" s="110">
        <f t="shared" si="20"/>
        <v>9.375E-2</v>
      </c>
      <c r="AU98" s="1093">
        <f t="shared" si="17"/>
        <v>0</v>
      </c>
    </row>
    <row r="99" spans="1:47" ht="21.75" thickBot="1">
      <c r="A99" s="1087">
        <f t="shared" si="13"/>
        <v>999999</v>
      </c>
      <c r="B99" s="1032">
        <f t="shared" si="14"/>
        <v>99</v>
      </c>
      <c r="C99" s="1051"/>
      <c r="D99" s="1051"/>
      <c r="E99" s="577"/>
      <c r="F99" s="1131" t="s">
        <v>0</v>
      </c>
      <c r="G99" s="1054"/>
      <c r="H99" s="1135"/>
      <c r="I99" s="1135"/>
      <c r="J99" s="1133"/>
      <c r="K99" s="1111">
        <f>IF(AND(F99="Attended",Symbols!$AF$6="NGDC"),"Add I/O?",0)</f>
        <v>0</v>
      </c>
      <c r="N99" s="1075">
        <f t="shared" si="15"/>
        <v>0</v>
      </c>
      <c r="O99" s="1078"/>
      <c r="AA99" s="1112" t="str">
        <f t="shared" si="16"/>
        <v xml:space="preserve"> </v>
      </c>
      <c r="AB99" s="900" t="str">
        <f t="shared" si="19"/>
        <v>0</v>
      </c>
      <c r="AC99" s="1032" t="str">
        <f t="shared" si="18"/>
        <v>'0'</v>
      </c>
      <c r="AT99" s="110">
        <f t="shared" si="20"/>
        <v>9.375E-2</v>
      </c>
      <c r="AU99" s="1093">
        <f t="shared" si="17"/>
        <v>0</v>
      </c>
    </row>
    <row r="100" spans="1:47" ht="21.75" thickBot="1">
      <c r="A100" s="1087">
        <f t="shared" si="13"/>
        <v>999999</v>
      </c>
      <c r="B100" s="1032">
        <f t="shared" si="14"/>
        <v>100</v>
      </c>
      <c r="C100" s="1051"/>
      <c r="D100" s="1051"/>
      <c r="E100" s="577"/>
      <c r="F100" s="1131" t="s">
        <v>0</v>
      </c>
      <c r="G100" s="1054"/>
      <c r="H100" s="1136"/>
      <c r="I100" s="1136"/>
      <c r="J100" s="1133"/>
      <c r="K100" s="1111">
        <f>IF(AND(F100="Attended",Symbols!$AF$6="NGDC"),"Add I/O?",0)</f>
        <v>0</v>
      </c>
      <c r="N100" s="1075">
        <f t="shared" si="15"/>
        <v>0</v>
      </c>
      <c r="O100" s="1078"/>
      <c r="AA100" s="1112" t="str">
        <f t="shared" si="16"/>
        <v xml:space="preserve"> </v>
      </c>
      <c r="AB100" s="900" t="str">
        <f t="shared" si="19"/>
        <v>0</v>
      </c>
      <c r="AC100" s="1032" t="str">
        <f t="shared" si="18"/>
        <v>'0'</v>
      </c>
      <c r="AT100" s="110">
        <f t="shared" si="20"/>
        <v>9.375E-2</v>
      </c>
      <c r="AU100" s="1093">
        <f t="shared" si="17"/>
        <v>0</v>
      </c>
    </row>
    <row r="101" spans="1:47" ht="21">
      <c r="A101" s="1087">
        <f t="shared" si="13"/>
        <v>999999</v>
      </c>
      <c r="B101" s="1032">
        <f t="shared" si="14"/>
        <v>101</v>
      </c>
      <c r="C101" s="1051"/>
      <c r="D101" s="1051"/>
      <c r="E101" s="1056"/>
      <c r="F101" s="1137" t="s">
        <v>0</v>
      </c>
      <c r="G101" s="1054"/>
      <c r="AA101" s="1112" t="str">
        <f t="shared" si="16"/>
        <v xml:space="preserve"> </v>
      </c>
      <c r="AB101" s="900" t="str">
        <f t="shared" si="19"/>
        <v>0</v>
      </c>
      <c r="AC101" s="1032" t="str">
        <f t="shared" si="18"/>
        <v>'0'</v>
      </c>
      <c r="AT101" s="110">
        <f t="shared" ref="AT101:AT104" si="21">IF(AG101=0,0,$AT100+$AT$2)</f>
        <v>0</v>
      </c>
    </row>
    <row r="102" spans="1:47" ht="21">
      <c r="A102" s="1087">
        <f t="shared" si="13"/>
        <v>999999</v>
      </c>
      <c r="B102" s="1032">
        <f t="shared" si="14"/>
        <v>102</v>
      </c>
      <c r="C102" s="1052"/>
      <c r="D102" s="1051"/>
      <c r="E102" s="1056"/>
      <c r="F102" s="1137" t="s">
        <v>0</v>
      </c>
      <c r="G102" s="1054"/>
      <c r="AA102" s="1112" t="str">
        <f t="shared" si="16"/>
        <v xml:space="preserve"> </v>
      </c>
      <c r="AB102" s="900" t="str">
        <f t="shared" si="19"/>
        <v>0</v>
      </c>
      <c r="AC102" s="1032" t="str">
        <f t="shared" si="18"/>
        <v>'0'</v>
      </c>
      <c r="AT102" s="110">
        <f t="shared" si="21"/>
        <v>0</v>
      </c>
    </row>
    <row r="103" spans="1:47" ht="21">
      <c r="A103" s="1087">
        <f t="shared" si="13"/>
        <v>999999</v>
      </c>
      <c r="B103" s="1032">
        <f t="shared" si="14"/>
        <v>103</v>
      </c>
      <c r="C103" s="1051"/>
      <c r="D103" s="1051"/>
      <c r="E103" s="1056"/>
      <c r="F103" s="1137" t="s">
        <v>0</v>
      </c>
      <c r="G103" s="1054"/>
      <c r="AA103" s="1112" t="str">
        <f t="shared" si="16"/>
        <v xml:space="preserve"> </v>
      </c>
      <c r="AB103" s="900" t="str">
        <f t="shared" si="19"/>
        <v>0</v>
      </c>
      <c r="AC103" s="1032" t="str">
        <f t="shared" si="18"/>
        <v>'0'</v>
      </c>
      <c r="AT103" s="110">
        <f t="shared" si="21"/>
        <v>0</v>
      </c>
    </row>
    <row r="104" spans="1:47" ht="21">
      <c r="A104" s="1087">
        <f t="shared" si="13"/>
        <v>999999</v>
      </c>
      <c r="B104" s="1032">
        <f t="shared" si="14"/>
        <v>104</v>
      </c>
      <c r="C104" s="1051"/>
      <c r="D104" s="1051"/>
      <c r="E104" s="1056"/>
      <c r="F104" s="1137" t="s">
        <v>0</v>
      </c>
      <c r="G104" s="1054"/>
      <c r="AA104" s="1112" t="str">
        <f t="shared" si="16"/>
        <v xml:space="preserve"> </v>
      </c>
      <c r="AB104" s="900" t="str">
        <f t="shared" si="19"/>
        <v>0</v>
      </c>
      <c r="AC104" s="1032" t="str">
        <f t="shared" si="18"/>
        <v>'0'</v>
      </c>
      <c r="AT104" s="110">
        <f t="shared" si="21"/>
        <v>0</v>
      </c>
    </row>
    <row r="105" spans="1:47" ht="21">
      <c r="A105" s="1087">
        <f t="shared" si="13"/>
        <v>999999</v>
      </c>
      <c r="B105" s="1032">
        <f t="shared" si="14"/>
        <v>105</v>
      </c>
      <c r="C105" s="1052"/>
      <c r="D105" s="1051"/>
      <c r="E105" s="1056"/>
      <c r="F105" s="1137"/>
      <c r="G105" s="1054"/>
      <c r="AA105" s="1112" t="str">
        <f t="shared" si="16"/>
        <v xml:space="preserve"> </v>
      </c>
      <c r="AB105" s="1112" t="str">
        <f t="shared" si="16"/>
        <v xml:space="preserve"> </v>
      </c>
      <c r="AC105" s="1032" t="str">
        <f t="shared" si="18"/>
        <v>' '</v>
      </c>
    </row>
    <row r="106" spans="1:47" ht="21">
      <c r="A106" s="1087">
        <f t="shared" si="13"/>
        <v>999999</v>
      </c>
      <c r="B106" s="1032">
        <f t="shared" si="14"/>
        <v>106</v>
      </c>
      <c r="C106" s="1051"/>
      <c r="D106" s="1051"/>
      <c r="E106" s="1056"/>
      <c r="F106" s="1137"/>
      <c r="G106" s="1054"/>
      <c r="AA106" s="1112" t="str">
        <f t="shared" ref="AA106:AB169" si="22">IF(E106=0," ","Attended")</f>
        <v xml:space="preserve"> </v>
      </c>
      <c r="AB106" s="1112" t="str">
        <f t="shared" si="22"/>
        <v xml:space="preserve"> </v>
      </c>
      <c r="AC106" s="1032" t="str">
        <f t="shared" si="18"/>
        <v>' '</v>
      </c>
    </row>
    <row r="107" spans="1:47" ht="21">
      <c r="A107" s="1087">
        <f t="shared" si="13"/>
        <v>999999</v>
      </c>
      <c r="B107" s="1032">
        <f t="shared" si="14"/>
        <v>107</v>
      </c>
      <c r="C107" s="1051"/>
      <c r="D107" s="1051"/>
      <c r="E107" s="1056"/>
      <c r="F107" s="1137"/>
      <c r="G107" s="1054"/>
      <c r="AA107" s="1112" t="str">
        <f t="shared" si="22"/>
        <v xml:space="preserve"> </v>
      </c>
      <c r="AB107" s="1112" t="str">
        <f t="shared" si="22"/>
        <v xml:space="preserve"> </v>
      </c>
      <c r="AC107" s="1032" t="str">
        <f t="shared" si="18"/>
        <v>' '</v>
      </c>
    </row>
    <row r="108" spans="1:47" ht="21">
      <c r="A108" s="1087">
        <f t="shared" si="13"/>
        <v>999999</v>
      </c>
      <c r="B108" s="1032">
        <f t="shared" si="14"/>
        <v>108</v>
      </c>
      <c r="C108" s="1052"/>
      <c r="D108" s="1051"/>
      <c r="E108" s="1056"/>
      <c r="F108" s="1137"/>
      <c r="G108" s="1054"/>
      <c r="AA108" s="1112" t="str">
        <f t="shared" si="22"/>
        <v xml:space="preserve"> </v>
      </c>
      <c r="AB108" s="1112" t="str">
        <f t="shared" si="22"/>
        <v xml:space="preserve"> </v>
      </c>
      <c r="AC108" s="1032" t="str">
        <f t="shared" si="18"/>
        <v>' '</v>
      </c>
    </row>
    <row r="109" spans="1:47" ht="21">
      <c r="A109" s="1087">
        <f t="shared" si="13"/>
        <v>999999</v>
      </c>
      <c r="B109" s="1032">
        <f t="shared" si="14"/>
        <v>109</v>
      </c>
      <c r="C109" s="1051"/>
      <c r="D109" s="1051"/>
      <c r="E109" s="1056"/>
      <c r="F109" s="1137"/>
      <c r="G109" s="1054"/>
      <c r="AA109" s="1112" t="str">
        <f t="shared" si="22"/>
        <v xml:space="preserve"> </v>
      </c>
      <c r="AB109" s="1112" t="str">
        <f t="shared" si="22"/>
        <v xml:space="preserve"> </v>
      </c>
      <c r="AC109" s="1032" t="str">
        <f t="shared" si="18"/>
        <v>' '</v>
      </c>
    </row>
    <row r="110" spans="1:47" ht="21">
      <c r="A110" s="1087">
        <f t="shared" si="13"/>
        <v>999999</v>
      </c>
      <c r="B110" s="1032">
        <f t="shared" si="14"/>
        <v>110</v>
      </c>
      <c r="C110" s="1051"/>
      <c r="D110" s="1051"/>
      <c r="E110" s="1056"/>
      <c r="F110" s="1137"/>
      <c r="G110" s="1054"/>
      <c r="AA110" s="1112" t="str">
        <f t="shared" si="22"/>
        <v xml:space="preserve"> </v>
      </c>
      <c r="AB110" s="1112" t="str">
        <f t="shared" si="22"/>
        <v xml:space="preserve"> </v>
      </c>
      <c r="AC110" s="1032" t="str">
        <f t="shared" si="18"/>
        <v>' '</v>
      </c>
    </row>
    <row r="111" spans="1:47" ht="21">
      <c r="A111" s="1087">
        <f t="shared" si="13"/>
        <v>999999</v>
      </c>
      <c r="B111" s="1032">
        <f t="shared" si="14"/>
        <v>111</v>
      </c>
      <c r="C111" s="1051"/>
      <c r="D111" s="1051"/>
      <c r="E111" s="1056"/>
      <c r="F111" s="1137"/>
      <c r="G111" s="1054"/>
      <c r="AA111" s="1112" t="str">
        <f t="shared" si="22"/>
        <v xml:space="preserve"> </v>
      </c>
      <c r="AB111" s="1112" t="str">
        <f t="shared" si="22"/>
        <v xml:space="preserve"> </v>
      </c>
      <c r="AC111" s="1032" t="str">
        <f t="shared" si="18"/>
        <v>' '</v>
      </c>
    </row>
    <row r="112" spans="1:47" ht="21">
      <c r="A112" s="1087">
        <f t="shared" si="13"/>
        <v>999999</v>
      </c>
      <c r="B112" s="1032">
        <f t="shared" si="14"/>
        <v>112</v>
      </c>
      <c r="C112" s="1051"/>
      <c r="D112" s="1051"/>
      <c r="E112" s="1056"/>
      <c r="F112" s="1137"/>
      <c r="G112" s="1054"/>
      <c r="AA112" s="1112" t="str">
        <f t="shared" si="22"/>
        <v xml:space="preserve"> </v>
      </c>
      <c r="AB112" s="1112" t="str">
        <f t="shared" si="22"/>
        <v xml:space="preserve"> </v>
      </c>
      <c r="AC112" s="1032" t="str">
        <f t="shared" si="18"/>
        <v>' '</v>
      </c>
    </row>
    <row r="113" spans="1:29" ht="21">
      <c r="A113" s="1087">
        <f t="shared" si="13"/>
        <v>999999</v>
      </c>
      <c r="B113" s="1032">
        <f t="shared" si="14"/>
        <v>113</v>
      </c>
      <c r="C113" s="1051"/>
      <c r="D113" s="1051"/>
      <c r="E113" s="1056"/>
      <c r="F113" s="1137"/>
      <c r="G113" s="1054"/>
      <c r="AA113" s="1112" t="str">
        <f t="shared" si="22"/>
        <v xml:space="preserve"> </v>
      </c>
      <c r="AB113" s="1112" t="str">
        <f t="shared" si="22"/>
        <v xml:space="preserve"> </v>
      </c>
      <c r="AC113" s="1032" t="str">
        <f t="shared" si="18"/>
        <v>' '</v>
      </c>
    </row>
    <row r="114" spans="1:29" ht="21">
      <c r="A114" s="1087">
        <f t="shared" si="13"/>
        <v>999999</v>
      </c>
      <c r="B114" s="1032">
        <f t="shared" si="14"/>
        <v>114</v>
      </c>
      <c r="C114" s="1051"/>
      <c r="D114" s="1051"/>
      <c r="E114" s="1056"/>
      <c r="F114" s="1137"/>
      <c r="G114" s="1054"/>
      <c r="AA114" s="1112" t="str">
        <f t="shared" si="22"/>
        <v xml:space="preserve"> </v>
      </c>
      <c r="AB114" s="1112" t="str">
        <f t="shared" si="22"/>
        <v xml:space="preserve"> </v>
      </c>
      <c r="AC114" s="1032" t="str">
        <f t="shared" si="18"/>
        <v>' '</v>
      </c>
    </row>
    <row r="115" spans="1:29" ht="21">
      <c r="A115" s="1087">
        <f t="shared" si="13"/>
        <v>999999</v>
      </c>
      <c r="B115" s="1032">
        <f t="shared" si="14"/>
        <v>115</v>
      </c>
      <c r="C115" s="1051"/>
      <c r="D115" s="1051"/>
      <c r="E115" s="1056"/>
      <c r="F115" s="1137"/>
      <c r="G115" s="1054"/>
      <c r="AA115" s="1112" t="str">
        <f t="shared" si="22"/>
        <v xml:space="preserve"> </v>
      </c>
      <c r="AB115" s="1112" t="str">
        <f t="shared" si="22"/>
        <v xml:space="preserve"> </v>
      </c>
      <c r="AC115" s="1032" t="str">
        <f t="shared" si="18"/>
        <v>' '</v>
      </c>
    </row>
    <row r="116" spans="1:29" ht="21">
      <c r="A116" s="1087">
        <f t="shared" si="13"/>
        <v>999999</v>
      </c>
      <c r="B116" s="1032">
        <f t="shared" si="14"/>
        <v>116</v>
      </c>
      <c r="C116" s="1051"/>
      <c r="D116" s="1051"/>
      <c r="E116" s="1056"/>
      <c r="F116" s="1137"/>
      <c r="G116" s="1054"/>
      <c r="AA116" s="1112" t="str">
        <f t="shared" si="22"/>
        <v xml:space="preserve"> </v>
      </c>
      <c r="AB116" s="1112" t="str">
        <f t="shared" si="22"/>
        <v xml:space="preserve"> </v>
      </c>
      <c r="AC116" s="1032" t="str">
        <f t="shared" si="18"/>
        <v>' '</v>
      </c>
    </row>
    <row r="117" spans="1:29" ht="21">
      <c r="A117" s="1087">
        <f t="shared" si="13"/>
        <v>999999</v>
      </c>
      <c r="B117" s="1032">
        <f t="shared" si="14"/>
        <v>117</v>
      </c>
      <c r="C117" s="1051"/>
      <c r="D117" s="1051"/>
      <c r="E117" s="1056"/>
      <c r="F117" s="1137"/>
      <c r="G117" s="1054"/>
      <c r="AA117" s="1112" t="str">
        <f t="shared" si="22"/>
        <v xml:space="preserve"> </v>
      </c>
      <c r="AB117" s="1112" t="str">
        <f t="shared" si="22"/>
        <v xml:space="preserve"> </v>
      </c>
      <c r="AC117" s="1032" t="str">
        <f t="shared" si="18"/>
        <v>' '</v>
      </c>
    </row>
    <row r="118" spans="1:29" ht="21">
      <c r="A118" s="1087">
        <f t="shared" si="13"/>
        <v>999999</v>
      </c>
      <c r="B118" s="1032">
        <f t="shared" si="14"/>
        <v>118</v>
      </c>
      <c r="C118" s="1051"/>
      <c r="D118" s="1051"/>
      <c r="E118" s="1056"/>
      <c r="F118" s="1137"/>
      <c r="G118" s="1054"/>
      <c r="AA118" s="1112" t="str">
        <f t="shared" si="22"/>
        <v xml:space="preserve"> </v>
      </c>
      <c r="AB118" s="1112" t="str">
        <f t="shared" si="22"/>
        <v xml:space="preserve"> </v>
      </c>
      <c r="AC118" s="1032" t="str">
        <f t="shared" si="18"/>
        <v>' '</v>
      </c>
    </row>
    <row r="119" spans="1:29" ht="21">
      <c r="A119" s="1087">
        <f t="shared" si="13"/>
        <v>999999</v>
      </c>
      <c r="B119" s="1032">
        <f t="shared" si="14"/>
        <v>119</v>
      </c>
      <c r="C119" s="1052"/>
      <c r="D119" s="1051"/>
      <c r="E119" s="1056"/>
      <c r="F119" s="1137"/>
      <c r="G119" s="1054"/>
      <c r="AA119" s="1112" t="str">
        <f t="shared" si="22"/>
        <v xml:space="preserve"> </v>
      </c>
      <c r="AB119" s="1112" t="str">
        <f t="shared" si="22"/>
        <v xml:space="preserve"> </v>
      </c>
      <c r="AC119" s="1032" t="str">
        <f t="shared" si="18"/>
        <v>' '</v>
      </c>
    </row>
    <row r="120" spans="1:29" ht="21">
      <c r="A120" s="1087">
        <f t="shared" si="13"/>
        <v>999999</v>
      </c>
      <c r="B120" s="1032">
        <f t="shared" si="14"/>
        <v>120</v>
      </c>
      <c r="C120" s="1051"/>
      <c r="D120" s="1051"/>
      <c r="E120" s="1056"/>
      <c r="F120" s="1137"/>
      <c r="G120" s="1054"/>
      <c r="AA120" s="1112" t="str">
        <f t="shared" si="22"/>
        <v xml:space="preserve"> </v>
      </c>
      <c r="AB120" s="1112" t="str">
        <f t="shared" si="22"/>
        <v xml:space="preserve"> </v>
      </c>
      <c r="AC120" s="1032" t="str">
        <f t="shared" si="18"/>
        <v>' '</v>
      </c>
    </row>
    <row r="121" spans="1:29" ht="21">
      <c r="A121" s="1087">
        <f t="shared" si="13"/>
        <v>999999</v>
      </c>
      <c r="B121" s="1032">
        <f t="shared" si="14"/>
        <v>121</v>
      </c>
      <c r="C121" s="1051"/>
      <c r="D121" s="1051"/>
      <c r="E121" s="1056"/>
      <c r="F121" s="1137"/>
      <c r="G121" s="1054"/>
      <c r="AA121" s="1112" t="str">
        <f t="shared" si="22"/>
        <v xml:space="preserve"> </v>
      </c>
      <c r="AB121" s="1112" t="str">
        <f t="shared" si="22"/>
        <v xml:space="preserve"> </v>
      </c>
      <c r="AC121" s="1032" t="str">
        <f t="shared" si="18"/>
        <v>' '</v>
      </c>
    </row>
    <row r="122" spans="1:29" ht="21">
      <c r="A122" s="1087">
        <f t="shared" si="13"/>
        <v>999999</v>
      </c>
      <c r="B122" s="1032">
        <f t="shared" si="14"/>
        <v>122</v>
      </c>
      <c r="C122" s="1051"/>
      <c r="D122" s="1051"/>
      <c r="E122" s="1056"/>
      <c r="F122" s="1137"/>
      <c r="G122" s="1054"/>
      <c r="AA122" s="1112" t="str">
        <f t="shared" si="22"/>
        <v xml:space="preserve"> </v>
      </c>
      <c r="AB122" s="1112" t="str">
        <f t="shared" si="22"/>
        <v xml:space="preserve"> </v>
      </c>
      <c r="AC122" s="1032" t="str">
        <f t="shared" si="18"/>
        <v>' '</v>
      </c>
    </row>
    <row r="123" spans="1:29" ht="21">
      <c r="A123" s="1087">
        <f t="shared" si="13"/>
        <v>999999</v>
      </c>
      <c r="B123" s="1032">
        <f t="shared" si="14"/>
        <v>123</v>
      </c>
      <c r="C123" s="1051"/>
      <c r="D123" s="1051"/>
      <c r="E123" s="1056"/>
      <c r="F123" s="1137"/>
      <c r="G123" s="1054"/>
      <c r="AA123" s="1112" t="str">
        <f t="shared" si="22"/>
        <v xml:space="preserve"> </v>
      </c>
      <c r="AB123" s="1112" t="str">
        <f t="shared" si="22"/>
        <v xml:space="preserve"> </v>
      </c>
      <c r="AC123" s="1032" t="str">
        <f t="shared" si="18"/>
        <v>' '</v>
      </c>
    </row>
    <row r="124" spans="1:29" ht="21">
      <c r="A124" s="1087">
        <f t="shared" si="13"/>
        <v>999999</v>
      </c>
      <c r="B124" s="1032">
        <f t="shared" si="14"/>
        <v>124</v>
      </c>
      <c r="C124" s="1051"/>
      <c r="D124" s="1051"/>
      <c r="E124" s="1056"/>
      <c r="F124" s="1137"/>
      <c r="G124" s="1054"/>
      <c r="AA124" s="1112" t="str">
        <f t="shared" si="22"/>
        <v xml:space="preserve"> </v>
      </c>
      <c r="AB124" s="1112" t="str">
        <f t="shared" si="22"/>
        <v xml:space="preserve"> </v>
      </c>
      <c r="AC124" s="1032" t="str">
        <f t="shared" si="18"/>
        <v>' '</v>
      </c>
    </row>
    <row r="125" spans="1:29" ht="21">
      <c r="A125" s="1087">
        <f t="shared" si="13"/>
        <v>999999</v>
      </c>
      <c r="B125" s="1032">
        <f t="shared" si="14"/>
        <v>125</v>
      </c>
      <c r="C125" s="1051"/>
      <c r="D125" s="1051"/>
      <c r="E125" s="1056"/>
      <c r="F125" s="1137"/>
      <c r="G125" s="1054"/>
      <c r="AA125" s="1112" t="str">
        <f t="shared" si="22"/>
        <v xml:space="preserve"> </v>
      </c>
      <c r="AB125" s="1112" t="str">
        <f t="shared" si="22"/>
        <v xml:space="preserve"> </v>
      </c>
      <c r="AC125" s="1032" t="str">
        <f t="shared" si="18"/>
        <v>' '</v>
      </c>
    </row>
    <row r="126" spans="1:29" ht="21">
      <c r="A126" s="1087">
        <f t="shared" si="13"/>
        <v>999999</v>
      </c>
      <c r="B126" s="1032">
        <f t="shared" si="14"/>
        <v>126</v>
      </c>
      <c r="C126" s="1051"/>
      <c r="D126" s="1051"/>
      <c r="E126" s="1056"/>
      <c r="F126" s="1137"/>
      <c r="G126" s="1054"/>
      <c r="AA126" s="1112" t="str">
        <f t="shared" si="22"/>
        <v xml:space="preserve"> </v>
      </c>
      <c r="AB126" s="1112" t="str">
        <f t="shared" si="22"/>
        <v xml:space="preserve"> </v>
      </c>
      <c r="AC126" s="1032" t="str">
        <f t="shared" si="18"/>
        <v>' '</v>
      </c>
    </row>
    <row r="127" spans="1:29" ht="21">
      <c r="A127" s="1087">
        <f t="shared" si="13"/>
        <v>999999</v>
      </c>
      <c r="B127" s="1032">
        <f t="shared" si="14"/>
        <v>127</v>
      </c>
      <c r="C127" s="1052"/>
      <c r="D127" s="1051"/>
      <c r="E127" s="1056"/>
      <c r="F127" s="1137"/>
      <c r="G127" s="1054"/>
      <c r="AA127" s="1112" t="str">
        <f t="shared" si="22"/>
        <v xml:space="preserve"> </v>
      </c>
      <c r="AB127" s="1112" t="str">
        <f t="shared" si="22"/>
        <v xml:space="preserve"> </v>
      </c>
      <c r="AC127" s="1032" t="str">
        <f t="shared" si="18"/>
        <v>' '</v>
      </c>
    </row>
    <row r="128" spans="1:29" ht="21">
      <c r="A128" s="1087">
        <f t="shared" si="13"/>
        <v>999999</v>
      </c>
      <c r="B128" s="1032">
        <f t="shared" si="14"/>
        <v>128</v>
      </c>
      <c r="C128" s="1051"/>
      <c r="D128" s="1051"/>
      <c r="E128" s="1056"/>
      <c r="F128" s="1137"/>
      <c r="G128" s="1054"/>
      <c r="AA128" s="1112" t="str">
        <f t="shared" si="22"/>
        <v xml:space="preserve"> </v>
      </c>
      <c r="AB128" s="1112" t="str">
        <f t="shared" si="22"/>
        <v xml:space="preserve"> </v>
      </c>
      <c r="AC128" s="1032" t="str">
        <f t="shared" si="18"/>
        <v>' '</v>
      </c>
    </row>
    <row r="129" spans="1:32" ht="21">
      <c r="A129" s="1087">
        <f t="shared" si="13"/>
        <v>999999</v>
      </c>
      <c r="B129" s="1032">
        <f t="shared" si="14"/>
        <v>129</v>
      </c>
      <c r="C129" s="1051"/>
      <c r="D129" s="1051"/>
      <c r="E129" s="1056"/>
      <c r="F129" s="1137"/>
      <c r="G129" s="1054"/>
      <c r="AA129" s="1112" t="str">
        <f t="shared" si="22"/>
        <v xml:space="preserve"> </v>
      </c>
      <c r="AB129" s="1112" t="str">
        <f t="shared" si="22"/>
        <v xml:space="preserve"> </v>
      </c>
      <c r="AC129" s="1032" t="str">
        <f t="shared" si="18"/>
        <v>' '</v>
      </c>
    </row>
    <row r="130" spans="1:32" ht="21">
      <c r="A130" s="1087">
        <f t="shared" si="13"/>
        <v>999999</v>
      </c>
      <c r="B130" s="1032">
        <f t="shared" si="14"/>
        <v>130</v>
      </c>
      <c r="C130" s="1052"/>
      <c r="D130" s="1051"/>
      <c r="E130" s="1056"/>
      <c r="F130" s="1137"/>
      <c r="G130" s="1054"/>
      <c r="AA130" s="1112" t="str">
        <f t="shared" si="22"/>
        <v xml:space="preserve"> </v>
      </c>
      <c r="AB130" s="1112" t="str">
        <f t="shared" si="22"/>
        <v xml:space="preserve"> </v>
      </c>
      <c r="AC130" s="1032" t="str">
        <f t="shared" si="18"/>
        <v>' '</v>
      </c>
    </row>
    <row r="131" spans="1:32" ht="21">
      <c r="A131" s="1087">
        <f t="shared" ref="A131:A194" si="23">IF(C131=0,999999,$E$1)</f>
        <v>999999</v>
      </c>
      <c r="B131" s="1032">
        <f t="shared" ref="B131:B194" si="24">B130+1</f>
        <v>131</v>
      </c>
      <c r="C131" s="1051"/>
      <c r="D131" s="1051"/>
      <c r="E131" s="1056"/>
      <c r="F131" s="1137"/>
      <c r="G131" s="1054"/>
      <c r="AA131" s="1112" t="str">
        <f t="shared" si="22"/>
        <v xml:space="preserve"> </v>
      </c>
      <c r="AB131" s="1112" t="str">
        <f t="shared" si="22"/>
        <v xml:space="preserve"> </v>
      </c>
      <c r="AC131" s="1032" t="str">
        <f t="shared" si="18"/>
        <v>' '</v>
      </c>
    </row>
    <row r="132" spans="1:32" ht="21">
      <c r="A132" s="1087">
        <f t="shared" si="23"/>
        <v>999999</v>
      </c>
      <c r="B132" s="1032">
        <f t="shared" si="24"/>
        <v>132</v>
      </c>
      <c r="C132" s="1051"/>
      <c r="D132" s="1051"/>
      <c r="E132" s="1056"/>
      <c r="F132" s="1137"/>
      <c r="G132" s="1054"/>
      <c r="AA132" s="1112" t="str">
        <f t="shared" si="22"/>
        <v xml:space="preserve"> </v>
      </c>
      <c r="AB132" s="1112" t="str">
        <f t="shared" si="22"/>
        <v xml:space="preserve"> </v>
      </c>
      <c r="AC132" s="1032" t="str">
        <f t="shared" si="18"/>
        <v>' '</v>
      </c>
    </row>
    <row r="133" spans="1:32" ht="21">
      <c r="A133" s="1087">
        <f t="shared" si="23"/>
        <v>999999</v>
      </c>
      <c r="B133" s="1032">
        <f t="shared" si="24"/>
        <v>133</v>
      </c>
      <c r="C133" s="1052"/>
      <c r="D133" s="1051"/>
      <c r="E133" s="1056"/>
      <c r="F133" s="1137"/>
      <c r="G133" s="1054"/>
      <c r="AA133" s="1112" t="str">
        <f t="shared" si="22"/>
        <v xml:space="preserve"> </v>
      </c>
      <c r="AB133" s="1112" t="str">
        <f t="shared" si="22"/>
        <v xml:space="preserve"> </v>
      </c>
      <c r="AC133" s="1032" t="str">
        <f t="shared" ref="AC133:AC196" si="25">CONCATENATE("'",AB133,"'")</f>
        <v>' '</v>
      </c>
    </row>
    <row r="134" spans="1:32" ht="21">
      <c r="A134" s="1087">
        <f t="shared" si="23"/>
        <v>999999</v>
      </c>
      <c r="B134" s="1032">
        <f t="shared" si="24"/>
        <v>134</v>
      </c>
      <c r="C134" s="1051"/>
      <c r="D134" s="1051"/>
      <c r="E134" s="1056"/>
      <c r="F134" s="1137"/>
      <c r="G134" s="1054"/>
      <c r="AA134" s="1112" t="str">
        <f t="shared" si="22"/>
        <v xml:space="preserve"> </v>
      </c>
      <c r="AB134" s="1112" t="str">
        <f t="shared" si="22"/>
        <v xml:space="preserve"> </v>
      </c>
      <c r="AC134" s="1032" t="str">
        <f t="shared" si="25"/>
        <v>' '</v>
      </c>
      <c r="AF134" s="1032">
        <v>1</v>
      </c>
    </row>
    <row r="135" spans="1:32" ht="21">
      <c r="A135" s="1087">
        <f t="shared" si="23"/>
        <v>999999</v>
      </c>
      <c r="B135" s="1032">
        <f t="shared" si="24"/>
        <v>135</v>
      </c>
      <c r="C135" s="1051"/>
      <c r="D135" s="1051"/>
      <c r="E135" s="1056"/>
      <c r="F135" s="1137"/>
      <c r="G135" s="1054"/>
      <c r="AA135" s="1112" t="str">
        <f t="shared" si="22"/>
        <v xml:space="preserve"> </v>
      </c>
      <c r="AB135" s="1112" t="str">
        <f t="shared" si="22"/>
        <v xml:space="preserve"> </v>
      </c>
      <c r="AC135" s="1032" t="str">
        <f t="shared" si="25"/>
        <v>' '</v>
      </c>
    </row>
    <row r="136" spans="1:32" ht="21">
      <c r="A136" s="1087">
        <f t="shared" si="23"/>
        <v>999999</v>
      </c>
      <c r="B136" s="1032">
        <f t="shared" si="24"/>
        <v>136</v>
      </c>
      <c r="C136" s="1051"/>
      <c r="D136" s="1051"/>
      <c r="E136" s="1056"/>
      <c r="F136" s="1137"/>
      <c r="G136" s="1054"/>
      <c r="AA136" s="1112" t="str">
        <f t="shared" si="22"/>
        <v xml:space="preserve"> </v>
      </c>
      <c r="AB136" s="1112" t="str">
        <f t="shared" si="22"/>
        <v xml:space="preserve"> </v>
      </c>
      <c r="AC136" s="1032" t="str">
        <f t="shared" si="25"/>
        <v>' '</v>
      </c>
    </row>
    <row r="137" spans="1:32" ht="21">
      <c r="A137" s="1087">
        <f t="shared" si="23"/>
        <v>999999</v>
      </c>
      <c r="B137" s="1032">
        <f t="shared" si="24"/>
        <v>137</v>
      </c>
      <c r="C137" s="1051"/>
      <c r="D137" s="1051"/>
      <c r="E137" s="1056"/>
      <c r="F137" s="1137"/>
      <c r="G137" s="1054"/>
      <c r="AA137" s="1112" t="str">
        <f t="shared" si="22"/>
        <v xml:space="preserve"> </v>
      </c>
      <c r="AB137" s="1112" t="str">
        <f t="shared" si="22"/>
        <v xml:space="preserve"> </v>
      </c>
      <c r="AC137" s="1032" t="str">
        <f t="shared" si="25"/>
        <v>' '</v>
      </c>
    </row>
    <row r="138" spans="1:32" ht="21">
      <c r="A138" s="1087">
        <f t="shared" si="23"/>
        <v>999999</v>
      </c>
      <c r="B138" s="1032">
        <f t="shared" si="24"/>
        <v>138</v>
      </c>
      <c r="C138" s="1051"/>
      <c r="D138" s="1051"/>
      <c r="E138" s="1056"/>
      <c r="F138" s="1137"/>
      <c r="G138" s="1054"/>
      <c r="AA138" s="1112" t="str">
        <f t="shared" si="22"/>
        <v xml:space="preserve"> </v>
      </c>
      <c r="AB138" s="1112" t="str">
        <f t="shared" si="22"/>
        <v xml:space="preserve"> </v>
      </c>
      <c r="AC138" s="1032" t="str">
        <f t="shared" si="25"/>
        <v>' '</v>
      </c>
    </row>
    <row r="139" spans="1:32" ht="21">
      <c r="A139" s="1087">
        <f t="shared" si="23"/>
        <v>999999</v>
      </c>
      <c r="B139" s="1032">
        <f t="shared" si="24"/>
        <v>139</v>
      </c>
      <c r="C139" s="1051"/>
      <c r="D139" s="1051"/>
      <c r="E139" s="1056"/>
      <c r="F139" s="1137"/>
      <c r="G139" s="1054"/>
      <c r="AA139" s="1112" t="str">
        <f t="shared" si="22"/>
        <v xml:space="preserve"> </v>
      </c>
      <c r="AB139" s="1112" t="str">
        <f t="shared" si="22"/>
        <v xml:space="preserve"> </v>
      </c>
      <c r="AC139" s="1032" t="str">
        <f t="shared" si="25"/>
        <v>' '</v>
      </c>
    </row>
    <row r="140" spans="1:32" ht="21">
      <c r="A140" s="1087">
        <f t="shared" si="23"/>
        <v>999999</v>
      </c>
      <c r="B140" s="1032">
        <f t="shared" si="24"/>
        <v>140</v>
      </c>
      <c r="C140" s="1051"/>
      <c r="D140" s="1051"/>
      <c r="E140" s="1056"/>
      <c r="F140" s="1137"/>
      <c r="G140" s="1054"/>
      <c r="AA140" s="1112" t="str">
        <f t="shared" si="22"/>
        <v xml:space="preserve"> </v>
      </c>
      <c r="AB140" s="1112" t="str">
        <f t="shared" si="22"/>
        <v xml:space="preserve"> </v>
      </c>
      <c r="AC140" s="1032" t="str">
        <f t="shared" si="25"/>
        <v>' '</v>
      </c>
    </row>
    <row r="141" spans="1:32" ht="21">
      <c r="A141" s="1087">
        <f t="shared" si="23"/>
        <v>999999</v>
      </c>
      <c r="B141" s="1032">
        <f t="shared" si="24"/>
        <v>141</v>
      </c>
      <c r="C141" s="1051"/>
      <c r="D141" s="1051"/>
      <c r="E141" s="1056"/>
      <c r="F141" s="1137"/>
      <c r="G141" s="1054"/>
      <c r="AA141" s="1112" t="str">
        <f t="shared" si="22"/>
        <v xml:space="preserve"> </v>
      </c>
      <c r="AB141" s="1112" t="str">
        <f t="shared" si="22"/>
        <v xml:space="preserve"> </v>
      </c>
      <c r="AC141" s="1032" t="str">
        <f t="shared" si="25"/>
        <v>' '</v>
      </c>
    </row>
    <row r="142" spans="1:32" ht="21">
      <c r="A142" s="1087">
        <f t="shared" si="23"/>
        <v>999999</v>
      </c>
      <c r="B142" s="1032">
        <f t="shared" si="24"/>
        <v>142</v>
      </c>
      <c r="C142" s="1051"/>
      <c r="D142" s="1051"/>
      <c r="E142" s="1056"/>
      <c r="F142" s="1137"/>
      <c r="G142" s="1054"/>
      <c r="AA142" s="1112" t="str">
        <f t="shared" si="22"/>
        <v xml:space="preserve"> </v>
      </c>
      <c r="AB142" s="1112" t="str">
        <f t="shared" si="22"/>
        <v xml:space="preserve"> </v>
      </c>
      <c r="AC142" s="1032" t="str">
        <f t="shared" si="25"/>
        <v>' '</v>
      </c>
    </row>
    <row r="143" spans="1:32" ht="21">
      <c r="A143" s="1087">
        <f t="shared" si="23"/>
        <v>999999</v>
      </c>
      <c r="B143" s="1032">
        <f t="shared" si="24"/>
        <v>143</v>
      </c>
      <c r="C143" s="1051"/>
      <c r="D143" s="1051"/>
      <c r="E143" s="1056"/>
      <c r="F143" s="1137"/>
      <c r="G143" s="1054"/>
      <c r="AA143" s="1112" t="str">
        <f t="shared" si="22"/>
        <v xml:space="preserve"> </v>
      </c>
      <c r="AB143" s="1112" t="str">
        <f t="shared" si="22"/>
        <v xml:space="preserve"> </v>
      </c>
      <c r="AC143" s="1032" t="str">
        <f t="shared" si="25"/>
        <v>' '</v>
      </c>
    </row>
    <row r="144" spans="1:32" ht="21">
      <c r="A144" s="1087">
        <f t="shared" si="23"/>
        <v>999999</v>
      </c>
      <c r="B144" s="1032">
        <f t="shared" si="24"/>
        <v>144</v>
      </c>
      <c r="C144" s="1051"/>
      <c r="D144" s="1051"/>
      <c r="E144" s="1056"/>
      <c r="F144" s="1137"/>
      <c r="G144" s="1054"/>
      <c r="AA144" s="1112" t="str">
        <f t="shared" si="22"/>
        <v xml:space="preserve"> </v>
      </c>
      <c r="AB144" s="1112" t="str">
        <f t="shared" si="22"/>
        <v xml:space="preserve"> </v>
      </c>
      <c r="AC144" s="1032" t="str">
        <f t="shared" si="25"/>
        <v>' '</v>
      </c>
    </row>
    <row r="145" spans="1:29" ht="21">
      <c r="A145" s="1087">
        <f t="shared" si="23"/>
        <v>999999</v>
      </c>
      <c r="B145" s="1032">
        <f t="shared" si="24"/>
        <v>145</v>
      </c>
      <c r="C145" s="1051"/>
      <c r="D145" s="1051"/>
      <c r="E145" s="1056"/>
      <c r="F145" s="1137"/>
      <c r="G145" s="1054"/>
      <c r="AA145" s="1112" t="str">
        <f t="shared" si="22"/>
        <v xml:space="preserve"> </v>
      </c>
      <c r="AB145" s="1112" t="str">
        <f t="shared" si="22"/>
        <v xml:space="preserve"> </v>
      </c>
      <c r="AC145" s="1032" t="str">
        <f t="shared" si="25"/>
        <v>' '</v>
      </c>
    </row>
    <row r="146" spans="1:29" ht="21">
      <c r="A146" s="1087">
        <f t="shared" si="23"/>
        <v>999999</v>
      </c>
      <c r="B146" s="1032">
        <f t="shared" si="24"/>
        <v>146</v>
      </c>
      <c r="C146" s="1051"/>
      <c r="D146" s="1051"/>
      <c r="E146" s="1056"/>
      <c r="F146" s="1137"/>
      <c r="G146" s="1054"/>
      <c r="AA146" s="1112" t="str">
        <f t="shared" si="22"/>
        <v xml:space="preserve"> </v>
      </c>
      <c r="AB146" s="1112" t="str">
        <f t="shared" si="22"/>
        <v xml:space="preserve"> </v>
      </c>
      <c r="AC146" s="1032" t="str">
        <f t="shared" si="25"/>
        <v>' '</v>
      </c>
    </row>
    <row r="147" spans="1:29" ht="21">
      <c r="A147" s="1087">
        <f t="shared" si="23"/>
        <v>999999</v>
      </c>
      <c r="B147" s="1032">
        <f t="shared" si="24"/>
        <v>147</v>
      </c>
      <c r="C147" s="1051"/>
      <c r="D147" s="1051"/>
      <c r="E147" s="1056"/>
      <c r="F147" s="1137"/>
      <c r="G147" s="1054"/>
      <c r="AA147" s="1112" t="str">
        <f t="shared" si="22"/>
        <v xml:space="preserve"> </v>
      </c>
      <c r="AB147" s="1112" t="str">
        <f t="shared" si="22"/>
        <v xml:space="preserve"> </v>
      </c>
      <c r="AC147" s="1032" t="str">
        <f t="shared" si="25"/>
        <v>' '</v>
      </c>
    </row>
    <row r="148" spans="1:29" ht="21">
      <c r="A148" s="1087">
        <f t="shared" si="23"/>
        <v>999999</v>
      </c>
      <c r="B148" s="1032">
        <f t="shared" si="24"/>
        <v>148</v>
      </c>
      <c r="C148" s="1051"/>
      <c r="D148" s="1051"/>
      <c r="E148" s="1056"/>
      <c r="F148" s="1137"/>
      <c r="G148" s="1054"/>
      <c r="AA148" s="1112" t="str">
        <f t="shared" si="22"/>
        <v xml:space="preserve"> </v>
      </c>
      <c r="AB148" s="1112" t="str">
        <f t="shared" si="22"/>
        <v xml:space="preserve"> </v>
      </c>
      <c r="AC148" s="1032" t="str">
        <f t="shared" si="25"/>
        <v>' '</v>
      </c>
    </row>
    <row r="149" spans="1:29" ht="21">
      <c r="A149" s="1087">
        <f t="shared" si="23"/>
        <v>999999</v>
      </c>
      <c r="B149" s="1032">
        <f t="shared" si="24"/>
        <v>149</v>
      </c>
      <c r="C149" s="1051"/>
      <c r="D149" s="1051"/>
      <c r="E149" s="1056"/>
      <c r="F149" s="1137"/>
      <c r="G149" s="1054"/>
      <c r="AA149" s="1112" t="str">
        <f t="shared" si="22"/>
        <v xml:space="preserve"> </v>
      </c>
      <c r="AB149" s="1112" t="str">
        <f t="shared" si="22"/>
        <v xml:space="preserve"> </v>
      </c>
      <c r="AC149" s="1032" t="str">
        <f t="shared" si="25"/>
        <v>' '</v>
      </c>
    </row>
    <row r="150" spans="1:29" ht="21">
      <c r="A150" s="1087">
        <f t="shared" si="23"/>
        <v>999999</v>
      </c>
      <c r="B150" s="1032">
        <f t="shared" si="24"/>
        <v>150</v>
      </c>
      <c r="C150" s="1051"/>
      <c r="D150" s="1051"/>
      <c r="E150" s="1056"/>
      <c r="F150" s="1137"/>
      <c r="G150" s="1054"/>
      <c r="AA150" s="1112" t="str">
        <f t="shared" si="22"/>
        <v xml:space="preserve"> </v>
      </c>
      <c r="AB150" s="1112" t="str">
        <f t="shared" si="22"/>
        <v xml:space="preserve"> </v>
      </c>
      <c r="AC150" s="1032" t="str">
        <f t="shared" si="25"/>
        <v>' '</v>
      </c>
    </row>
    <row r="151" spans="1:29" ht="21">
      <c r="A151" s="1087">
        <f t="shared" si="23"/>
        <v>999999</v>
      </c>
      <c r="B151" s="1032">
        <f t="shared" si="24"/>
        <v>151</v>
      </c>
      <c r="C151" s="1051"/>
      <c r="D151" s="1051"/>
      <c r="E151" s="1056"/>
      <c r="F151" s="1137"/>
      <c r="G151" s="1054"/>
      <c r="AA151" s="1112" t="str">
        <f t="shared" si="22"/>
        <v xml:space="preserve"> </v>
      </c>
      <c r="AB151" s="1112" t="str">
        <f t="shared" si="22"/>
        <v xml:space="preserve"> </v>
      </c>
      <c r="AC151" s="1032" t="str">
        <f t="shared" si="25"/>
        <v>' '</v>
      </c>
    </row>
    <row r="152" spans="1:29" ht="21">
      <c r="A152" s="1087">
        <f t="shared" si="23"/>
        <v>999999</v>
      </c>
      <c r="B152" s="1032">
        <f t="shared" si="24"/>
        <v>152</v>
      </c>
      <c r="C152" s="1051"/>
      <c r="D152" s="1051"/>
      <c r="E152" s="1056"/>
      <c r="F152" s="1137"/>
      <c r="G152" s="1054"/>
      <c r="AA152" s="1112" t="str">
        <f t="shared" si="22"/>
        <v xml:space="preserve"> </v>
      </c>
      <c r="AB152" s="1112" t="str">
        <f t="shared" si="22"/>
        <v xml:space="preserve"> </v>
      </c>
      <c r="AC152" s="1032" t="str">
        <f t="shared" si="25"/>
        <v>' '</v>
      </c>
    </row>
    <row r="153" spans="1:29" ht="21">
      <c r="A153" s="1087">
        <f t="shared" si="23"/>
        <v>999999</v>
      </c>
      <c r="B153" s="1032">
        <f t="shared" si="24"/>
        <v>153</v>
      </c>
      <c r="C153" s="1051"/>
      <c r="D153" s="1051"/>
      <c r="E153" s="1056"/>
      <c r="F153" s="1137"/>
      <c r="G153" s="1054"/>
      <c r="AA153" s="1112" t="str">
        <f t="shared" si="22"/>
        <v xml:space="preserve"> </v>
      </c>
      <c r="AB153" s="1112" t="str">
        <f t="shared" si="22"/>
        <v xml:space="preserve"> </v>
      </c>
      <c r="AC153" s="1032" t="str">
        <f t="shared" si="25"/>
        <v>' '</v>
      </c>
    </row>
    <row r="154" spans="1:29" ht="21">
      <c r="A154" s="1087">
        <f t="shared" si="23"/>
        <v>999999</v>
      </c>
      <c r="B154" s="1032">
        <f t="shared" si="24"/>
        <v>154</v>
      </c>
      <c r="C154" s="1051"/>
      <c r="D154" s="1051"/>
      <c r="E154" s="1056"/>
      <c r="F154" s="1137"/>
      <c r="G154" s="1054"/>
      <c r="AA154" s="1112" t="str">
        <f t="shared" si="22"/>
        <v xml:space="preserve"> </v>
      </c>
      <c r="AB154" s="1112" t="str">
        <f t="shared" si="22"/>
        <v xml:space="preserve"> </v>
      </c>
      <c r="AC154" s="1032" t="str">
        <f t="shared" si="25"/>
        <v>' '</v>
      </c>
    </row>
    <row r="155" spans="1:29" ht="21">
      <c r="A155" s="1087">
        <f t="shared" si="23"/>
        <v>999999</v>
      </c>
      <c r="B155" s="1032">
        <f t="shared" si="24"/>
        <v>155</v>
      </c>
      <c r="C155" s="1051"/>
      <c r="D155" s="1051"/>
      <c r="E155" s="1056"/>
      <c r="F155" s="1137"/>
      <c r="G155" s="1054"/>
      <c r="AA155" s="1112" t="str">
        <f t="shared" si="22"/>
        <v xml:space="preserve"> </v>
      </c>
      <c r="AB155" s="1112" t="str">
        <f t="shared" si="22"/>
        <v xml:space="preserve"> </v>
      </c>
      <c r="AC155" s="1032" t="str">
        <f t="shared" si="25"/>
        <v>' '</v>
      </c>
    </row>
    <row r="156" spans="1:29" ht="21">
      <c r="A156" s="1087">
        <f t="shared" si="23"/>
        <v>999999</v>
      </c>
      <c r="B156" s="1032">
        <f t="shared" si="24"/>
        <v>156</v>
      </c>
      <c r="C156" s="1051"/>
      <c r="D156" s="1051"/>
      <c r="E156" s="1056"/>
      <c r="F156" s="1137"/>
      <c r="G156" s="1054"/>
      <c r="AA156" s="1112" t="str">
        <f t="shared" si="22"/>
        <v xml:space="preserve"> </v>
      </c>
      <c r="AB156" s="1112" t="str">
        <f t="shared" si="22"/>
        <v xml:space="preserve"> </v>
      </c>
      <c r="AC156" s="1032" t="str">
        <f t="shared" si="25"/>
        <v>' '</v>
      </c>
    </row>
    <row r="157" spans="1:29" ht="21">
      <c r="A157" s="1087">
        <f t="shared" si="23"/>
        <v>999999</v>
      </c>
      <c r="B157" s="1032">
        <f t="shared" si="24"/>
        <v>157</v>
      </c>
      <c r="C157" s="1051"/>
      <c r="D157" s="1051"/>
      <c r="E157" s="1056"/>
      <c r="F157" s="1137"/>
      <c r="G157" s="1054"/>
      <c r="AA157" s="1112" t="str">
        <f t="shared" si="22"/>
        <v xml:space="preserve"> </v>
      </c>
      <c r="AB157" s="1112" t="str">
        <f t="shared" si="22"/>
        <v xml:space="preserve"> </v>
      </c>
      <c r="AC157" s="1032" t="str">
        <f t="shared" si="25"/>
        <v>' '</v>
      </c>
    </row>
    <row r="158" spans="1:29" ht="21">
      <c r="A158" s="1087">
        <f t="shared" si="23"/>
        <v>999999</v>
      </c>
      <c r="B158" s="1032">
        <f t="shared" si="24"/>
        <v>158</v>
      </c>
      <c r="C158" s="1052"/>
      <c r="D158" s="1051"/>
      <c r="E158" s="1056"/>
      <c r="F158" s="1137"/>
      <c r="G158" s="1054"/>
      <c r="AA158" s="1112" t="str">
        <f t="shared" si="22"/>
        <v xml:space="preserve"> </v>
      </c>
      <c r="AB158" s="1112" t="str">
        <f t="shared" si="22"/>
        <v xml:space="preserve"> </v>
      </c>
      <c r="AC158" s="1032" t="str">
        <f t="shared" si="25"/>
        <v>' '</v>
      </c>
    </row>
    <row r="159" spans="1:29" ht="21">
      <c r="A159" s="1087">
        <f t="shared" si="23"/>
        <v>999999</v>
      </c>
      <c r="B159" s="1032">
        <f t="shared" si="24"/>
        <v>159</v>
      </c>
      <c r="C159" s="1051"/>
      <c r="D159" s="1051"/>
      <c r="E159" s="1056"/>
      <c r="F159" s="1137"/>
      <c r="G159" s="1054"/>
      <c r="AA159" s="1112" t="str">
        <f t="shared" si="22"/>
        <v xml:space="preserve"> </v>
      </c>
      <c r="AB159" s="1112" t="str">
        <f t="shared" si="22"/>
        <v xml:space="preserve"> </v>
      </c>
      <c r="AC159" s="1032" t="str">
        <f t="shared" si="25"/>
        <v>' '</v>
      </c>
    </row>
    <row r="160" spans="1:29" ht="21">
      <c r="A160" s="1087">
        <f t="shared" si="23"/>
        <v>999999</v>
      </c>
      <c r="B160" s="1032">
        <f t="shared" si="24"/>
        <v>160</v>
      </c>
      <c r="C160" s="1051"/>
      <c r="D160" s="1051"/>
      <c r="E160" s="1056"/>
      <c r="F160" s="1137"/>
      <c r="G160" s="1054"/>
      <c r="AA160" s="1112" t="str">
        <f t="shared" si="22"/>
        <v xml:space="preserve"> </v>
      </c>
      <c r="AB160" s="1112" t="str">
        <f t="shared" si="22"/>
        <v xml:space="preserve"> </v>
      </c>
      <c r="AC160" s="1032" t="str">
        <f t="shared" si="25"/>
        <v>' '</v>
      </c>
    </row>
    <row r="161" spans="1:29" ht="21">
      <c r="A161" s="1087">
        <f t="shared" si="23"/>
        <v>999999</v>
      </c>
      <c r="B161" s="1032">
        <f t="shared" si="24"/>
        <v>161</v>
      </c>
      <c r="C161" s="1052"/>
      <c r="D161" s="1051"/>
      <c r="E161" s="1056"/>
      <c r="F161" s="1137"/>
      <c r="G161" s="1054"/>
      <c r="AA161" s="1112" t="str">
        <f t="shared" si="22"/>
        <v xml:space="preserve"> </v>
      </c>
      <c r="AB161" s="1112" t="str">
        <f t="shared" si="22"/>
        <v xml:space="preserve"> </v>
      </c>
      <c r="AC161" s="1032" t="str">
        <f t="shared" si="25"/>
        <v>' '</v>
      </c>
    </row>
    <row r="162" spans="1:29" ht="21">
      <c r="A162" s="1087">
        <f t="shared" si="23"/>
        <v>999999</v>
      </c>
      <c r="B162" s="1032">
        <f t="shared" si="24"/>
        <v>162</v>
      </c>
      <c r="C162" s="1051"/>
      <c r="D162" s="1051"/>
      <c r="E162" s="1056"/>
      <c r="F162" s="1137"/>
      <c r="G162" s="1054"/>
      <c r="AA162" s="1112" t="str">
        <f t="shared" si="22"/>
        <v xml:space="preserve"> </v>
      </c>
      <c r="AB162" s="1112" t="str">
        <f t="shared" si="22"/>
        <v xml:space="preserve"> </v>
      </c>
      <c r="AC162" s="1032" t="str">
        <f t="shared" si="25"/>
        <v>' '</v>
      </c>
    </row>
    <row r="163" spans="1:29" ht="21">
      <c r="A163" s="1087">
        <f t="shared" si="23"/>
        <v>999999</v>
      </c>
      <c r="B163" s="1032">
        <f t="shared" si="24"/>
        <v>163</v>
      </c>
      <c r="C163" s="1051"/>
      <c r="D163" s="1051"/>
      <c r="E163" s="1056"/>
      <c r="F163" s="1137"/>
      <c r="G163" s="1054"/>
      <c r="AA163" s="1112" t="str">
        <f t="shared" si="22"/>
        <v xml:space="preserve"> </v>
      </c>
      <c r="AB163" s="1112" t="str">
        <f t="shared" si="22"/>
        <v xml:space="preserve"> </v>
      </c>
      <c r="AC163" s="1032" t="str">
        <f t="shared" si="25"/>
        <v>' '</v>
      </c>
    </row>
    <row r="164" spans="1:29" ht="21">
      <c r="A164" s="1087">
        <f t="shared" si="23"/>
        <v>999999</v>
      </c>
      <c r="B164" s="1032">
        <f t="shared" si="24"/>
        <v>164</v>
      </c>
      <c r="C164" s="1052"/>
      <c r="D164" s="1051"/>
      <c r="E164" s="1056"/>
      <c r="F164" s="1137"/>
      <c r="G164" s="1054"/>
      <c r="AA164" s="1112" t="str">
        <f t="shared" si="22"/>
        <v xml:space="preserve"> </v>
      </c>
      <c r="AB164" s="1112" t="str">
        <f t="shared" si="22"/>
        <v xml:space="preserve"> </v>
      </c>
      <c r="AC164" s="1032" t="str">
        <f t="shared" si="25"/>
        <v>' '</v>
      </c>
    </row>
    <row r="165" spans="1:29" ht="21">
      <c r="A165" s="1087">
        <f t="shared" si="23"/>
        <v>999999</v>
      </c>
      <c r="B165" s="1032">
        <f t="shared" si="24"/>
        <v>165</v>
      </c>
      <c r="C165" s="1051"/>
      <c r="D165" s="1051"/>
      <c r="E165" s="1056"/>
      <c r="F165" s="1137"/>
      <c r="G165" s="1054"/>
      <c r="AA165" s="1112" t="str">
        <f t="shared" si="22"/>
        <v xml:space="preserve"> </v>
      </c>
      <c r="AB165" s="1112" t="str">
        <f t="shared" si="22"/>
        <v xml:space="preserve"> </v>
      </c>
      <c r="AC165" s="1032" t="str">
        <f t="shared" si="25"/>
        <v>' '</v>
      </c>
    </row>
    <row r="166" spans="1:29" ht="21">
      <c r="A166" s="1087">
        <f t="shared" si="23"/>
        <v>999999</v>
      </c>
      <c r="B166" s="1032">
        <f t="shared" si="24"/>
        <v>166</v>
      </c>
      <c r="C166" s="1051"/>
      <c r="D166" s="1051"/>
      <c r="E166" s="1056"/>
      <c r="F166" s="1137"/>
      <c r="G166" s="1054"/>
      <c r="AA166" s="1112" t="str">
        <f t="shared" si="22"/>
        <v xml:space="preserve"> </v>
      </c>
      <c r="AB166" s="1112" t="str">
        <f t="shared" si="22"/>
        <v xml:space="preserve"> </v>
      </c>
      <c r="AC166" s="1032" t="str">
        <f t="shared" si="25"/>
        <v>' '</v>
      </c>
    </row>
    <row r="167" spans="1:29" ht="21">
      <c r="A167" s="1087">
        <f t="shared" si="23"/>
        <v>999999</v>
      </c>
      <c r="B167" s="1032">
        <f t="shared" si="24"/>
        <v>167</v>
      </c>
      <c r="C167" s="1051"/>
      <c r="D167" s="1051"/>
      <c r="E167" s="1056"/>
      <c r="F167" s="1137"/>
      <c r="G167" s="1054"/>
      <c r="AA167" s="1112" t="str">
        <f t="shared" si="22"/>
        <v xml:space="preserve"> </v>
      </c>
      <c r="AB167" s="1112" t="str">
        <f t="shared" si="22"/>
        <v xml:space="preserve"> </v>
      </c>
      <c r="AC167" s="1032" t="str">
        <f t="shared" si="25"/>
        <v>' '</v>
      </c>
    </row>
    <row r="168" spans="1:29" ht="21">
      <c r="A168" s="1087">
        <f t="shared" si="23"/>
        <v>999999</v>
      </c>
      <c r="B168" s="1032">
        <f t="shared" si="24"/>
        <v>168</v>
      </c>
      <c r="C168" s="1051"/>
      <c r="D168" s="1051"/>
      <c r="E168" s="1056"/>
      <c r="F168" s="1137"/>
      <c r="G168" s="1054"/>
      <c r="AA168" s="1112" t="str">
        <f t="shared" si="22"/>
        <v xml:space="preserve"> </v>
      </c>
      <c r="AB168" s="1112" t="str">
        <f t="shared" si="22"/>
        <v xml:space="preserve"> </v>
      </c>
      <c r="AC168" s="1032" t="str">
        <f t="shared" si="25"/>
        <v>' '</v>
      </c>
    </row>
    <row r="169" spans="1:29" ht="21">
      <c r="A169" s="1087">
        <f t="shared" si="23"/>
        <v>999999</v>
      </c>
      <c r="B169" s="1032">
        <f t="shared" si="24"/>
        <v>169</v>
      </c>
      <c r="C169" s="1051"/>
      <c r="D169" s="1051"/>
      <c r="E169" s="1056"/>
      <c r="F169" s="1137"/>
      <c r="G169" s="1054"/>
      <c r="AA169" s="1112" t="str">
        <f t="shared" si="22"/>
        <v xml:space="preserve"> </v>
      </c>
      <c r="AB169" s="1112" t="str">
        <f t="shared" si="22"/>
        <v xml:space="preserve"> </v>
      </c>
      <c r="AC169" s="1032" t="str">
        <f t="shared" si="25"/>
        <v>' '</v>
      </c>
    </row>
    <row r="170" spans="1:29" ht="21">
      <c r="A170" s="1087">
        <f t="shared" si="23"/>
        <v>999999</v>
      </c>
      <c r="B170" s="1032">
        <f t="shared" si="24"/>
        <v>170</v>
      </c>
      <c r="C170" s="1051"/>
      <c r="D170" s="1051"/>
      <c r="E170" s="1056"/>
      <c r="F170" s="1137"/>
      <c r="G170" s="1054"/>
      <c r="AA170" s="1112" t="str">
        <f t="shared" ref="AA170:AB233" si="26">IF(E170=0," ","Attended")</f>
        <v xml:space="preserve"> </v>
      </c>
      <c r="AB170" s="1112" t="str">
        <f t="shared" si="26"/>
        <v xml:space="preserve"> </v>
      </c>
      <c r="AC170" s="1032" t="str">
        <f t="shared" si="25"/>
        <v>' '</v>
      </c>
    </row>
    <row r="171" spans="1:29" ht="21">
      <c r="A171" s="1087">
        <f t="shared" si="23"/>
        <v>999999</v>
      </c>
      <c r="B171" s="1032">
        <f t="shared" si="24"/>
        <v>171</v>
      </c>
      <c r="C171" s="1051"/>
      <c r="D171" s="1051"/>
      <c r="E171" s="1056"/>
      <c r="F171" s="1137"/>
      <c r="G171" s="1054"/>
      <c r="AA171" s="1112" t="str">
        <f t="shared" si="26"/>
        <v xml:space="preserve"> </v>
      </c>
      <c r="AB171" s="1112" t="str">
        <f t="shared" si="26"/>
        <v xml:space="preserve"> </v>
      </c>
      <c r="AC171" s="1032" t="str">
        <f t="shared" si="25"/>
        <v>' '</v>
      </c>
    </row>
    <row r="172" spans="1:29" ht="21">
      <c r="A172" s="1087">
        <f t="shared" si="23"/>
        <v>999999</v>
      </c>
      <c r="B172" s="1032">
        <f t="shared" si="24"/>
        <v>172</v>
      </c>
      <c r="C172" s="1051"/>
      <c r="D172" s="1051"/>
      <c r="E172" s="1056"/>
      <c r="F172" s="1137"/>
      <c r="G172" s="1054"/>
      <c r="AA172" s="1112" t="str">
        <f t="shared" si="26"/>
        <v xml:space="preserve"> </v>
      </c>
      <c r="AB172" s="1112" t="str">
        <f t="shared" si="26"/>
        <v xml:space="preserve"> </v>
      </c>
      <c r="AC172" s="1032" t="str">
        <f t="shared" si="25"/>
        <v>' '</v>
      </c>
    </row>
    <row r="173" spans="1:29" ht="21">
      <c r="A173" s="1087">
        <f t="shared" si="23"/>
        <v>999999</v>
      </c>
      <c r="B173" s="1032">
        <f t="shared" si="24"/>
        <v>173</v>
      </c>
      <c r="C173" s="1051"/>
      <c r="D173" s="1051"/>
      <c r="E173" s="1056"/>
      <c r="F173" s="1137"/>
      <c r="G173" s="1054"/>
      <c r="AA173" s="1112" t="str">
        <f t="shared" si="26"/>
        <v xml:space="preserve"> </v>
      </c>
      <c r="AB173" s="1112" t="str">
        <f t="shared" si="26"/>
        <v xml:space="preserve"> </v>
      </c>
      <c r="AC173" s="1032" t="str">
        <f t="shared" si="25"/>
        <v>' '</v>
      </c>
    </row>
    <row r="174" spans="1:29" ht="21">
      <c r="A174" s="1087">
        <f t="shared" si="23"/>
        <v>999999</v>
      </c>
      <c r="B174" s="1032">
        <f t="shared" si="24"/>
        <v>174</v>
      </c>
      <c r="C174" s="1051"/>
      <c r="D174" s="1051"/>
      <c r="E174" s="1056"/>
      <c r="F174" s="1137"/>
      <c r="G174" s="1054"/>
      <c r="AA174" s="1112" t="str">
        <f t="shared" si="26"/>
        <v xml:space="preserve"> </v>
      </c>
      <c r="AB174" s="1112" t="str">
        <f t="shared" si="26"/>
        <v xml:space="preserve"> </v>
      </c>
      <c r="AC174" s="1032" t="str">
        <f t="shared" si="25"/>
        <v>' '</v>
      </c>
    </row>
    <row r="175" spans="1:29" ht="21">
      <c r="A175" s="1087">
        <f t="shared" si="23"/>
        <v>999999</v>
      </c>
      <c r="B175" s="1032">
        <f t="shared" si="24"/>
        <v>175</v>
      </c>
      <c r="C175" s="1051"/>
      <c r="D175" s="1051"/>
      <c r="E175" s="1056"/>
      <c r="F175" s="1137"/>
      <c r="G175" s="1054"/>
      <c r="AA175" s="1112" t="str">
        <f t="shared" si="26"/>
        <v xml:space="preserve"> </v>
      </c>
      <c r="AB175" s="1112" t="str">
        <f t="shared" si="26"/>
        <v xml:space="preserve"> </v>
      </c>
      <c r="AC175" s="1032" t="str">
        <f t="shared" si="25"/>
        <v>' '</v>
      </c>
    </row>
    <row r="176" spans="1:29" ht="21">
      <c r="A176" s="1087">
        <f t="shared" si="23"/>
        <v>999999</v>
      </c>
      <c r="B176" s="1032">
        <f t="shared" si="24"/>
        <v>176</v>
      </c>
      <c r="C176" s="1051"/>
      <c r="D176" s="1051"/>
      <c r="E176" s="1056"/>
      <c r="F176" s="1137"/>
      <c r="G176" s="1054"/>
      <c r="AA176" s="1112" t="str">
        <f t="shared" si="26"/>
        <v xml:space="preserve"> </v>
      </c>
      <c r="AB176" s="1112" t="str">
        <f t="shared" si="26"/>
        <v xml:space="preserve"> </v>
      </c>
      <c r="AC176" s="1032" t="str">
        <f t="shared" si="25"/>
        <v>' '</v>
      </c>
    </row>
    <row r="177" spans="1:29" ht="21">
      <c r="A177" s="1087">
        <f t="shared" si="23"/>
        <v>999999</v>
      </c>
      <c r="B177" s="1032">
        <f t="shared" si="24"/>
        <v>177</v>
      </c>
      <c r="C177" s="1051"/>
      <c r="D177" s="1051"/>
      <c r="E177" s="1056"/>
      <c r="F177" s="1137"/>
      <c r="G177" s="1054"/>
      <c r="AA177" s="1112" t="str">
        <f t="shared" si="26"/>
        <v xml:space="preserve"> </v>
      </c>
      <c r="AB177" s="1112" t="str">
        <f t="shared" si="26"/>
        <v xml:space="preserve"> </v>
      </c>
      <c r="AC177" s="1032" t="str">
        <f t="shared" si="25"/>
        <v>' '</v>
      </c>
    </row>
    <row r="178" spans="1:29" ht="21">
      <c r="A178" s="1087">
        <f t="shared" si="23"/>
        <v>999999</v>
      </c>
      <c r="B178" s="1032">
        <f t="shared" si="24"/>
        <v>178</v>
      </c>
      <c r="C178" s="1051"/>
      <c r="D178" s="1051"/>
      <c r="E178" s="1056"/>
      <c r="F178" s="1137"/>
      <c r="G178" s="1054"/>
      <c r="AA178" s="1112" t="str">
        <f t="shared" si="26"/>
        <v xml:space="preserve"> </v>
      </c>
      <c r="AB178" s="1112" t="str">
        <f t="shared" si="26"/>
        <v xml:space="preserve"> </v>
      </c>
      <c r="AC178" s="1032" t="str">
        <f t="shared" si="25"/>
        <v>' '</v>
      </c>
    </row>
    <row r="179" spans="1:29" ht="21">
      <c r="A179" s="1087">
        <f t="shared" si="23"/>
        <v>999999</v>
      </c>
      <c r="B179" s="1032">
        <f t="shared" si="24"/>
        <v>179</v>
      </c>
      <c r="C179" s="1051"/>
      <c r="D179" s="1051"/>
      <c r="E179" s="1056"/>
      <c r="F179" s="1137"/>
      <c r="G179" s="1054"/>
      <c r="AA179" s="1112" t="str">
        <f t="shared" si="26"/>
        <v xml:space="preserve"> </v>
      </c>
      <c r="AB179" s="1112" t="str">
        <f t="shared" si="26"/>
        <v xml:space="preserve"> </v>
      </c>
      <c r="AC179" s="1032" t="str">
        <f t="shared" si="25"/>
        <v>' '</v>
      </c>
    </row>
    <row r="180" spans="1:29" ht="21">
      <c r="A180" s="1087">
        <f t="shared" si="23"/>
        <v>999999</v>
      </c>
      <c r="B180" s="1032">
        <f t="shared" si="24"/>
        <v>180</v>
      </c>
      <c r="C180" s="1051"/>
      <c r="D180" s="1051"/>
      <c r="E180" s="1056"/>
      <c r="F180" s="1137"/>
      <c r="G180" s="1054"/>
      <c r="AA180" s="1112" t="str">
        <f t="shared" si="26"/>
        <v xml:space="preserve"> </v>
      </c>
      <c r="AB180" s="1112" t="str">
        <f t="shared" si="26"/>
        <v xml:space="preserve"> </v>
      </c>
      <c r="AC180" s="1032" t="str">
        <f t="shared" si="25"/>
        <v>' '</v>
      </c>
    </row>
    <row r="181" spans="1:29" ht="21">
      <c r="A181" s="1087">
        <f t="shared" si="23"/>
        <v>999999</v>
      </c>
      <c r="B181" s="1032">
        <f t="shared" si="24"/>
        <v>181</v>
      </c>
      <c r="C181" s="1051"/>
      <c r="D181" s="1051"/>
      <c r="E181" s="1056"/>
      <c r="F181" s="1137"/>
      <c r="G181" s="1054"/>
      <c r="AA181" s="1112" t="str">
        <f t="shared" si="26"/>
        <v xml:space="preserve"> </v>
      </c>
      <c r="AB181" s="1112" t="str">
        <f t="shared" si="26"/>
        <v xml:space="preserve"> </v>
      </c>
      <c r="AC181" s="1032" t="str">
        <f t="shared" si="25"/>
        <v>' '</v>
      </c>
    </row>
    <row r="182" spans="1:29" ht="21">
      <c r="A182" s="1087">
        <f t="shared" si="23"/>
        <v>999999</v>
      </c>
      <c r="B182" s="1032">
        <f t="shared" si="24"/>
        <v>182</v>
      </c>
      <c r="C182" s="1051"/>
      <c r="D182" s="1051"/>
      <c r="E182" s="1056"/>
      <c r="F182" s="1137"/>
      <c r="G182" s="1054"/>
      <c r="AA182" s="1112" t="str">
        <f t="shared" si="26"/>
        <v xml:space="preserve"> </v>
      </c>
      <c r="AB182" s="1112" t="str">
        <f t="shared" si="26"/>
        <v xml:space="preserve"> </v>
      </c>
      <c r="AC182" s="1032" t="str">
        <f t="shared" si="25"/>
        <v>' '</v>
      </c>
    </row>
    <row r="183" spans="1:29" ht="21">
      <c r="A183" s="1087">
        <f t="shared" si="23"/>
        <v>999999</v>
      </c>
      <c r="B183" s="1032">
        <f t="shared" si="24"/>
        <v>183</v>
      </c>
      <c r="C183" s="1051"/>
      <c r="D183" s="1051"/>
      <c r="E183" s="1056"/>
      <c r="F183" s="1137"/>
      <c r="G183" s="1054"/>
      <c r="AA183" s="1112" t="str">
        <f t="shared" si="26"/>
        <v xml:space="preserve"> </v>
      </c>
      <c r="AB183" s="1112" t="str">
        <f t="shared" si="26"/>
        <v xml:space="preserve"> </v>
      </c>
      <c r="AC183" s="1032" t="str">
        <f t="shared" si="25"/>
        <v>' '</v>
      </c>
    </row>
    <row r="184" spans="1:29" ht="21">
      <c r="A184" s="1087">
        <f t="shared" si="23"/>
        <v>999999</v>
      </c>
      <c r="B184" s="1032">
        <f t="shared" si="24"/>
        <v>184</v>
      </c>
      <c r="C184" s="1051"/>
      <c r="D184" s="1051"/>
      <c r="E184" s="1056"/>
      <c r="F184" s="1137"/>
      <c r="G184" s="1054"/>
      <c r="AA184" s="1112" t="str">
        <f t="shared" si="26"/>
        <v xml:space="preserve"> </v>
      </c>
      <c r="AB184" s="1112" t="str">
        <f t="shared" si="26"/>
        <v xml:space="preserve"> </v>
      </c>
      <c r="AC184" s="1032" t="str">
        <f t="shared" si="25"/>
        <v>' '</v>
      </c>
    </row>
    <row r="185" spans="1:29" ht="21">
      <c r="A185" s="1087">
        <f t="shared" si="23"/>
        <v>999999</v>
      </c>
      <c r="B185" s="1032">
        <f t="shared" si="24"/>
        <v>185</v>
      </c>
      <c r="C185" s="1051"/>
      <c r="D185" s="1051"/>
      <c r="E185" s="1056"/>
      <c r="F185" s="1137"/>
      <c r="G185" s="1054"/>
      <c r="AA185" s="1112" t="str">
        <f t="shared" si="26"/>
        <v xml:space="preserve"> </v>
      </c>
      <c r="AB185" s="1112" t="str">
        <f t="shared" si="26"/>
        <v xml:space="preserve"> </v>
      </c>
      <c r="AC185" s="1032" t="str">
        <f t="shared" si="25"/>
        <v>' '</v>
      </c>
    </row>
    <row r="186" spans="1:29" ht="21">
      <c r="A186" s="1087">
        <f t="shared" si="23"/>
        <v>999999</v>
      </c>
      <c r="B186" s="1032">
        <f t="shared" si="24"/>
        <v>186</v>
      </c>
      <c r="C186" s="1051"/>
      <c r="D186" s="1051"/>
      <c r="E186" s="1056"/>
      <c r="F186" s="1137"/>
      <c r="G186" s="1054"/>
      <c r="AA186" s="1112" t="str">
        <f t="shared" si="26"/>
        <v xml:space="preserve"> </v>
      </c>
      <c r="AB186" s="1112" t="str">
        <f t="shared" si="26"/>
        <v xml:space="preserve"> </v>
      </c>
      <c r="AC186" s="1032" t="str">
        <f t="shared" si="25"/>
        <v>' '</v>
      </c>
    </row>
    <row r="187" spans="1:29" ht="21">
      <c r="A187" s="1087">
        <f t="shared" si="23"/>
        <v>999999</v>
      </c>
      <c r="B187" s="1032">
        <f t="shared" si="24"/>
        <v>187</v>
      </c>
      <c r="C187" s="1051"/>
      <c r="D187" s="1051"/>
      <c r="E187" s="1056"/>
      <c r="F187" s="1137"/>
      <c r="G187" s="1054"/>
      <c r="AA187" s="1112" t="str">
        <f t="shared" si="26"/>
        <v xml:space="preserve"> </v>
      </c>
      <c r="AB187" s="1112" t="str">
        <f t="shared" si="26"/>
        <v xml:space="preserve"> </v>
      </c>
      <c r="AC187" s="1032" t="str">
        <f t="shared" si="25"/>
        <v>' '</v>
      </c>
    </row>
    <row r="188" spans="1:29" ht="21">
      <c r="A188" s="1087">
        <f t="shared" si="23"/>
        <v>999999</v>
      </c>
      <c r="B188" s="1032">
        <f t="shared" si="24"/>
        <v>188</v>
      </c>
      <c r="C188" s="1052"/>
      <c r="D188" s="1051"/>
      <c r="E188" s="1056"/>
      <c r="F188" s="1137"/>
      <c r="G188" s="1054"/>
      <c r="AA188" s="1112" t="str">
        <f t="shared" si="26"/>
        <v xml:space="preserve"> </v>
      </c>
      <c r="AB188" s="1112" t="str">
        <f t="shared" si="26"/>
        <v xml:space="preserve"> </v>
      </c>
      <c r="AC188" s="1032" t="str">
        <f t="shared" si="25"/>
        <v>' '</v>
      </c>
    </row>
    <row r="189" spans="1:29" ht="21">
      <c r="A189" s="1087">
        <f t="shared" si="23"/>
        <v>999999</v>
      </c>
      <c r="B189" s="1032">
        <f t="shared" si="24"/>
        <v>189</v>
      </c>
      <c r="C189" s="1051"/>
      <c r="D189" s="1051"/>
      <c r="E189" s="1056"/>
      <c r="F189" s="1137"/>
      <c r="G189" s="1054"/>
      <c r="AA189" s="1112" t="str">
        <f t="shared" si="26"/>
        <v xml:space="preserve"> </v>
      </c>
      <c r="AB189" s="1112" t="str">
        <f t="shared" si="26"/>
        <v xml:space="preserve"> </v>
      </c>
      <c r="AC189" s="1032" t="str">
        <f t="shared" si="25"/>
        <v>' '</v>
      </c>
    </row>
    <row r="190" spans="1:29" ht="21">
      <c r="A190" s="1087">
        <f t="shared" si="23"/>
        <v>999999</v>
      </c>
      <c r="B190" s="1032">
        <f t="shared" si="24"/>
        <v>190</v>
      </c>
      <c r="C190" s="1052"/>
      <c r="D190" s="1051"/>
      <c r="E190" s="1056"/>
      <c r="F190" s="1137"/>
      <c r="G190" s="1054"/>
      <c r="AA190" s="1112" t="str">
        <f t="shared" si="26"/>
        <v xml:space="preserve"> </v>
      </c>
      <c r="AB190" s="1112" t="str">
        <f t="shared" si="26"/>
        <v xml:space="preserve"> </v>
      </c>
      <c r="AC190" s="1032" t="str">
        <f t="shared" si="25"/>
        <v>' '</v>
      </c>
    </row>
    <row r="191" spans="1:29" ht="21">
      <c r="A191" s="1087">
        <f t="shared" si="23"/>
        <v>999999</v>
      </c>
      <c r="B191" s="1032">
        <f t="shared" si="24"/>
        <v>191</v>
      </c>
      <c r="C191" s="1052"/>
      <c r="D191" s="1051"/>
      <c r="E191" s="1056"/>
      <c r="F191" s="1137"/>
      <c r="G191" s="1054"/>
      <c r="AA191" s="1112" t="str">
        <f t="shared" si="26"/>
        <v xml:space="preserve"> </v>
      </c>
      <c r="AB191" s="1112" t="str">
        <f t="shared" si="26"/>
        <v xml:space="preserve"> </v>
      </c>
      <c r="AC191" s="1032" t="str">
        <f t="shared" si="25"/>
        <v>' '</v>
      </c>
    </row>
    <row r="192" spans="1:29" ht="21">
      <c r="A192" s="1087">
        <f t="shared" si="23"/>
        <v>999999</v>
      </c>
      <c r="B192" s="1032">
        <f t="shared" si="24"/>
        <v>192</v>
      </c>
      <c r="C192" s="1051"/>
      <c r="D192" s="1051"/>
      <c r="E192" s="1056"/>
      <c r="F192" s="1137"/>
      <c r="G192" s="1054"/>
      <c r="AA192" s="1112" t="str">
        <f t="shared" si="26"/>
        <v xml:space="preserve"> </v>
      </c>
      <c r="AB192" s="1112" t="str">
        <f t="shared" si="26"/>
        <v xml:space="preserve"> </v>
      </c>
      <c r="AC192" s="1032" t="str">
        <f t="shared" si="25"/>
        <v>' '</v>
      </c>
    </row>
    <row r="193" spans="1:29" ht="21">
      <c r="A193" s="1087">
        <f t="shared" si="23"/>
        <v>999999</v>
      </c>
      <c r="B193" s="1032">
        <f t="shared" si="24"/>
        <v>193</v>
      </c>
      <c r="C193" s="1051"/>
      <c r="D193" s="1051"/>
      <c r="E193" s="1056"/>
      <c r="F193" s="1137"/>
      <c r="G193" s="1054"/>
      <c r="AA193" s="1112" t="str">
        <f t="shared" si="26"/>
        <v xml:space="preserve"> </v>
      </c>
      <c r="AB193" s="1112" t="str">
        <f t="shared" si="26"/>
        <v xml:space="preserve"> </v>
      </c>
      <c r="AC193" s="1032" t="str">
        <f t="shared" si="25"/>
        <v>' '</v>
      </c>
    </row>
    <row r="194" spans="1:29" ht="21">
      <c r="A194" s="1087">
        <f t="shared" si="23"/>
        <v>999999</v>
      </c>
      <c r="B194" s="1032">
        <f t="shared" si="24"/>
        <v>194</v>
      </c>
      <c r="C194" s="1051"/>
      <c r="D194" s="1051"/>
      <c r="E194" s="1056"/>
      <c r="F194" s="1137"/>
      <c r="G194" s="1054"/>
      <c r="AA194" s="1112" t="str">
        <f t="shared" si="26"/>
        <v xml:space="preserve"> </v>
      </c>
      <c r="AB194" s="1112" t="str">
        <f t="shared" si="26"/>
        <v xml:space="preserve"> </v>
      </c>
      <c r="AC194" s="1032" t="str">
        <f t="shared" si="25"/>
        <v>' '</v>
      </c>
    </row>
    <row r="195" spans="1:29" ht="21">
      <c r="A195" s="1087">
        <f t="shared" ref="A195:A258" si="27">IF(C195=0,999999,$E$1)</f>
        <v>999999</v>
      </c>
      <c r="B195" s="1032">
        <f t="shared" ref="B195:B258" si="28">B194+1</f>
        <v>195</v>
      </c>
      <c r="C195" s="1051"/>
      <c r="D195" s="1051"/>
      <c r="E195" s="1056"/>
      <c r="F195" s="1137"/>
      <c r="G195" s="1054"/>
      <c r="AA195" s="1112" t="str">
        <f t="shared" si="26"/>
        <v xml:space="preserve"> </v>
      </c>
      <c r="AB195" s="1112" t="str">
        <f t="shared" si="26"/>
        <v xml:space="preserve"> </v>
      </c>
      <c r="AC195" s="1032" t="str">
        <f t="shared" si="25"/>
        <v>' '</v>
      </c>
    </row>
    <row r="196" spans="1:29" ht="21">
      <c r="A196" s="1087">
        <f t="shared" si="27"/>
        <v>999999</v>
      </c>
      <c r="B196" s="1032">
        <f t="shared" si="28"/>
        <v>196</v>
      </c>
      <c r="C196" s="1051"/>
      <c r="D196" s="1051"/>
      <c r="E196" s="1056"/>
      <c r="F196" s="1137"/>
      <c r="G196" s="1054"/>
      <c r="AA196" s="1112" t="str">
        <f t="shared" si="26"/>
        <v xml:space="preserve"> </v>
      </c>
      <c r="AB196" s="1112" t="str">
        <f t="shared" si="26"/>
        <v xml:space="preserve"> </v>
      </c>
      <c r="AC196" s="1032" t="str">
        <f t="shared" si="25"/>
        <v>' '</v>
      </c>
    </row>
    <row r="197" spans="1:29" ht="21">
      <c r="A197" s="1087">
        <f t="shared" si="27"/>
        <v>999999</v>
      </c>
      <c r="B197" s="1032">
        <f t="shared" si="28"/>
        <v>197</v>
      </c>
      <c r="C197" s="1051"/>
      <c r="D197" s="1051"/>
      <c r="E197" s="1056"/>
      <c r="F197" s="1137"/>
      <c r="G197" s="1054"/>
      <c r="AA197" s="1112" t="str">
        <f t="shared" si="26"/>
        <v xml:space="preserve"> </v>
      </c>
      <c r="AB197" s="1112" t="str">
        <f t="shared" si="26"/>
        <v xml:space="preserve"> </v>
      </c>
      <c r="AC197" s="1032" t="str">
        <f t="shared" ref="AC197:AC260" si="29">CONCATENATE("'",AB197,"'")</f>
        <v>' '</v>
      </c>
    </row>
    <row r="198" spans="1:29" ht="21">
      <c r="A198" s="1087">
        <f t="shared" si="27"/>
        <v>999999</v>
      </c>
      <c r="B198" s="1032">
        <f t="shared" si="28"/>
        <v>198</v>
      </c>
      <c r="C198" s="1051"/>
      <c r="D198" s="1051"/>
      <c r="E198" s="1056"/>
      <c r="F198" s="1137"/>
      <c r="G198" s="1054"/>
      <c r="AA198" s="1112" t="str">
        <f t="shared" si="26"/>
        <v xml:space="preserve"> </v>
      </c>
      <c r="AB198" s="1112" t="str">
        <f t="shared" si="26"/>
        <v xml:space="preserve"> </v>
      </c>
      <c r="AC198" s="1032" t="str">
        <f t="shared" si="29"/>
        <v>' '</v>
      </c>
    </row>
    <row r="199" spans="1:29" ht="21">
      <c r="A199" s="1087">
        <f t="shared" si="27"/>
        <v>999999</v>
      </c>
      <c r="B199" s="1032">
        <f t="shared" si="28"/>
        <v>199</v>
      </c>
      <c r="C199" s="1051"/>
      <c r="D199" s="1051"/>
      <c r="E199" s="1056"/>
      <c r="F199" s="1137"/>
      <c r="G199" s="1054"/>
      <c r="AA199" s="1112" t="str">
        <f t="shared" si="26"/>
        <v xml:space="preserve"> </v>
      </c>
      <c r="AB199" s="1112" t="str">
        <f t="shared" si="26"/>
        <v xml:space="preserve"> </v>
      </c>
      <c r="AC199" s="1032" t="str">
        <f t="shared" si="29"/>
        <v>' '</v>
      </c>
    </row>
    <row r="200" spans="1:29" ht="21">
      <c r="A200" s="1087">
        <f t="shared" si="27"/>
        <v>999999</v>
      </c>
      <c r="B200" s="1032">
        <f t="shared" si="28"/>
        <v>200</v>
      </c>
      <c r="C200" s="1051"/>
      <c r="D200" s="1051"/>
      <c r="E200" s="1056"/>
      <c r="F200" s="1137"/>
      <c r="G200" s="1054"/>
      <c r="AA200" s="1112" t="str">
        <f t="shared" si="26"/>
        <v xml:space="preserve"> </v>
      </c>
      <c r="AB200" s="1112" t="str">
        <f t="shared" si="26"/>
        <v xml:space="preserve"> </v>
      </c>
      <c r="AC200" s="1032" t="str">
        <f t="shared" si="29"/>
        <v>' '</v>
      </c>
    </row>
    <row r="201" spans="1:29" ht="21">
      <c r="A201" s="1087">
        <f t="shared" si="27"/>
        <v>999999</v>
      </c>
      <c r="B201" s="1032">
        <f t="shared" si="28"/>
        <v>201</v>
      </c>
      <c r="C201" s="1051"/>
      <c r="D201" s="1051"/>
      <c r="E201" s="1056"/>
      <c r="F201" s="1137"/>
      <c r="G201" s="1054"/>
      <c r="AA201" s="1112" t="str">
        <f t="shared" si="26"/>
        <v xml:space="preserve"> </v>
      </c>
      <c r="AB201" s="1112" t="str">
        <f t="shared" si="26"/>
        <v xml:space="preserve"> </v>
      </c>
      <c r="AC201" s="1032" t="str">
        <f t="shared" si="29"/>
        <v>' '</v>
      </c>
    </row>
    <row r="202" spans="1:29" ht="21">
      <c r="A202" s="1087">
        <f t="shared" si="27"/>
        <v>999999</v>
      </c>
      <c r="B202" s="1032">
        <f t="shared" si="28"/>
        <v>202</v>
      </c>
      <c r="C202" s="1051"/>
      <c r="D202" s="1051"/>
      <c r="E202" s="1056"/>
      <c r="F202" s="1137"/>
      <c r="G202" s="1054"/>
      <c r="AA202" s="1112" t="str">
        <f t="shared" si="26"/>
        <v xml:space="preserve"> </v>
      </c>
      <c r="AB202" s="1112" t="str">
        <f t="shared" si="26"/>
        <v xml:space="preserve"> </v>
      </c>
      <c r="AC202" s="1032" t="str">
        <f t="shared" si="29"/>
        <v>' '</v>
      </c>
    </row>
    <row r="203" spans="1:29" ht="21">
      <c r="A203" s="1087">
        <f t="shared" si="27"/>
        <v>999999</v>
      </c>
      <c r="B203" s="1032">
        <f t="shared" si="28"/>
        <v>203</v>
      </c>
      <c r="C203" s="1051"/>
      <c r="D203" s="1051"/>
      <c r="E203" s="1056"/>
      <c r="F203" s="1137"/>
      <c r="G203" s="1054"/>
      <c r="AA203" s="1112" t="str">
        <f t="shared" si="26"/>
        <v xml:space="preserve"> </v>
      </c>
      <c r="AB203" s="1112" t="str">
        <f t="shared" si="26"/>
        <v xml:space="preserve"> </v>
      </c>
      <c r="AC203" s="1032" t="str">
        <f t="shared" si="29"/>
        <v>' '</v>
      </c>
    </row>
    <row r="204" spans="1:29" ht="21">
      <c r="A204" s="1087">
        <f t="shared" si="27"/>
        <v>999999</v>
      </c>
      <c r="B204" s="1032">
        <f t="shared" si="28"/>
        <v>204</v>
      </c>
      <c r="C204" s="1051"/>
      <c r="D204" s="1051"/>
      <c r="E204" s="1056"/>
      <c r="F204" s="1137"/>
      <c r="G204" s="1054"/>
      <c r="AA204" s="1112" t="str">
        <f t="shared" si="26"/>
        <v xml:space="preserve"> </v>
      </c>
      <c r="AB204" s="1112" t="str">
        <f t="shared" si="26"/>
        <v xml:space="preserve"> </v>
      </c>
      <c r="AC204" s="1032" t="str">
        <f t="shared" si="29"/>
        <v>' '</v>
      </c>
    </row>
    <row r="205" spans="1:29" ht="21">
      <c r="A205" s="1087">
        <f t="shared" si="27"/>
        <v>999999</v>
      </c>
      <c r="B205" s="1032">
        <f t="shared" si="28"/>
        <v>205</v>
      </c>
      <c r="C205" s="1051"/>
      <c r="D205" s="1051"/>
      <c r="E205" s="1056"/>
      <c r="F205" s="1137"/>
      <c r="G205" s="1054"/>
      <c r="AA205" s="1112" t="str">
        <f t="shared" si="26"/>
        <v xml:space="preserve"> </v>
      </c>
      <c r="AB205" s="1112" t="str">
        <f t="shared" si="26"/>
        <v xml:space="preserve"> </v>
      </c>
      <c r="AC205" s="1032" t="str">
        <f t="shared" si="29"/>
        <v>' '</v>
      </c>
    </row>
    <row r="206" spans="1:29" ht="21">
      <c r="A206" s="1087">
        <f t="shared" si="27"/>
        <v>999999</v>
      </c>
      <c r="B206" s="1032">
        <f t="shared" si="28"/>
        <v>206</v>
      </c>
      <c r="C206" s="1051"/>
      <c r="D206" s="1051"/>
      <c r="E206" s="1056"/>
      <c r="F206" s="1137"/>
      <c r="G206" s="1054"/>
      <c r="AA206" s="1112" t="str">
        <f t="shared" si="26"/>
        <v xml:space="preserve"> </v>
      </c>
      <c r="AB206" s="1112" t="str">
        <f t="shared" si="26"/>
        <v xml:space="preserve"> </v>
      </c>
      <c r="AC206" s="1032" t="str">
        <f t="shared" si="29"/>
        <v>' '</v>
      </c>
    </row>
    <row r="207" spans="1:29" ht="21">
      <c r="A207" s="1087">
        <f t="shared" si="27"/>
        <v>999999</v>
      </c>
      <c r="B207" s="1032">
        <f t="shared" si="28"/>
        <v>207</v>
      </c>
      <c r="C207" s="1051"/>
      <c r="D207" s="1051"/>
      <c r="E207" s="1056"/>
      <c r="F207" s="1137"/>
      <c r="G207" s="1054"/>
      <c r="AA207" s="1112" t="str">
        <f t="shared" si="26"/>
        <v xml:space="preserve"> </v>
      </c>
      <c r="AB207" s="1112" t="str">
        <f t="shared" si="26"/>
        <v xml:space="preserve"> </v>
      </c>
      <c r="AC207" s="1032" t="str">
        <f t="shared" si="29"/>
        <v>' '</v>
      </c>
    </row>
    <row r="208" spans="1:29" ht="21">
      <c r="A208" s="1087">
        <f t="shared" si="27"/>
        <v>999999</v>
      </c>
      <c r="B208" s="1032">
        <f t="shared" si="28"/>
        <v>208</v>
      </c>
      <c r="C208" s="1051"/>
      <c r="D208" s="1051"/>
      <c r="E208" s="1056"/>
      <c r="F208" s="1137"/>
      <c r="G208" s="1054"/>
      <c r="AA208" s="1112" t="str">
        <f t="shared" si="26"/>
        <v xml:space="preserve"> </v>
      </c>
      <c r="AB208" s="1112" t="str">
        <f t="shared" si="26"/>
        <v xml:space="preserve"> </v>
      </c>
      <c r="AC208" s="1032" t="str">
        <f t="shared" si="29"/>
        <v>' '</v>
      </c>
    </row>
    <row r="209" spans="1:29" ht="21">
      <c r="A209" s="1087">
        <f t="shared" si="27"/>
        <v>999999</v>
      </c>
      <c r="B209" s="1032">
        <f t="shared" si="28"/>
        <v>209</v>
      </c>
      <c r="C209" s="1051"/>
      <c r="D209" s="1051"/>
      <c r="E209" s="1056"/>
      <c r="F209" s="1137"/>
      <c r="G209" s="1054"/>
      <c r="AA209" s="1112" t="str">
        <f t="shared" si="26"/>
        <v xml:space="preserve"> </v>
      </c>
      <c r="AB209" s="1112" t="str">
        <f t="shared" si="26"/>
        <v xml:space="preserve"> </v>
      </c>
      <c r="AC209" s="1032" t="str">
        <f t="shared" si="29"/>
        <v>' '</v>
      </c>
    </row>
    <row r="210" spans="1:29" ht="21">
      <c r="A210" s="1087">
        <f t="shared" si="27"/>
        <v>999999</v>
      </c>
      <c r="B210" s="1032">
        <f t="shared" si="28"/>
        <v>210</v>
      </c>
      <c r="C210" s="1051"/>
      <c r="D210" s="1051"/>
      <c r="E210" s="1056"/>
      <c r="F210" s="1137"/>
      <c r="G210" s="1054"/>
      <c r="AA210" s="1112" t="str">
        <f t="shared" si="26"/>
        <v xml:space="preserve"> </v>
      </c>
      <c r="AB210" s="1112" t="str">
        <f t="shared" si="26"/>
        <v xml:space="preserve"> </v>
      </c>
      <c r="AC210" s="1032" t="str">
        <f t="shared" si="29"/>
        <v>' '</v>
      </c>
    </row>
    <row r="211" spans="1:29" ht="21">
      <c r="A211" s="1087">
        <f t="shared" si="27"/>
        <v>999999</v>
      </c>
      <c r="B211" s="1032">
        <f t="shared" si="28"/>
        <v>211</v>
      </c>
      <c r="C211" s="1051"/>
      <c r="D211" s="1051"/>
      <c r="E211" s="1056"/>
      <c r="F211" s="1137"/>
      <c r="G211" s="1054"/>
      <c r="AA211" s="1112" t="str">
        <f t="shared" si="26"/>
        <v xml:space="preserve"> </v>
      </c>
      <c r="AB211" s="1112" t="str">
        <f t="shared" si="26"/>
        <v xml:space="preserve"> </v>
      </c>
      <c r="AC211" s="1032" t="str">
        <f t="shared" si="29"/>
        <v>' '</v>
      </c>
    </row>
    <row r="212" spans="1:29" ht="21">
      <c r="A212" s="1087">
        <f t="shared" si="27"/>
        <v>999999</v>
      </c>
      <c r="B212" s="1032">
        <f t="shared" si="28"/>
        <v>212</v>
      </c>
      <c r="C212" s="1051"/>
      <c r="D212" s="1051"/>
      <c r="E212" s="1056"/>
      <c r="F212" s="1137"/>
      <c r="G212" s="1054"/>
      <c r="AA212" s="1112" t="str">
        <f t="shared" si="26"/>
        <v xml:space="preserve"> </v>
      </c>
      <c r="AB212" s="1112" t="str">
        <f t="shared" si="26"/>
        <v xml:space="preserve"> </v>
      </c>
      <c r="AC212" s="1032" t="str">
        <f t="shared" si="29"/>
        <v>' '</v>
      </c>
    </row>
    <row r="213" spans="1:29" ht="21">
      <c r="A213" s="1087">
        <f t="shared" si="27"/>
        <v>999999</v>
      </c>
      <c r="B213" s="1032">
        <f t="shared" si="28"/>
        <v>213</v>
      </c>
      <c r="C213" s="1051"/>
      <c r="D213" s="1051"/>
      <c r="E213" s="1056"/>
      <c r="F213" s="1137"/>
      <c r="G213" s="1054"/>
      <c r="AA213" s="1112" t="str">
        <f t="shared" si="26"/>
        <v xml:space="preserve"> </v>
      </c>
      <c r="AB213" s="1112" t="str">
        <f t="shared" si="26"/>
        <v xml:space="preserve"> </v>
      </c>
      <c r="AC213" s="1032" t="str">
        <f t="shared" si="29"/>
        <v>' '</v>
      </c>
    </row>
    <row r="214" spans="1:29" ht="21">
      <c r="A214" s="1087">
        <f t="shared" si="27"/>
        <v>999999</v>
      </c>
      <c r="B214" s="1032">
        <f t="shared" si="28"/>
        <v>214</v>
      </c>
      <c r="C214" s="1051"/>
      <c r="D214" s="1051"/>
      <c r="E214" s="1056"/>
      <c r="F214" s="1137"/>
      <c r="G214" s="1054"/>
      <c r="AA214" s="1112" t="str">
        <f t="shared" si="26"/>
        <v xml:space="preserve"> </v>
      </c>
      <c r="AB214" s="1112" t="str">
        <f t="shared" si="26"/>
        <v xml:space="preserve"> </v>
      </c>
      <c r="AC214" s="1032" t="str">
        <f t="shared" si="29"/>
        <v>' '</v>
      </c>
    </row>
    <row r="215" spans="1:29" ht="21">
      <c r="A215" s="1087">
        <f t="shared" si="27"/>
        <v>999999</v>
      </c>
      <c r="B215" s="1032">
        <f t="shared" si="28"/>
        <v>215</v>
      </c>
      <c r="C215" s="1051"/>
      <c r="D215" s="1051"/>
      <c r="E215" s="1056"/>
      <c r="F215" s="1137"/>
      <c r="G215" s="1054"/>
      <c r="AA215" s="1112" t="str">
        <f t="shared" si="26"/>
        <v xml:space="preserve"> </v>
      </c>
      <c r="AB215" s="1112" t="str">
        <f t="shared" si="26"/>
        <v xml:space="preserve"> </v>
      </c>
      <c r="AC215" s="1032" t="str">
        <f t="shared" si="29"/>
        <v>' '</v>
      </c>
    </row>
    <row r="216" spans="1:29" ht="21">
      <c r="A216" s="1087">
        <f t="shared" si="27"/>
        <v>999999</v>
      </c>
      <c r="B216" s="1032">
        <f t="shared" si="28"/>
        <v>216</v>
      </c>
      <c r="C216" s="1051"/>
      <c r="D216" s="1051"/>
      <c r="E216" s="1056"/>
      <c r="F216" s="1137"/>
      <c r="G216" s="1054"/>
      <c r="AA216" s="1112" t="str">
        <f t="shared" si="26"/>
        <v xml:space="preserve"> </v>
      </c>
      <c r="AB216" s="1112" t="str">
        <f t="shared" si="26"/>
        <v xml:space="preserve"> </v>
      </c>
      <c r="AC216" s="1032" t="str">
        <f t="shared" si="29"/>
        <v>' '</v>
      </c>
    </row>
    <row r="217" spans="1:29" ht="21">
      <c r="A217" s="1087">
        <f t="shared" si="27"/>
        <v>999999</v>
      </c>
      <c r="B217" s="1032">
        <f t="shared" si="28"/>
        <v>217</v>
      </c>
      <c r="C217" s="1051"/>
      <c r="D217" s="1051"/>
      <c r="E217" s="1056"/>
      <c r="F217" s="1137"/>
      <c r="G217" s="1054"/>
      <c r="AA217" s="1112" t="str">
        <f t="shared" si="26"/>
        <v xml:space="preserve"> </v>
      </c>
      <c r="AB217" s="1112" t="str">
        <f t="shared" si="26"/>
        <v xml:space="preserve"> </v>
      </c>
      <c r="AC217" s="1032" t="str">
        <f t="shared" si="29"/>
        <v>' '</v>
      </c>
    </row>
    <row r="218" spans="1:29" ht="21">
      <c r="A218" s="1087">
        <f t="shared" si="27"/>
        <v>999999</v>
      </c>
      <c r="B218" s="1032">
        <f t="shared" si="28"/>
        <v>218</v>
      </c>
      <c r="C218" s="1051"/>
      <c r="D218" s="1051"/>
      <c r="E218" s="1056"/>
      <c r="F218" s="1137"/>
      <c r="G218" s="1054"/>
      <c r="AA218" s="1112" t="str">
        <f t="shared" si="26"/>
        <v xml:space="preserve"> </v>
      </c>
      <c r="AB218" s="1112" t="str">
        <f t="shared" si="26"/>
        <v xml:space="preserve"> </v>
      </c>
      <c r="AC218" s="1032" t="str">
        <f t="shared" si="29"/>
        <v>' '</v>
      </c>
    </row>
    <row r="219" spans="1:29" ht="21">
      <c r="A219" s="1087">
        <f t="shared" si="27"/>
        <v>999999</v>
      </c>
      <c r="B219" s="1032">
        <f t="shared" si="28"/>
        <v>219</v>
      </c>
      <c r="C219" s="1051"/>
      <c r="D219" s="1051"/>
      <c r="E219" s="1056"/>
      <c r="F219" s="1137"/>
      <c r="G219" s="1054"/>
      <c r="AA219" s="1112" t="str">
        <f t="shared" si="26"/>
        <v xml:space="preserve"> </v>
      </c>
      <c r="AB219" s="1112" t="str">
        <f t="shared" si="26"/>
        <v xml:space="preserve"> </v>
      </c>
      <c r="AC219" s="1032" t="str">
        <f t="shared" si="29"/>
        <v>' '</v>
      </c>
    </row>
    <row r="220" spans="1:29" ht="21">
      <c r="A220" s="1087">
        <f t="shared" si="27"/>
        <v>999999</v>
      </c>
      <c r="B220" s="1032">
        <f t="shared" si="28"/>
        <v>220</v>
      </c>
      <c r="C220" s="1051"/>
      <c r="D220" s="1051"/>
      <c r="E220" s="1056"/>
      <c r="F220" s="1137"/>
      <c r="G220" s="1054"/>
      <c r="AA220" s="1112" t="str">
        <f t="shared" si="26"/>
        <v xml:space="preserve"> </v>
      </c>
      <c r="AB220" s="1112" t="str">
        <f t="shared" si="26"/>
        <v xml:space="preserve"> </v>
      </c>
      <c r="AC220" s="1032" t="str">
        <f t="shared" si="29"/>
        <v>' '</v>
      </c>
    </row>
    <row r="221" spans="1:29" ht="21">
      <c r="A221" s="1087">
        <f t="shared" si="27"/>
        <v>999999</v>
      </c>
      <c r="B221" s="1032">
        <f t="shared" si="28"/>
        <v>221</v>
      </c>
      <c r="C221" s="1051"/>
      <c r="D221" s="1051"/>
      <c r="E221" s="1056"/>
      <c r="F221" s="1137"/>
      <c r="G221" s="1054"/>
      <c r="AA221" s="1112" t="str">
        <f t="shared" si="26"/>
        <v xml:space="preserve"> </v>
      </c>
      <c r="AB221" s="1112" t="str">
        <f t="shared" si="26"/>
        <v xml:space="preserve"> </v>
      </c>
      <c r="AC221" s="1032" t="str">
        <f t="shared" si="29"/>
        <v>' '</v>
      </c>
    </row>
    <row r="222" spans="1:29" ht="21">
      <c r="A222" s="1087">
        <f t="shared" si="27"/>
        <v>999999</v>
      </c>
      <c r="B222" s="1032">
        <f t="shared" si="28"/>
        <v>222</v>
      </c>
      <c r="C222" s="1052"/>
      <c r="D222" s="1051"/>
      <c r="E222" s="1056"/>
      <c r="F222" s="1137"/>
      <c r="G222" s="1054"/>
      <c r="AA222" s="1112" t="str">
        <f t="shared" si="26"/>
        <v xml:space="preserve"> </v>
      </c>
      <c r="AB222" s="1112" t="str">
        <f t="shared" si="26"/>
        <v xml:space="preserve"> </v>
      </c>
      <c r="AC222" s="1032" t="str">
        <f t="shared" si="29"/>
        <v>' '</v>
      </c>
    </row>
    <row r="223" spans="1:29" ht="21">
      <c r="A223" s="1087">
        <f t="shared" si="27"/>
        <v>999999</v>
      </c>
      <c r="B223" s="1032">
        <f t="shared" si="28"/>
        <v>223</v>
      </c>
      <c r="C223" s="1051"/>
      <c r="D223" s="1051"/>
      <c r="E223" s="1056"/>
      <c r="F223" s="1137"/>
      <c r="G223" s="1054"/>
      <c r="AA223" s="1112" t="str">
        <f t="shared" si="26"/>
        <v xml:space="preserve"> </v>
      </c>
      <c r="AB223" s="1112" t="str">
        <f t="shared" si="26"/>
        <v xml:space="preserve"> </v>
      </c>
      <c r="AC223" s="1032" t="str">
        <f t="shared" si="29"/>
        <v>' '</v>
      </c>
    </row>
    <row r="224" spans="1:29" ht="21">
      <c r="A224" s="1087">
        <f t="shared" si="27"/>
        <v>999999</v>
      </c>
      <c r="B224" s="1032">
        <f t="shared" si="28"/>
        <v>224</v>
      </c>
      <c r="C224" s="1051"/>
      <c r="D224" s="1051"/>
      <c r="E224" s="1056"/>
      <c r="F224" s="1137"/>
      <c r="G224" s="1054"/>
      <c r="AA224" s="1112" t="str">
        <f t="shared" si="26"/>
        <v xml:space="preserve"> </v>
      </c>
      <c r="AB224" s="1112" t="str">
        <f t="shared" si="26"/>
        <v xml:space="preserve"> </v>
      </c>
      <c r="AC224" s="1032" t="str">
        <f t="shared" si="29"/>
        <v>' '</v>
      </c>
    </row>
    <row r="225" spans="1:29" ht="21">
      <c r="A225" s="1087">
        <f t="shared" si="27"/>
        <v>999999</v>
      </c>
      <c r="B225" s="1032">
        <f t="shared" si="28"/>
        <v>225</v>
      </c>
      <c r="C225" s="1051"/>
      <c r="D225" s="1051"/>
      <c r="E225" s="1056"/>
      <c r="F225" s="1137"/>
      <c r="G225" s="1054"/>
      <c r="AA225" s="1112" t="str">
        <f t="shared" si="26"/>
        <v xml:space="preserve"> </v>
      </c>
      <c r="AB225" s="1112" t="str">
        <f t="shared" si="26"/>
        <v xml:space="preserve"> </v>
      </c>
      <c r="AC225" s="1032" t="str">
        <f t="shared" si="29"/>
        <v>' '</v>
      </c>
    </row>
    <row r="226" spans="1:29" ht="21">
      <c r="A226" s="1087">
        <f t="shared" si="27"/>
        <v>999999</v>
      </c>
      <c r="B226" s="1032">
        <f t="shared" si="28"/>
        <v>226</v>
      </c>
      <c r="C226" s="1051"/>
      <c r="D226" s="1051"/>
      <c r="E226" s="1056"/>
      <c r="F226" s="1137"/>
      <c r="G226" s="1054"/>
      <c r="AA226" s="1112" t="str">
        <f t="shared" si="26"/>
        <v xml:space="preserve"> </v>
      </c>
      <c r="AB226" s="1112" t="str">
        <f t="shared" si="26"/>
        <v xml:space="preserve"> </v>
      </c>
      <c r="AC226" s="1032" t="str">
        <f t="shared" si="29"/>
        <v>' '</v>
      </c>
    </row>
    <row r="227" spans="1:29" ht="21">
      <c r="A227" s="1087">
        <f t="shared" si="27"/>
        <v>999999</v>
      </c>
      <c r="B227" s="1032">
        <f t="shared" si="28"/>
        <v>227</v>
      </c>
      <c r="C227" s="1051"/>
      <c r="D227" s="1051"/>
      <c r="E227" s="1056"/>
      <c r="F227" s="1137"/>
      <c r="G227" s="1054"/>
      <c r="AA227" s="1112" t="str">
        <f t="shared" si="26"/>
        <v xml:space="preserve"> </v>
      </c>
      <c r="AB227" s="1112" t="str">
        <f t="shared" si="26"/>
        <v xml:space="preserve"> </v>
      </c>
      <c r="AC227" s="1032" t="str">
        <f t="shared" si="29"/>
        <v>' '</v>
      </c>
    </row>
    <row r="228" spans="1:29" ht="21">
      <c r="A228" s="1087">
        <f t="shared" si="27"/>
        <v>999999</v>
      </c>
      <c r="B228" s="1032">
        <f t="shared" si="28"/>
        <v>228</v>
      </c>
      <c r="C228" s="1051"/>
      <c r="D228" s="1051"/>
      <c r="E228" s="1056"/>
      <c r="F228" s="1137"/>
      <c r="G228" s="1054"/>
      <c r="AA228" s="1112" t="str">
        <f t="shared" si="26"/>
        <v xml:space="preserve"> </v>
      </c>
      <c r="AB228" s="1112" t="str">
        <f t="shared" si="26"/>
        <v xml:space="preserve"> </v>
      </c>
      <c r="AC228" s="1032" t="str">
        <f t="shared" si="29"/>
        <v>' '</v>
      </c>
    </row>
    <row r="229" spans="1:29" ht="21">
      <c r="A229" s="1087">
        <f t="shared" si="27"/>
        <v>999999</v>
      </c>
      <c r="B229" s="1032">
        <f t="shared" si="28"/>
        <v>229</v>
      </c>
      <c r="C229" s="1051"/>
      <c r="D229" s="1051"/>
      <c r="E229" s="1056"/>
      <c r="F229" s="1137"/>
      <c r="G229" s="1054"/>
      <c r="AA229" s="1112" t="str">
        <f t="shared" si="26"/>
        <v xml:space="preserve"> </v>
      </c>
      <c r="AB229" s="1112" t="str">
        <f t="shared" si="26"/>
        <v xml:space="preserve"> </v>
      </c>
      <c r="AC229" s="1032" t="str">
        <f t="shared" si="29"/>
        <v>' '</v>
      </c>
    </row>
    <row r="230" spans="1:29" ht="21">
      <c r="A230" s="1087">
        <f t="shared" si="27"/>
        <v>999999</v>
      </c>
      <c r="B230" s="1032">
        <f t="shared" si="28"/>
        <v>230</v>
      </c>
      <c r="C230" s="1051"/>
      <c r="D230" s="1051"/>
      <c r="E230" s="1056"/>
      <c r="F230" s="1137"/>
      <c r="G230" s="1054"/>
      <c r="AA230" s="1112" t="str">
        <f t="shared" si="26"/>
        <v xml:space="preserve"> </v>
      </c>
      <c r="AB230" s="1112" t="str">
        <f t="shared" si="26"/>
        <v xml:space="preserve"> </v>
      </c>
      <c r="AC230" s="1032" t="str">
        <f t="shared" si="29"/>
        <v>' '</v>
      </c>
    </row>
    <row r="231" spans="1:29" ht="21">
      <c r="A231" s="1087">
        <f t="shared" si="27"/>
        <v>999999</v>
      </c>
      <c r="B231" s="1032">
        <f t="shared" si="28"/>
        <v>231</v>
      </c>
      <c r="C231" s="1052"/>
      <c r="D231" s="1051"/>
      <c r="E231" s="1056"/>
      <c r="F231" s="1137"/>
      <c r="G231" s="1054"/>
      <c r="AA231" s="1112" t="str">
        <f t="shared" si="26"/>
        <v xml:space="preserve"> </v>
      </c>
      <c r="AB231" s="1112" t="str">
        <f t="shared" si="26"/>
        <v xml:space="preserve"> </v>
      </c>
      <c r="AC231" s="1032" t="str">
        <f t="shared" si="29"/>
        <v>' '</v>
      </c>
    </row>
    <row r="232" spans="1:29" ht="21">
      <c r="A232" s="1087">
        <f t="shared" si="27"/>
        <v>999999</v>
      </c>
      <c r="B232" s="1032">
        <f t="shared" si="28"/>
        <v>232</v>
      </c>
      <c r="C232" s="1051"/>
      <c r="D232" s="1051"/>
      <c r="E232" s="1056"/>
      <c r="F232" s="1137"/>
      <c r="G232" s="1054"/>
      <c r="AA232" s="1112" t="str">
        <f t="shared" si="26"/>
        <v xml:space="preserve"> </v>
      </c>
      <c r="AB232" s="1112" t="str">
        <f t="shared" si="26"/>
        <v xml:space="preserve"> </v>
      </c>
      <c r="AC232" s="1032" t="str">
        <f t="shared" si="29"/>
        <v>' '</v>
      </c>
    </row>
    <row r="233" spans="1:29" ht="21">
      <c r="A233" s="1087">
        <f t="shared" si="27"/>
        <v>999999</v>
      </c>
      <c r="B233" s="1032">
        <f t="shared" si="28"/>
        <v>233</v>
      </c>
      <c r="C233" s="1051"/>
      <c r="D233" s="1051"/>
      <c r="E233" s="1056"/>
      <c r="F233" s="1137"/>
      <c r="G233" s="1054"/>
      <c r="AA233" s="1112" t="str">
        <f t="shared" si="26"/>
        <v xml:space="preserve"> </v>
      </c>
      <c r="AB233" s="1112" t="str">
        <f t="shared" si="26"/>
        <v xml:space="preserve"> </v>
      </c>
      <c r="AC233" s="1032" t="str">
        <f t="shared" si="29"/>
        <v>' '</v>
      </c>
    </row>
    <row r="234" spans="1:29" ht="21">
      <c r="A234" s="1087">
        <f t="shared" si="27"/>
        <v>999999</v>
      </c>
      <c r="B234" s="1032">
        <f t="shared" si="28"/>
        <v>234</v>
      </c>
      <c r="C234" s="1052"/>
      <c r="D234" s="1051"/>
      <c r="E234" s="1056"/>
      <c r="F234" s="1137"/>
      <c r="G234" s="1054"/>
      <c r="AA234" s="1112" t="str">
        <f t="shared" ref="AA234:AB297" si="30">IF(E234=0," ","Attended")</f>
        <v xml:space="preserve"> </v>
      </c>
      <c r="AB234" s="1112" t="str">
        <f t="shared" si="30"/>
        <v xml:space="preserve"> </v>
      </c>
      <c r="AC234" s="1032" t="str">
        <f t="shared" si="29"/>
        <v>' '</v>
      </c>
    </row>
    <row r="235" spans="1:29" ht="21">
      <c r="A235" s="1087">
        <f t="shared" si="27"/>
        <v>999999</v>
      </c>
      <c r="B235" s="1032">
        <f t="shared" si="28"/>
        <v>235</v>
      </c>
      <c r="C235" s="1051"/>
      <c r="D235" s="1051"/>
      <c r="E235" s="1056"/>
      <c r="F235" s="1137"/>
      <c r="G235" s="1054"/>
      <c r="AA235" s="1112" t="str">
        <f t="shared" si="30"/>
        <v xml:space="preserve"> </v>
      </c>
      <c r="AB235" s="1112" t="str">
        <f t="shared" si="30"/>
        <v xml:space="preserve"> </v>
      </c>
      <c r="AC235" s="1032" t="str">
        <f t="shared" si="29"/>
        <v>' '</v>
      </c>
    </row>
    <row r="236" spans="1:29" ht="21">
      <c r="A236" s="1087">
        <f t="shared" si="27"/>
        <v>999999</v>
      </c>
      <c r="B236" s="1032">
        <f t="shared" si="28"/>
        <v>236</v>
      </c>
      <c r="C236" s="1051"/>
      <c r="D236" s="1051"/>
      <c r="E236" s="1056"/>
      <c r="F236" s="1137"/>
      <c r="G236" s="1054"/>
      <c r="AA236" s="1112" t="str">
        <f t="shared" si="30"/>
        <v xml:space="preserve"> </v>
      </c>
      <c r="AB236" s="1112" t="str">
        <f t="shared" si="30"/>
        <v xml:space="preserve"> </v>
      </c>
      <c r="AC236" s="1032" t="str">
        <f t="shared" si="29"/>
        <v>' '</v>
      </c>
    </row>
    <row r="237" spans="1:29" ht="21">
      <c r="A237" s="1087">
        <f t="shared" si="27"/>
        <v>999999</v>
      </c>
      <c r="B237" s="1032">
        <f t="shared" si="28"/>
        <v>237</v>
      </c>
      <c r="C237" s="1052"/>
      <c r="D237" s="1051"/>
      <c r="E237" s="1056"/>
      <c r="F237" s="1137"/>
      <c r="G237" s="1054"/>
      <c r="AA237" s="1112" t="str">
        <f t="shared" si="30"/>
        <v xml:space="preserve"> </v>
      </c>
      <c r="AB237" s="1112" t="str">
        <f t="shared" si="30"/>
        <v xml:space="preserve"> </v>
      </c>
      <c r="AC237" s="1032" t="str">
        <f t="shared" si="29"/>
        <v>' '</v>
      </c>
    </row>
    <row r="238" spans="1:29" ht="21">
      <c r="A238" s="1087">
        <f t="shared" si="27"/>
        <v>999999</v>
      </c>
      <c r="B238" s="1032">
        <f t="shared" si="28"/>
        <v>238</v>
      </c>
      <c r="C238" s="1051"/>
      <c r="D238" s="1051"/>
      <c r="E238" s="1056"/>
      <c r="F238" s="1137"/>
      <c r="G238" s="1054"/>
      <c r="AA238" s="1112" t="str">
        <f t="shared" si="30"/>
        <v xml:space="preserve"> </v>
      </c>
      <c r="AB238" s="1112" t="str">
        <f t="shared" si="30"/>
        <v xml:space="preserve"> </v>
      </c>
      <c r="AC238" s="1032" t="str">
        <f t="shared" si="29"/>
        <v>' '</v>
      </c>
    </row>
    <row r="239" spans="1:29" ht="21">
      <c r="A239" s="1087">
        <f t="shared" si="27"/>
        <v>999999</v>
      </c>
      <c r="B239" s="1032">
        <f t="shared" si="28"/>
        <v>239</v>
      </c>
      <c r="C239" s="1052"/>
      <c r="D239" s="1051"/>
      <c r="E239" s="1056"/>
      <c r="F239" s="1137"/>
      <c r="G239" s="1054"/>
      <c r="AA239" s="1112" t="str">
        <f t="shared" si="30"/>
        <v xml:space="preserve"> </v>
      </c>
      <c r="AB239" s="1112" t="str">
        <f t="shared" si="30"/>
        <v xml:space="preserve"> </v>
      </c>
      <c r="AC239" s="1032" t="str">
        <f t="shared" si="29"/>
        <v>' '</v>
      </c>
    </row>
    <row r="240" spans="1:29" ht="21">
      <c r="A240" s="1087">
        <f t="shared" si="27"/>
        <v>999999</v>
      </c>
      <c r="B240" s="1032">
        <f t="shared" si="28"/>
        <v>240</v>
      </c>
      <c r="C240" s="1052"/>
      <c r="D240" s="1051"/>
      <c r="E240" s="1056"/>
      <c r="F240" s="1137"/>
      <c r="G240" s="1054"/>
      <c r="AA240" s="1112" t="str">
        <f t="shared" si="30"/>
        <v xml:space="preserve"> </v>
      </c>
      <c r="AB240" s="1112" t="str">
        <f t="shared" si="30"/>
        <v xml:space="preserve"> </v>
      </c>
      <c r="AC240" s="1032" t="str">
        <f t="shared" si="29"/>
        <v>' '</v>
      </c>
    </row>
    <row r="241" spans="1:29" ht="21">
      <c r="A241" s="1087">
        <f t="shared" si="27"/>
        <v>999999</v>
      </c>
      <c r="B241" s="1032">
        <f t="shared" si="28"/>
        <v>241</v>
      </c>
      <c r="C241" s="1051"/>
      <c r="D241" s="1051"/>
      <c r="E241" s="1056"/>
      <c r="F241" s="1137"/>
      <c r="G241" s="1054"/>
      <c r="AA241" s="1112" t="str">
        <f t="shared" si="30"/>
        <v xml:space="preserve"> </v>
      </c>
      <c r="AB241" s="1112" t="str">
        <f t="shared" si="30"/>
        <v xml:space="preserve"> </v>
      </c>
      <c r="AC241" s="1032" t="str">
        <f t="shared" si="29"/>
        <v>' '</v>
      </c>
    </row>
    <row r="242" spans="1:29" ht="21">
      <c r="A242" s="1087">
        <f t="shared" si="27"/>
        <v>999999</v>
      </c>
      <c r="B242" s="1032">
        <f t="shared" si="28"/>
        <v>242</v>
      </c>
      <c r="C242" s="1051"/>
      <c r="D242" s="1051"/>
      <c r="E242" s="1056"/>
      <c r="F242" s="1137"/>
      <c r="G242" s="1054"/>
      <c r="AA242" s="1112" t="str">
        <f t="shared" si="30"/>
        <v xml:space="preserve"> </v>
      </c>
      <c r="AB242" s="1112" t="str">
        <f t="shared" si="30"/>
        <v xml:space="preserve"> </v>
      </c>
      <c r="AC242" s="1032" t="str">
        <f t="shared" si="29"/>
        <v>' '</v>
      </c>
    </row>
    <row r="243" spans="1:29" ht="21">
      <c r="A243" s="1087">
        <f t="shared" si="27"/>
        <v>999999</v>
      </c>
      <c r="B243" s="1032">
        <f t="shared" si="28"/>
        <v>243</v>
      </c>
      <c r="C243" s="1051"/>
      <c r="D243" s="1051"/>
      <c r="E243" s="1056"/>
      <c r="F243" s="1137"/>
      <c r="G243" s="1054"/>
      <c r="AA243" s="1112" t="str">
        <f t="shared" si="30"/>
        <v xml:space="preserve"> </v>
      </c>
      <c r="AB243" s="1112" t="str">
        <f t="shared" si="30"/>
        <v xml:space="preserve"> </v>
      </c>
      <c r="AC243" s="1032" t="str">
        <f t="shared" si="29"/>
        <v>' '</v>
      </c>
    </row>
    <row r="244" spans="1:29" ht="21">
      <c r="A244" s="1087">
        <f t="shared" si="27"/>
        <v>999999</v>
      </c>
      <c r="B244" s="1032">
        <f t="shared" si="28"/>
        <v>244</v>
      </c>
      <c r="C244" s="1052"/>
      <c r="D244" s="1051"/>
      <c r="E244" s="1056"/>
      <c r="F244" s="1137"/>
      <c r="G244" s="1054"/>
      <c r="AA244" s="1112" t="str">
        <f t="shared" si="30"/>
        <v xml:space="preserve"> </v>
      </c>
      <c r="AB244" s="1112" t="str">
        <f t="shared" si="30"/>
        <v xml:space="preserve"> </v>
      </c>
      <c r="AC244" s="1032" t="str">
        <f t="shared" si="29"/>
        <v>' '</v>
      </c>
    </row>
    <row r="245" spans="1:29" ht="21">
      <c r="A245" s="1087">
        <f t="shared" si="27"/>
        <v>999999</v>
      </c>
      <c r="B245" s="1032">
        <f t="shared" si="28"/>
        <v>245</v>
      </c>
      <c r="C245" s="1051"/>
      <c r="D245" s="1051"/>
      <c r="E245" s="1056"/>
      <c r="F245" s="1137"/>
      <c r="G245" s="1054"/>
      <c r="AA245" s="1112" t="str">
        <f t="shared" si="30"/>
        <v xml:space="preserve"> </v>
      </c>
      <c r="AB245" s="1112" t="str">
        <f t="shared" si="30"/>
        <v xml:space="preserve"> </v>
      </c>
      <c r="AC245" s="1032" t="str">
        <f t="shared" si="29"/>
        <v>' '</v>
      </c>
    </row>
    <row r="246" spans="1:29" ht="21">
      <c r="A246" s="1087">
        <f t="shared" si="27"/>
        <v>999999</v>
      </c>
      <c r="B246" s="1032">
        <f t="shared" si="28"/>
        <v>246</v>
      </c>
      <c r="C246" s="1051"/>
      <c r="D246" s="1051"/>
      <c r="E246" s="1056"/>
      <c r="F246" s="1137"/>
      <c r="G246" s="1054"/>
      <c r="AA246" s="1112" t="str">
        <f t="shared" si="30"/>
        <v xml:space="preserve"> </v>
      </c>
      <c r="AB246" s="1112" t="str">
        <f t="shared" si="30"/>
        <v xml:space="preserve"> </v>
      </c>
      <c r="AC246" s="1032" t="str">
        <f t="shared" si="29"/>
        <v>' '</v>
      </c>
    </row>
    <row r="247" spans="1:29" ht="21">
      <c r="A247" s="1087">
        <f t="shared" si="27"/>
        <v>999999</v>
      </c>
      <c r="B247" s="1032">
        <f t="shared" si="28"/>
        <v>247</v>
      </c>
      <c r="C247" s="1052"/>
      <c r="D247" s="1051"/>
      <c r="E247" s="1056"/>
      <c r="F247" s="1137"/>
      <c r="G247" s="1054"/>
      <c r="AA247" s="1112" t="str">
        <f t="shared" si="30"/>
        <v xml:space="preserve"> </v>
      </c>
      <c r="AB247" s="1112" t="str">
        <f t="shared" si="30"/>
        <v xml:space="preserve"> </v>
      </c>
      <c r="AC247" s="1032" t="str">
        <f t="shared" si="29"/>
        <v>' '</v>
      </c>
    </row>
    <row r="248" spans="1:29" ht="21">
      <c r="A248" s="1087">
        <f t="shared" si="27"/>
        <v>999999</v>
      </c>
      <c r="B248" s="1032">
        <f t="shared" si="28"/>
        <v>248</v>
      </c>
      <c r="C248" s="1051"/>
      <c r="D248" s="1051"/>
      <c r="E248" s="1056"/>
      <c r="F248" s="1137"/>
      <c r="G248" s="1054"/>
      <c r="AA248" s="1112" t="str">
        <f t="shared" si="30"/>
        <v xml:space="preserve"> </v>
      </c>
      <c r="AB248" s="1112" t="str">
        <f t="shared" si="30"/>
        <v xml:space="preserve"> </v>
      </c>
      <c r="AC248" s="1032" t="str">
        <f t="shared" si="29"/>
        <v>' '</v>
      </c>
    </row>
    <row r="249" spans="1:29" ht="21">
      <c r="A249" s="1087">
        <f t="shared" si="27"/>
        <v>999999</v>
      </c>
      <c r="B249" s="1032">
        <f t="shared" si="28"/>
        <v>249</v>
      </c>
      <c r="C249" s="1051"/>
      <c r="D249" s="1051"/>
      <c r="E249" s="1056"/>
      <c r="F249" s="1137"/>
      <c r="G249" s="1054"/>
      <c r="AA249" s="1112" t="str">
        <f t="shared" si="30"/>
        <v xml:space="preserve"> </v>
      </c>
      <c r="AB249" s="1112" t="str">
        <f t="shared" si="30"/>
        <v xml:space="preserve"> </v>
      </c>
      <c r="AC249" s="1032" t="str">
        <f t="shared" si="29"/>
        <v>' '</v>
      </c>
    </row>
    <row r="250" spans="1:29" ht="21">
      <c r="A250" s="1087">
        <f t="shared" si="27"/>
        <v>999999</v>
      </c>
      <c r="B250" s="1032">
        <f t="shared" si="28"/>
        <v>250</v>
      </c>
      <c r="C250" s="1052"/>
      <c r="D250" s="1051"/>
      <c r="E250" s="1056"/>
      <c r="F250" s="1137"/>
      <c r="G250" s="1054"/>
      <c r="AA250" s="1112" t="str">
        <f t="shared" si="30"/>
        <v xml:space="preserve"> </v>
      </c>
      <c r="AB250" s="1112" t="str">
        <f t="shared" si="30"/>
        <v xml:space="preserve"> </v>
      </c>
      <c r="AC250" s="1032" t="str">
        <f t="shared" si="29"/>
        <v>' '</v>
      </c>
    </row>
    <row r="251" spans="1:29" ht="21">
      <c r="A251" s="1087">
        <f t="shared" si="27"/>
        <v>999999</v>
      </c>
      <c r="B251" s="1032">
        <f t="shared" si="28"/>
        <v>251</v>
      </c>
      <c r="C251" s="1051"/>
      <c r="D251" s="1051"/>
      <c r="E251" s="1056"/>
      <c r="F251" s="1137"/>
      <c r="G251" s="1054"/>
      <c r="AA251" s="1112" t="str">
        <f t="shared" si="30"/>
        <v xml:space="preserve"> </v>
      </c>
      <c r="AB251" s="1112" t="str">
        <f t="shared" si="30"/>
        <v xml:space="preserve"> </v>
      </c>
      <c r="AC251" s="1032" t="str">
        <f t="shared" si="29"/>
        <v>' '</v>
      </c>
    </row>
    <row r="252" spans="1:29" ht="21">
      <c r="A252" s="1087">
        <f t="shared" si="27"/>
        <v>999999</v>
      </c>
      <c r="B252" s="1032">
        <f t="shared" si="28"/>
        <v>252</v>
      </c>
      <c r="C252" s="1051"/>
      <c r="D252" s="1051"/>
      <c r="E252" s="1056"/>
      <c r="F252" s="1137"/>
      <c r="G252" s="1054"/>
      <c r="AA252" s="1112" t="str">
        <f t="shared" si="30"/>
        <v xml:space="preserve"> </v>
      </c>
      <c r="AB252" s="1112" t="str">
        <f t="shared" si="30"/>
        <v xml:space="preserve"> </v>
      </c>
      <c r="AC252" s="1032" t="str">
        <f t="shared" si="29"/>
        <v>' '</v>
      </c>
    </row>
    <row r="253" spans="1:29" ht="21">
      <c r="A253" s="1087">
        <f t="shared" si="27"/>
        <v>999999</v>
      </c>
      <c r="B253" s="1032">
        <f t="shared" si="28"/>
        <v>253</v>
      </c>
      <c r="C253" s="1052"/>
      <c r="D253" s="1051"/>
      <c r="E253" s="1056"/>
      <c r="F253" s="1137"/>
      <c r="G253" s="1054"/>
      <c r="AA253" s="1112" t="str">
        <f t="shared" si="30"/>
        <v xml:space="preserve"> </v>
      </c>
      <c r="AB253" s="1112" t="str">
        <f t="shared" si="30"/>
        <v xml:space="preserve"> </v>
      </c>
      <c r="AC253" s="1032" t="str">
        <f t="shared" si="29"/>
        <v>' '</v>
      </c>
    </row>
    <row r="254" spans="1:29" ht="21">
      <c r="A254" s="1087">
        <f t="shared" si="27"/>
        <v>999999</v>
      </c>
      <c r="B254" s="1032">
        <f t="shared" si="28"/>
        <v>254</v>
      </c>
      <c r="C254" s="1051"/>
      <c r="D254" s="1051"/>
      <c r="E254" s="1056"/>
      <c r="F254" s="1137"/>
      <c r="G254" s="1054"/>
      <c r="AA254" s="1112" t="str">
        <f t="shared" si="30"/>
        <v xml:space="preserve"> </v>
      </c>
      <c r="AB254" s="1112" t="str">
        <f t="shared" si="30"/>
        <v xml:space="preserve"> </v>
      </c>
      <c r="AC254" s="1032" t="str">
        <f t="shared" si="29"/>
        <v>' '</v>
      </c>
    </row>
    <row r="255" spans="1:29" ht="21">
      <c r="A255" s="1087">
        <f t="shared" si="27"/>
        <v>999999</v>
      </c>
      <c r="B255" s="1032">
        <f t="shared" si="28"/>
        <v>255</v>
      </c>
      <c r="C255" s="1051"/>
      <c r="D255" s="1051"/>
      <c r="E255" s="1056"/>
      <c r="F255" s="1137"/>
      <c r="G255" s="1054"/>
      <c r="AA255" s="1112" t="str">
        <f t="shared" si="30"/>
        <v xml:space="preserve"> </v>
      </c>
      <c r="AB255" s="1112" t="str">
        <f t="shared" si="30"/>
        <v xml:space="preserve"> </v>
      </c>
      <c r="AC255" s="1032" t="str">
        <f t="shared" si="29"/>
        <v>' '</v>
      </c>
    </row>
    <row r="256" spans="1:29" ht="21">
      <c r="A256" s="1087">
        <f t="shared" si="27"/>
        <v>999999</v>
      </c>
      <c r="B256" s="1032">
        <f t="shared" si="28"/>
        <v>256</v>
      </c>
      <c r="C256" s="1052"/>
      <c r="D256" s="1051"/>
      <c r="E256" s="1056"/>
      <c r="F256" s="1137"/>
      <c r="G256" s="1054"/>
      <c r="AA256" s="1112" t="str">
        <f t="shared" si="30"/>
        <v xml:space="preserve"> </v>
      </c>
      <c r="AB256" s="1112" t="str">
        <f t="shared" si="30"/>
        <v xml:space="preserve"> </v>
      </c>
      <c r="AC256" s="1032" t="str">
        <f t="shared" si="29"/>
        <v>' '</v>
      </c>
    </row>
    <row r="257" spans="1:29" ht="21">
      <c r="A257" s="1087">
        <f t="shared" si="27"/>
        <v>999999</v>
      </c>
      <c r="B257" s="1032">
        <f t="shared" si="28"/>
        <v>257</v>
      </c>
      <c r="C257" s="1051"/>
      <c r="D257" s="1051"/>
      <c r="E257" s="1056"/>
      <c r="F257" s="1137"/>
      <c r="G257" s="1054"/>
      <c r="AA257" s="1112" t="str">
        <f t="shared" si="30"/>
        <v xml:space="preserve"> </v>
      </c>
      <c r="AB257" s="1112" t="str">
        <f t="shared" si="30"/>
        <v xml:space="preserve"> </v>
      </c>
      <c r="AC257" s="1032" t="str">
        <f t="shared" si="29"/>
        <v>' '</v>
      </c>
    </row>
    <row r="258" spans="1:29" ht="21">
      <c r="A258" s="1087">
        <f t="shared" si="27"/>
        <v>999999</v>
      </c>
      <c r="B258" s="1032">
        <f t="shared" si="28"/>
        <v>258</v>
      </c>
      <c r="C258" s="1051"/>
      <c r="D258" s="1051"/>
      <c r="E258" s="1056"/>
      <c r="F258" s="1137"/>
      <c r="G258" s="1054"/>
      <c r="AA258" s="1112" t="str">
        <f t="shared" si="30"/>
        <v xml:space="preserve"> </v>
      </c>
      <c r="AB258" s="1112" t="str">
        <f t="shared" si="30"/>
        <v xml:space="preserve"> </v>
      </c>
      <c r="AC258" s="1032" t="str">
        <f t="shared" si="29"/>
        <v>' '</v>
      </c>
    </row>
    <row r="259" spans="1:29" ht="21">
      <c r="A259" s="1087">
        <f t="shared" ref="A259:A322" si="31">IF(C259=0,999999,$E$1)</f>
        <v>999999</v>
      </c>
      <c r="B259" s="1032">
        <f t="shared" ref="B259:B322" si="32">B258+1</f>
        <v>259</v>
      </c>
      <c r="C259" s="1051"/>
      <c r="D259" s="1051"/>
      <c r="E259" s="1056"/>
      <c r="F259" s="1137"/>
      <c r="G259" s="1054"/>
      <c r="AA259" s="1112" t="str">
        <f t="shared" si="30"/>
        <v xml:space="preserve"> </v>
      </c>
      <c r="AB259" s="1112" t="str">
        <f t="shared" si="30"/>
        <v xml:space="preserve"> </v>
      </c>
      <c r="AC259" s="1032" t="str">
        <f t="shared" si="29"/>
        <v>' '</v>
      </c>
    </row>
    <row r="260" spans="1:29" ht="21">
      <c r="A260" s="1087">
        <f t="shared" si="31"/>
        <v>999999</v>
      </c>
      <c r="B260" s="1032">
        <f t="shared" si="32"/>
        <v>260</v>
      </c>
      <c r="C260" s="1051"/>
      <c r="D260" s="1051"/>
      <c r="E260" s="1056"/>
      <c r="F260" s="1137"/>
      <c r="G260" s="1054"/>
      <c r="AA260" s="1112" t="str">
        <f t="shared" si="30"/>
        <v xml:space="preserve"> </v>
      </c>
      <c r="AB260" s="1112" t="str">
        <f t="shared" si="30"/>
        <v xml:space="preserve"> </v>
      </c>
      <c r="AC260" s="1032" t="str">
        <f t="shared" si="29"/>
        <v>' '</v>
      </c>
    </row>
    <row r="261" spans="1:29" ht="21">
      <c r="A261" s="1087">
        <f t="shared" si="31"/>
        <v>999999</v>
      </c>
      <c r="B261" s="1032">
        <f t="shared" si="32"/>
        <v>261</v>
      </c>
      <c r="C261" s="1051"/>
      <c r="D261" s="1051"/>
      <c r="E261" s="1056"/>
      <c r="F261" s="1137"/>
      <c r="G261" s="1054"/>
      <c r="AA261" s="1112" t="str">
        <f t="shared" si="30"/>
        <v xml:space="preserve"> </v>
      </c>
      <c r="AB261" s="1112" t="str">
        <f t="shared" si="30"/>
        <v xml:space="preserve"> </v>
      </c>
      <c r="AC261" s="1032" t="str">
        <f t="shared" ref="AC261:AC324" si="33">CONCATENATE("'",AB261,"'")</f>
        <v>' '</v>
      </c>
    </row>
    <row r="262" spans="1:29" ht="21">
      <c r="A262" s="1087">
        <f t="shared" si="31"/>
        <v>999999</v>
      </c>
      <c r="B262" s="1032">
        <f t="shared" si="32"/>
        <v>262</v>
      </c>
      <c r="C262" s="1052"/>
      <c r="D262" s="1051"/>
      <c r="E262" s="1056"/>
      <c r="F262" s="1137"/>
      <c r="G262" s="1054"/>
      <c r="AA262" s="1112" t="str">
        <f t="shared" si="30"/>
        <v xml:space="preserve"> </v>
      </c>
      <c r="AB262" s="1112" t="str">
        <f t="shared" si="30"/>
        <v xml:space="preserve"> </v>
      </c>
      <c r="AC262" s="1032" t="str">
        <f t="shared" si="33"/>
        <v>' '</v>
      </c>
    </row>
    <row r="263" spans="1:29" ht="21">
      <c r="A263" s="1087">
        <f t="shared" si="31"/>
        <v>999999</v>
      </c>
      <c r="B263" s="1032">
        <f t="shared" si="32"/>
        <v>263</v>
      </c>
      <c r="C263" s="1051"/>
      <c r="D263" s="1051"/>
      <c r="E263" s="1056"/>
      <c r="F263" s="1137"/>
      <c r="G263" s="1054"/>
      <c r="AA263" s="1112" t="str">
        <f t="shared" si="30"/>
        <v xml:space="preserve"> </v>
      </c>
      <c r="AB263" s="1112" t="str">
        <f t="shared" si="30"/>
        <v xml:space="preserve"> </v>
      </c>
      <c r="AC263" s="1032" t="str">
        <f t="shared" si="33"/>
        <v>' '</v>
      </c>
    </row>
    <row r="264" spans="1:29" ht="21">
      <c r="A264" s="1087">
        <f t="shared" si="31"/>
        <v>999999</v>
      </c>
      <c r="B264" s="1032">
        <f t="shared" si="32"/>
        <v>264</v>
      </c>
      <c r="C264" s="1051"/>
      <c r="D264" s="1051"/>
      <c r="E264" s="1056"/>
      <c r="F264" s="1137"/>
      <c r="G264" s="1054"/>
      <c r="AA264" s="1112" t="str">
        <f t="shared" si="30"/>
        <v xml:space="preserve"> </v>
      </c>
      <c r="AB264" s="1112" t="str">
        <f t="shared" si="30"/>
        <v xml:space="preserve"> </v>
      </c>
      <c r="AC264" s="1032" t="str">
        <f t="shared" si="33"/>
        <v>' '</v>
      </c>
    </row>
    <row r="265" spans="1:29" ht="21">
      <c r="A265" s="1087">
        <f t="shared" si="31"/>
        <v>999999</v>
      </c>
      <c r="B265" s="1032">
        <f t="shared" si="32"/>
        <v>265</v>
      </c>
      <c r="C265" s="1052"/>
      <c r="D265" s="1051"/>
      <c r="E265" s="1056"/>
      <c r="F265" s="1137"/>
      <c r="G265" s="1054"/>
      <c r="AA265" s="1112" t="str">
        <f t="shared" si="30"/>
        <v xml:space="preserve"> </v>
      </c>
      <c r="AB265" s="1112" t="str">
        <f t="shared" si="30"/>
        <v xml:space="preserve"> </v>
      </c>
      <c r="AC265" s="1032" t="str">
        <f t="shared" si="33"/>
        <v>' '</v>
      </c>
    </row>
    <row r="266" spans="1:29" ht="21">
      <c r="A266" s="1087">
        <f t="shared" si="31"/>
        <v>999999</v>
      </c>
      <c r="B266" s="1032">
        <f t="shared" si="32"/>
        <v>266</v>
      </c>
      <c r="C266" s="1051"/>
      <c r="D266" s="1051"/>
      <c r="E266" s="1056"/>
      <c r="F266" s="1137"/>
      <c r="G266" s="1054"/>
      <c r="AA266" s="1112" t="str">
        <f t="shared" si="30"/>
        <v xml:space="preserve"> </v>
      </c>
      <c r="AB266" s="1112" t="str">
        <f t="shared" si="30"/>
        <v xml:space="preserve"> </v>
      </c>
      <c r="AC266" s="1032" t="str">
        <f t="shared" si="33"/>
        <v>' '</v>
      </c>
    </row>
    <row r="267" spans="1:29" ht="21">
      <c r="A267" s="1087">
        <f t="shared" si="31"/>
        <v>999999</v>
      </c>
      <c r="B267" s="1032">
        <f t="shared" si="32"/>
        <v>267</v>
      </c>
      <c r="C267" s="1051"/>
      <c r="D267" s="1051"/>
      <c r="E267" s="1056"/>
      <c r="F267" s="1137"/>
      <c r="G267" s="1054"/>
      <c r="AA267" s="1112" t="str">
        <f t="shared" si="30"/>
        <v xml:space="preserve"> </v>
      </c>
      <c r="AB267" s="1112" t="str">
        <f t="shared" si="30"/>
        <v xml:space="preserve"> </v>
      </c>
      <c r="AC267" s="1032" t="str">
        <f t="shared" si="33"/>
        <v>' '</v>
      </c>
    </row>
    <row r="268" spans="1:29" ht="21">
      <c r="A268" s="1087">
        <f t="shared" si="31"/>
        <v>999999</v>
      </c>
      <c r="B268" s="1032">
        <f t="shared" si="32"/>
        <v>268</v>
      </c>
      <c r="C268" s="1052"/>
      <c r="D268" s="1051"/>
      <c r="E268" s="1056"/>
      <c r="F268" s="1137"/>
      <c r="G268" s="1054"/>
      <c r="AA268" s="1112" t="str">
        <f t="shared" si="30"/>
        <v xml:space="preserve"> </v>
      </c>
      <c r="AB268" s="1112" t="str">
        <f t="shared" si="30"/>
        <v xml:space="preserve"> </v>
      </c>
      <c r="AC268" s="1032" t="str">
        <f t="shared" si="33"/>
        <v>' '</v>
      </c>
    </row>
    <row r="269" spans="1:29" ht="21">
      <c r="A269" s="1087">
        <f t="shared" si="31"/>
        <v>999999</v>
      </c>
      <c r="B269" s="1032">
        <f t="shared" si="32"/>
        <v>269</v>
      </c>
      <c r="C269" s="1051"/>
      <c r="D269" s="1051"/>
      <c r="E269" s="1056"/>
      <c r="F269" s="1137"/>
      <c r="G269" s="1054"/>
      <c r="AA269" s="1112" t="str">
        <f t="shared" si="30"/>
        <v xml:space="preserve"> </v>
      </c>
      <c r="AB269" s="1112" t="str">
        <f t="shared" si="30"/>
        <v xml:space="preserve"> </v>
      </c>
      <c r="AC269" s="1032" t="str">
        <f t="shared" si="33"/>
        <v>' '</v>
      </c>
    </row>
    <row r="270" spans="1:29" ht="21">
      <c r="A270" s="1087">
        <f t="shared" si="31"/>
        <v>999999</v>
      </c>
      <c r="B270" s="1032">
        <f t="shared" si="32"/>
        <v>270</v>
      </c>
      <c r="C270" s="1051"/>
      <c r="D270" s="1051"/>
      <c r="E270" s="1056"/>
      <c r="F270" s="1137"/>
      <c r="G270" s="1054"/>
      <c r="AA270" s="1112" t="str">
        <f t="shared" si="30"/>
        <v xml:space="preserve"> </v>
      </c>
      <c r="AB270" s="1112" t="str">
        <f t="shared" si="30"/>
        <v xml:space="preserve"> </v>
      </c>
      <c r="AC270" s="1032" t="str">
        <f t="shared" si="33"/>
        <v>' '</v>
      </c>
    </row>
    <row r="271" spans="1:29" ht="21">
      <c r="A271" s="1087">
        <f t="shared" si="31"/>
        <v>999999</v>
      </c>
      <c r="B271" s="1032">
        <f t="shared" si="32"/>
        <v>271</v>
      </c>
      <c r="C271" s="1051"/>
      <c r="D271" s="1051"/>
      <c r="E271" s="1056"/>
      <c r="F271" s="1137"/>
      <c r="G271" s="1054"/>
      <c r="AA271" s="1112" t="str">
        <f t="shared" si="30"/>
        <v xml:space="preserve"> </v>
      </c>
      <c r="AB271" s="1112" t="str">
        <f t="shared" si="30"/>
        <v xml:space="preserve"> </v>
      </c>
      <c r="AC271" s="1032" t="str">
        <f t="shared" si="33"/>
        <v>' '</v>
      </c>
    </row>
    <row r="272" spans="1:29" ht="21">
      <c r="A272" s="1087">
        <f t="shared" si="31"/>
        <v>999999</v>
      </c>
      <c r="B272" s="1032">
        <f t="shared" si="32"/>
        <v>272</v>
      </c>
      <c r="C272" s="1051"/>
      <c r="D272" s="1051"/>
      <c r="E272" s="1056"/>
      <c r="F272" s="1137"/>
      <c r="G272" s="1054"/>
      <c r="AA272" s="1112" t="str">
        <f t="shared" si="30"/>
        <v xml:space="preserve"> </v>
      </c>
      <c r="AB272" s="1112" t="str">
        <f t="shared" si="30"/>
        <v xml:space="preserve"> </v>
      </c>
      <c r="AC272" s="1032" t="str">
        <f t="shared" si="33"/>
        <v>' '</v>
      </c>
    </row>
    <row r="273" spans="1:29" ht="21">
      <c r="A273" s="1087">
        <f t="shared" si="31"/>
        <v>999999</v>
      </c>
      <c r="B273" s="1032">
        <f t="shared" si="32"/>
        <v>273</v>
      </c>
      <c r="C273" s="1051"/>
      <c r="D273" s="1051"/>
      <c r="E273" s="1056"/>
      <c r="F273" s="1137"/>
      <c r="G273" s="1054"/>
      <c r="AA273" s="1112" t="str">
        <f t="shared" si="30"/>
        <v xml:space="preserve"> </v>
      </c>
      <c r="AB273" s="1112" t="str">
        <f t="shared" si="30"/>
        <v xml:space="preserve"> </v>
      </c>
      <c r="AC273" s="1032" t="str">
        <f t="shared" si="33"/>
        <v>' '</v>
      </c>
    </row>
    <row r="274" spans="1:29" ht="21">
      <c r="A274" s="1087">
        <f t="shared" si="31"/>
        <v>999999</v>
      </c>
      <c r="B274" s="1032">
        <f t="shared" si="32"/>
        <v>274</v>
      </c>
      <c r="C274" s="1052"/>
      <c r="D274" s="1051"/>
      <c r="E274" s="1056"/>
      <c r="F274" s="1137"/>
      <c r="G274" s="1054"/>
      <c r="AA274" s="1112" t="str">
        <f t="shared" si="30"/>
        <v xml:space="preserve"> </v>
      </c>
      <c r="AB274" s="1112" t="str">
        <f t="shared" si="30"/>
        <v xml:space="preserve"> </v>
      </c>
      <c r="AC274" s="1032" t="str">
        <f t="shared" si="33"/>
        <v>' '</v>
      </c>
    </row>
    <row r="275" spans="1:29" ht="21">
      <c r="A275" s="1087">
        <f t="shared" si="31"/>
        <v>999999</v>
      </c>
      <c r="B275" s="1032">
        <f t="shared" si="32"/>
        <v>275</v>
      </c>
      <c r="C275" s="1051"/>
      <c r="D275" s="1051"/>
      <c r="E275" s="1056"/>
      <c r="F275" s="1137"/>
      <c r="G275" s="1054"/>
      <c r="AA275" s="1112" t="str">
        <f t="shared" si="30"/>
        <v xml:space="preserve"> </v>
      </c>
      <c r="AB275" s="1112" t="str">
        <f t="shared" si="30"/>
        <v xml:space="preserve"> </v>
      </c>
      <c r="AC275" s="1032" t="str">
        <f t="shared" si="33"/>
        <v>' '</v>
      </c>
    </row>
    <row r="276" spans="1:29" ht="21">
      <c r="A276" s="1087">
        <f t="shared" si="31"/>
        <v>999999</v>
      </c>
      <c r="B276" s="1032">
        <f t="shared" si="32"/>
        <v>276</v>
      </c>
      <c r="C276" s="1051"/>
      <c r="D276" s="1051"/>
      <c r="E276" s="1056"/>
      <c r="F276" s="1137"/>
      <c r="G276" s="1054"/>
      <c r="AA276" s="1112" t="str">
        <f t="shared" si="30"/>
        <v xml:space="preserve"> </v>
      </c>
      <c r="AB276" s="1112" t="str">
        <f t="shared" si="30"/>
        <v xml:space="preserve"> </v>
      </c>
      <c r="AC276" s="1032" t="str">
        <f t="shared" si="33"/>
        <v>' '</v>
      </c>
    </row>
    <row r="277" spans="1:29" ht="21">
      <c r="A277" s="1087">
        <f t="shared" si="31"/>
        <v>999999</v>
      </c>
      <c r="B277" s="1032">
        <f t="shared" si="32"/>
        <v>277</v>
      </c>
      <c r="C277" s="1052"/>
      <c r="D277" s="1051"/>
      <c r="E277" s="1056"/>
      <c r="F277" s="1137"/>
      <c r="G277" s="1054"/>
      <c r="AA277" s="1112" t="str">
        <f t="shared" si="30"/>
        <v xml:space="preserve"> </v>
      </c>
      <c r="AB277" s="1112" t="str">
        <f t="shared" si="30"/>
        <v xml:space="preserve"> </v>
      </c>
      <c r="AC277" s="1032" t="str">
        <f t="shared" si="33"/>
        <v>' '</v>
      </c>
    </row>
    <row r="278" spans="1:29" ht="21">
      <c r="A278" s="1087">
        <f t="shared" si="31"/>
        <v>999999</v>
      </c>
      <c r="B278" s="1032">
        <f t="shared" si="32"/>
        <v>278</v>
      </c>
      <c r="C278" s="1051"/>
      <c r="D278" s="1051"/>
      <c r="E278" s="1056"/>
      <c r="F278" s="1137"/>
      <c r="G278" s="1054"/>
      <c r="AA278" s="1112" t="str">
        <f t="shared" si="30"/>
        <v xml:space="preserve"> </v>
      </c>
      <c r="AB278" s="1112" t="str">
        <f t="shared" si="30"/>
        <v xml:space="preserve"> </v>
      </c>
      <c r="AC278" s="1032" t="str">
        <f t="shared" si="33"/>
        <v>' '</v>
      </c>
    </row>
    <row r="279" spans="1:29" ht="21">
      <c r="A279" s="1087">
        <f t="shared" si="31"/>
        <v>999999</v>
      </c>
      <c r="B279" s="1032">
        <f t="shared" si="32"/>
        <v>279</v>
      </c>
      <c r="C279" s="1051"/>
      <c r="D279" s="1051"/>
      <c r="E279" s="1056"/>
      <c r="F279" s="1137"/>
      <c r="G279" s="1054"/>
      <c r="AA279" s="1112" t="str">
        <f t="shared" si="30"/>
        <v xml:space="preserve"> </v>
      </c>
      <c r="AB279" s="1112" t="str">
        <f t="shared" si="30"/>
        <v xml:space="preserve"> </v>
      </c>
      <c r="AC279" s="1032" t="str">
        <f t="shared" si="33"/>
        <v>' '</v>
      </c>
    </row>
    <row r="280" spans="1:29" ht="21">
      <c r="A280" s="1087">
        <f t="shared" si="31"/>
        <v>999999</v>
      </c>
      <c r="B280" s="1032">
        <f t="shared" si="32"/>
        <v>280</v>
      </c>
      <c r="C280" s="1052"/>
      <c r="D280" s="1051"/>
      <c r="E280" s="1056"/>
      <c r="F280" s="1137"/>
      <c r="G280" s="1054"/>
      <c r="AA280" s="1112" t="str">
        <f t="shared" si="30"/>
        <v xml:space="preserve"> </v>
      </c>
      <c r="AB280" s="1112" t="str">
        <f t="shared" si="30"/>
        <v xml:space="preserve"> </v>
      </c>
      <c r="AC280" s="1032" t="str">
        <f t="shared" si="33"/>
        <v>' '</v>
      </c>
    </row>
    <row r="281" spans="1:29" ht="21">
      <c r="A281" s="1087">
        <f t="shared" si="31"/>
        <v>999999</v>
      </c>
      <c r="B281" s="1032">
        <f t="shared" si="32"/>
        <v>281</v>
      </c>
      <c r="C281" s="1051"/>
      <c r="D281" s="1051"/>
      <c r="E281" s="1056"/>
      <c r="F281" s="1137"/>
      <c r="G281" s="1054"/>
      <c r="AA281" s="1112" t="str">
        <f t="shared" si="30"/>
        <v xml:space="preserve"> </v>
      </c>
      <c r="AB281" s="1112" t="str">
        <f t="shared" si="30"/>
        <v xml:space="preserve"> </v>
      </c>
      <c r="AC281" s="1032" t="str">
        <f t="shared" si="33"/>
        <v>' '</v>
      </c>
    </row>
    <row r="282" spans="1:29" ht="21">
      <c r="A282" s="1087">
        <f t="shared" si="31"/>
        <v>999999</v>
      </c>
      <c r="B282" s="1032">
        <f t="shared" si="32"/>
        <v>282</v>
      </c>
      <c r="C282" s="1051"/>
      <c r="D282" s="1051"/>
      <c r="E282" s="1056"/>
      <c r="F282" s="1137"/>
      <c r="G282" s="1054"/>
      <c r="AA282" s="1112" t="str">
        <f t="shared" si="30"/>
        <v xml:space="preserve"> </v>
      </c>
      <c r="AB282" s="1112" t="str">
        <f t="shared" si="30"/>
        <v xml:space="preserve"> </v>
      </c>
      <c r="AC282" s="1032" t="str">
        <f t="shared" si="33"/>
        <v>' '</v>
      </c>
    </row>
    <row r="283" spans="1:29" ht="21">
      <c r="A283" s="1087">
        <f t="shared" si="31"/>
        <v>999999</v>
      </c>
      <c r="B283" s="1032">
        <f t="shared" si="32"/>
        <v>283</v>
      </c>
      <c r="C283" s="1052"/>
      <c r="D283" s="1051"/>
      <c r="E283" s="1056"/>
      <c r="F283" s="1137"/>
      <c r="G283" s="1054"/>
      <c r="AA283" s="1112" t="str">
        <f t="shared" si="30"/>
        <v xml:space="preserve"> </v>
      </c>
      <c r="AB283" s="1112" t="str">
        <f t="shared" si="30"/>
        <v xml:space="preserve"> </v>
      </c>
      <c r="AC283" s="1032" t="str">
        <f t="shared" si="33"/>
        <v>' '</v>
      </c>
    </row>
    <row r="284" spans="1:29" ht="21">
      <c r="A284" s="1087">
        <f t="shared" si="31"/>
        <v>999999</v>
      </c>
      <c r="B284" s="1032">
        <f t="shared" si="32"/>
        <v>284</v>
      </c>
      <c r="C284" s="1051"/>
      <c r="D284" s="1051"/>
      <c r="E284" s="1056"/>
      <c r="F284" s="1137"/>
      <c r="G284" s="1054"/>
      <c r="AA284" s="1112" t="str">
        <f t="shared" si="30"/>
        <v xml:space="preserve"> </v>
      </c>
      <c r="AB284" s="1112" t="str">
        <f t="shared" si="30"/>
        <v xml:space="preserve"> </v>
      </c>
      <c r="AC284" s="1032" t="str">
        <f t="shared" si="33"/>
        <v>' '</v>
      </c>
    </row>
    <row r="285" spans="1:29" ht="21">
      <c r="A285" s="1087">
        <f t="shared" si="31"/>
        <v>999999</v>
      </c>
      <c r="B285" s="1032">
        <f t="shared" si="32"/>
        <v>285</v>
      </c>
      <c r="C285" s="1051"/>
      <c r="D285" s="1051"/>
      <c r="E285" s="1056"/>
      <c r="F285" s="1137"/>
      <c r="G285" s="1054"/>
      <c r="AA285" s="1112" t="str">
        <f t="shared" si="30"/>
        <v xml:space="preserve"> </v>
      </c>
      <c r="AB285" s="1112" t="str">
        <f t="shared" si="30"/>
        <v xml:space="preserve"> </v>
      </c>
      <c r="AC285" s="1032" t="str">
        <f t="shared" si="33"/>
        <v>' '</v>
      </c>
    </row>
    <row r="286" spans="1:29" ht="21">
      <c r="A286" s="1087">
        <f t="shared" si="31"/>
        <v>999999</v>
      </c>
      <c r="B286" s="1032">
        <f t="shared" si="32"/>
        <v>286</v>
      </c>
      <c r="C286" s="1052"/>
      <c r="D286" s="1051"/>
      <c r="E286" s="1056"/>
      <c r="F286" s="1137"/>
      <c r="G286" s="1054"/>
      <c r="AA286" s="1112" t="str">
        <f t="shared" si="30"/>
        <v xml:space="preserve"> </v>
      </c>
      <c r="AB286" s="1112" t="str">
        <f t="shared" si="30"/>
        <v xml:space="preserve"> </v>
      </c>
      <c r="AC286" s="1032" t="str">
        <f t="shared" si="33"/>
        <v>' '</v>
      </c>
    </row>
    <row r="287" spans="1:29" ht="21">
      <c r="A287" s="1087">
        <f t="shared" si="31"/>
        <v>999999</v>
      </c>
      <c r="B287" s="1032">
        <f t="shared" si="32"/>
        <v>287</v>
      </c>
      <c r="C287" s="1051"/>
      <c r="D287" s="1051"/>
      <c r="E287" s="1056"/>
      <c r="F287" s="1137"/>
      <c r="G287" s="1054"/>
      <c r="AA287" s="1112" t="str">
        <f t="shared" si="30"/>
        <v xml:space="preserve"> </v>
      </c>
      <c r="AB287" s="1112" t="str">
        <f t="shared" si="30"/>
        <v xml:space="preserve"> </v>
      </c>
      <c r="AC287" s="1032" t="str">
        <f t="shared" si="33"/>
        <v>' '</v>
      </c>
    </row>
    <row r="288" spans="1:29" ht="21">
      <c r="A288" s="1087">
        <f t="shared" si="31"/>
        <v>999999</v>
      </c>
      <c r="B288" s="1032">
        <f t="shared" si="32"/>
        <v>288</v>
      </c>
      <c r="C288" s="1051"/>
      <c r="D288" s="1051"/>
      <c r="E288" s="1056"/>
      <c r="F288" s="1137"/>
      <c r="G288" s="1054"/>
      <c r="AA288" s="1112" t="str">
        <f t="shared" si="30"/>
        <v xml:space="preserve"> </v>
      </c>
      <c r="AB288" s="1112" t="str">
        <f t="shared" si="30"/>
        <v xml:space="preserve"> </v>
      </c>
      <c r="AC288" s="1032" t="str">
        <f t="shared" si="33"/>
        <v>' '</v>
      </c>
    </row>
    <row r="289" spans="1:29" ht="21">
      <c r="A289" s="1087">
        <f t="shared" si="31"/>
        <v>999999</v>
      </c>
      <c r="B289" s="1032">
        <f t="shared" si="32"/>
        <v>289</v>
      </c>
      <c r="C289" s="1052"/>
      <c r="D289" s="1051"/>
      <c r="E289" s="1056"/>
      <c r="F289" s="1137"/>
      <c r="G289" s="1054"/>
      <c r="AA289" s="1112" t="str">
        <f t="shared" si="30"/>
        <v xml:space="preserve"> </v>
      </c>
      <c r="AB289" s="1112" t="str">
        <f t="shared" si="30"/>
        <v xml:space="preserve"> </v>
      </c>
      <c r="AC289" s="1032" t="str">
        <f t="shared" si="33"/>
        <v>' '</v>
      </c>
    </row>
    <row r="290" spans="1:29" ht="21">
      <c r="A290" s="1087">
        <f t="shared" si="31"/>
        <v>999999</v>
      </c>
      <c r="B290" s="1032">
        <f t="shared" si="32"/>
        <v>290</v>
      </c>
      <c r="C290" s="1051"/>
      <c r="D290" s="1051"/>
      <c r="E290" s="1056"/>
      <c r="F290" s="1137"/>
      <c r="G290" s="1054"/>
      <c r="AA290" s="1112" t="str">
        <f t="shared" si="30"/>
        <v xml:space="preserve"> </v>
      </c>
      <c r="AB290" s="1112" t="str">
        <f t="shared" si="30"/>
        <v xml:space="preserve"> </v>
      </c>
      <c r="AC290" s="1032" t="str">
        <f t="shared" si="33"/>
        <v>' '</v>
      </c>
    </row>
    <row r="291" spans="1:29" ht="21">
      <c r="A291" s="1087">
        <f t="shared" si="31"/>
        <v>999999</v>
      </c>
      <c r="B291" s="1032">
        <f t="shared" si="32"/>
        <v>291</v>
      </c>
      <c r="C291" s="1051"/>
      <c r="D291" s="1051"/>
      <c r="E291" s="1056"/>
      <c r="F291" s="1137"/>
      <c r="G291" s="1054"/>
      <c r="AA291" s="1112" t="str">
        <f t="shared" si="30"/>
        <v xml:space="preserve"> </v>
      </c>
      <c r="AB291" s="1112" t="str">
        <f t="shared" si="30"/>
        <v xml:space="preserve"> </v>
      </c>
      <c r="AC291" s="1032" t="str">
        <f t="shared" si="33"/>
        <v>' '</v>
      </c>
    </row>
    <row r="292" spans="1:29" ht="21">
      <c r="A292" s="1087">
        <f t="shared" si="31"/>
        <v>999999</v>
      </c>
      <c r="B292" s="1032">
        <f t="shared" si="32"/>
        <v>292</v>
      </c>
      <c r="C292" s="1052"/>
      <c r="D292" s="1051"/>
      <c r="E292" s="1056"/>
      <c r="F292" s="1137"/>
      <c r="G292" s="1054"/>
      <c r="AA292" s="1112" t="str">
        <f t="shared" si="30"/>
        <v xml:space="preserve"> </v>
      </c>
      <c r="AB292" s="1112" t="str">
        <f t="shared" si="30"/>
        <v xml:space="preserve"> </v>
      </c>
      <c r="AC292" s="1032" t="str">
        <f t="shared" si="33"/>
        <v>' '</v>
      </c>
    </row>
    <row r="293" spans="1:29" ht="21">
      <c r="A293" s="1087">
        <f t="shared" si="31"/>
        <v>999999</v>
      </c>
      <c r="B293" s="1032">
        <f t="shared" si="32"/>
        <v>293</v>
      </c>
      <c r="C293" s="1051"/>
      <c r="D293" s="1051"/>
      <c r="E293" s="1056"/>
      <c r="F293" s="1137"/>
      <c r="G293" s="1054"/>
      <c r="AA293" s="1112" t="str">
        <f t="shared" si="30"/>
        <v xml:space="preserve"> </v>
      </c>
      <c r="AB293" s="1112" t="str">
        <f t="shared" si="30"/>
        <v xml:space="preserve"> </v>
      </c>
      <c r="AC293" s="1032" t="str">
        <f t="shared" si="33"/>
        <v>' '</v>
      </c>
    </row>
    <row r="294" spans="1:29" ht="21">
      <c r="A294" s="1087">
        <f t="shared" si="31"/>
        <v>999999</v>
      </c>
      <c r="B294" s="1032">
        <f t="shared" si="32"/>
        <v>294</v>
      </c>
      <c r="C294" s="1051"/>
      <c r="D294" s="1051"/>
      <c r="E294" s="1056"/>
      <c r="F294" s="1137"/>
      <c r="G294" s="1054"/>
      <c r="AA294" s="1112" t="str">
        <f t="shared" si="30"/>
        <v xml:space="preserve"> </v>
      </c>
      <c r="AB294" s="1112" t="str">
        <f t="shared" si="30"/>
        <v xml:space="preserve"> </v>
      </c>
      <c r="AC294" s="1032" t="str">
        <f t="shared" si="33"/>
        <v>' '</v>
      </c>
    </row>
    <row r="295" spans="1:29" ht="21">
      <c r="A295" s="1087">
        <f t="shared" si="31"/>
        <v>999999</v>
      </c>
      <c r="B295" s="1032">
        <f t="shared" si="32"/>
        <v>295</v>
      </c>
      <c r="C295" s="1052"/>
      <c r="D295" s="1051"/>
      <c r="E295" s="1056"/>
      <c r="F295" s="1137"/>
      <c r="G295" s="1054"/>
      <c r="AA295" s="1112" t="str">
        <f t="shared" si="30"/>
        <v xml:space="preserve"> </v>
      </c>
      <c r="AB295" s="1112" t="str">
        <f t="shared" si="30"/>
        <v xml:space="preserve"> </v>
      </c>
      <c r="AC295" s="1032" t="str">
        <f t="shared" si="33"/>
        <v>' '</v>
      </c>
    </row>
    <row r="296" spans="1:29" ht="21">
      <c r="A296" s="1087">
        <f t="shared" si="31"/>
        <v>999999</v>
      </c>
      <c r="B296" s="1032">
        <f t="shared" si="32"/>
        <v>296</v>
      </c>
      <c r="C296" s="1051"/>
      <c r="D296" s="1051"/>
      <c r="E296" s="1056"/>
      <c r="F296" s="1137"/>
      <c r="G296" s="1054"/>
      <c r="AA296" s="1112" t="str">
        <f t="shared" si="30"/>
        <v xml:space="preserve"> </v>
      </c>
      <c r="AB296" s="1112" t="str">
        <f t="shared" si="30"/>
        <v xml:space="preserve"> </v>
      </c>
      <c r="AC296" s="1032" t="str">
        <f t="shared" si="33"/>
        <v>' '</v>
      </c>
    </row>
    <row r="297" spans="1:29" ht="21">
      <c r="A297" s="1087">
        <f t="shared" si="31"/>
        <v>999999</v>
      </c>
      <c r="B297" s="1032">
        <f t="shared" si="32"/>
        <v>297</v>
      </c>
      <c r="C297" s="1051"/>
      <c r="D297" s="1051"/>
      <c r="E297" s="1056"/>
      <c r="F297" s="1137"/>
      <c r="G297" s="1054"/>
      <c r="AA297" s="1112" t="str">
        <f t="shared" si="30"/>
        <v xml:space="preserve"> </v>
      </c>
      <c r="AB297" s="1112" t="str">
        <f t="shared" si="30"/>
        <v xml:space="preserve"> </v>
      </c>
      <c r="AC297" s="1032" t="str">
        <f t="shared" si="33"/>
        <v>' '</v>
      </c>
    </row>
    <row r="298" spans="1:29" ht="21">
      <c r="A298" s="1087">
        <f t="shared" si="31"/>
        <v>999999</v>
      </c>
      <c r="B298" s="1032">
        <f t="shared" si="32"/>
        <v>298</v>
      </c>
      <c r="C298" s="1051"/>
      <c r="D298" s="1051"/>
      <c r="E298" s="1056"/>
      <c r="F298" s="1137"/>
      <c r="G298" s="1054"/>
      <c r="AA298" s="1112" t="str">
        <f t="shared" ref="AA298:AB361" si="34">IF(E298=0," ","Attended")</f>
        <v xml:space="preserve"> </v>
      </c>
      <c r="AB298" s="1112" t="str">
        <f t="shared" si="34"/>
        <v xml:space="preserve"> </v>
      </c>
      <c r="AC298" s="1032" t="str">
        <f t="shared" si="33"/>
        <v>' '</v>
      </c>
    </row>
    <row r="299" spans="1:29" ht="21">
      <c r="A299" s="1087">
        <f t="shared" si="31"/>
        <v>999999</v>
      </c>
      <c r="B299" s="1032">
        <f t="shared" si="32"/>
        <v>299</v>
      </c>
      <c r="C299" s="1051"/>
      <c r="D299" s="1051"/>
      <c r="E299" s="1056"/>
      <c r="F299" s="1137"/>
      <c r="G299" s="1054"/>
      <c r="AA299" s="1112" t="str">
        <f t="shared" si="34"/>
        <v xml:space="preserve"> </v>
      </c>
      <c r="AB299" s="1112" t="str">
        <f t="shared" si="34"/>
        <v xml:space="preserve"> </v>
      </c>
      <c r="AC299" s="1032" t="str">
        <f t="shared" si="33"/>
        <v>' '</v>
      </c>
    </row>
    <row r="300" spans="1:29" ht="21">
      <c r="A300" s="1087">
        <f t="shared" si="31"/>
        <v>999999</v>
      </c>
      <c r="B300" s="1032">
        <f t="shared" si="32"/>
        <v>300</v>
      </c>
      <c r="C300" s="1051"/>
      <c r="D300" s="1051"/>
      <c r="E300" s="1056"/>
      <c r="F300" s="1137"/>
      <c r="G300" s="1054"/>
      <c r="AA300" s="1112" t="str">
        <f t="shared" si="34"/>
        <v xml:space="preserve"> </v>
      </c>
      <c r="AB300" s="1112" t="str">
        <f t="shared" si="34"/>
        <v xml:space="preserve"> </v>
      </c>
      <c r="AC300" s="1032" t="str">
        <f t="shared" si="33"/>
        <v>' '</v>
      </c>
    </row>
    <row r="301" spans="1:29" ht="21">
      <c r="A301" s="1087">
        <f t="shared" si="31"/>
        <v>999999</v>
      </c>
      <c r="B301" s="1032">
        <f t="shared" si="32"/>
        <v>301</v>
      </c>
      <c r="F301" s="577"/>
      <c r="G301" s="1138"/>
      <c r="AA301" s="1112" t="str">
        <f t="shared" si="34"/>
        <v xml:space="preserve"> </v>
      </c>
      <c r="AB301" s="1112" t="str">
        <f t="shared" si="34"/>
        <v xml:space="preserve"> </v>
      </c>
      <c r="AC301" s="1032" t="str">
        <f t="shared" si="33"/>
        <v>' '</v>
      </c>
    </row>
    <row r="302" spans="1:29" ht="21">
      <c r="A302" s="1087">
        <f t="shared" si="31"/>
        <v>999999</v>
      </c>
      <c r="B302" s="1032">
        <f t="shared" si="32"/>
        <v>302</v>
      </c>
      <c r="F302" s="1139"/>
      <c r="G302" s="1138"/>
      <c r="AA302" s="1112" t="str">
        <f t="shared" si="34"/>
        <v xml:space="preserve"> </v>
      </c>
      <c r="AB302" s="1112" t="str">
        <f t="shared" si="34"/>
        <v xml:space="preserve"> </v>
      </c>
      <c r="AC302" s="1032" t="str">
        <f t="shared" si="33"/>
        <v>' '</v>
      </c>
    </row>
    <row r="303" spans="1:29" ht="21">
      <c r="A303" s="1087">
        <f t="shared" si="31"/>
        <v>999999</v>
      </c>
      <c r="B303" s="1032">
        <f t="shared" si="32"/>
        <v>303</v>
      </c>
      <c r="F303" s="1140"/>
      <c r="AA303" s="1112" t="str">
        <f t="shared" si="34"/>
        <v xml:space="preserve"> </v>
      </c>
      <c r="AB303" s="1112" t="str">
        <f t="shared" si="34"/>
        <v xml:space="preserve"> </v>
      </c>
      <c r="AC303" s="1032" t="str">
        <f t="shared" si="33"/>
        <v>' '</v>
      </c>
    </row>
    <row r="304" spans="1:29" ht="21">
      <c r="A304" s="1087">
        <f t="shared" si="31"/>
        <v>999999</v>
      </c>
      <c r="B304" s="1032">
        <f t="shared" si="32"/>
        <v>304</v>
      </c>
      <c r="AA304" s="1112" t="str">
        <f t="shared" si="34"/>
        <v xml:space="preserve"> </v>
      </c>
      <c r="AB304" s="1112" t="str">
        <f t="shared" si="34"/>
        <v xml:space="preserve"> </v>
      </c>
      <c r="AC304" s="1032" t="str">
        <f t="shared" si="33"/>
        <v>' '</v>
      </c>
    </row>
    <row r="305" spans="1:29" ht="21">
      <c r="A305" s="1087">
        <f t="shared" si="31"/>
        <v>999999</v>
      </c>
      <c r="B305" s="1032">
        <f t="shared" si="32"/>
        <v>305</v>
      </c>
      <c r="E305" s="1032"/>
      <c r="AA305" s="1112" t="str">
        <f t="shared" si="34"/>
        <v xml:space="preserve"> </v>
      </c>
      <c r="AB305" s="1112" t="str">
        <f t="shared" si="34"/>
        <v xml:space="preserve"> </v>
      </c>
      <c r="AC305" s="1032" t="str">
        <f t="shared" si="33"/>
        <v>' '</v>
      </c>
    </row>
    <row r="306" spans="1:29" ht="21">
      <c r="A306" s="1087">
        <f t="shared" si="31"/>
        <v>999999</v>
      </c>
      <c r="B306" s="1032">
        <f t="shared" si="32"/>
        <v>306</v>
      </c>
      <c r="E306" s="1032"/>
      <c r="AA306" s="1112" t="str">
        <f t="shared" si="34"/>
        <v xml:space="preserve"> </v>
      </c>
      <c r="AB306" s="1112" t="str">
        <f t="shared" si="34"/>
        <v xml:space="preserve"> </v>
      </c>
      <c r="AC306" s="1032" t="str">
        <f t="shared" si="33"/>
        <v>' '</v>
      </c>
    </row>
    <row r="307" spans="1:29" ht="21">
      <c r="A307" s="1087">
        <f t="shared" si="31"/>
        <v>999999</v>
      </c>
      <c r="B307" s="1032">
        <f t="shared" si="32"/>
        <v>307</v>
      </c>
      <c r="E307" s="1032"/>
      <c r="AA307" s="1112" t="str">
        <f t="shared" si="34"/>
        <v xml:space="preserve"> </v>
      </c>
      <c r="AB307" s="1112" t="str">
        <f t="shared" si="34"/>
        <v xml:space="preserve"> </v>
      </c>
      <c r="AC307" s="1032" t="str">
        <f t="shared" si="33"/>
        <v>' '</v>
      </c>
    </row>
    <row r="308" spans="1:29" ht="21">
      <c r="A308" s="1087">
        <f t="shared" si="31"/>
        <v>999999</v>
      </c>
      <c r="B308" s="1032">
        <f t="shared" si="32"/>
        <v>308</v>
      </c>
      <c r="E308" s="1032"/>
      <c r="AA308" s="1112" t="str">
        <f t="shared" si="34"/>
        <v xml:space="preserve"> </v>
      </c>
      <c r="AB308" s="1112" t="str">
        <f t="shared" si="34"/>
        <v xml:space="preserve"> </v>
      </c>
      <c r="AC308" s="1032" t="str">
        <f t="shared" si="33"/>
        <v>' '</v>
      </c>
    </row>
    <row r="309" spans="1:29" ht="21">
      <c r="A309" s="1087">
        <f t="shared" si="31"/>
        <v>999999</v>
      </c>
      <c r="B309" s="1032">
        <f t="shared" si="32"/>
        <v>309</v>
      </c>
      <c r="E309" s="1032"/>
      <c r="AA309" s="1112" t="str">
        <f t="shared" si="34"/>
        <v xml:space="preserve"> </v>
      </c>
      <c r="AB309" s="1112" t="str">
        <f t="shared" si="34"/>
        <v xml:space="preserve"> </v>
      </c>
      <c r="AC309" s="1032" t="str">
        <f t="shared" si="33"/>
        <v>' '</v>
      </c>
    </row>
    <row r="310" spans="1:29" ht="21">
      <c r="A310" s="1087">
        <f t="shared" si="31"/>
        <v>999999</v>
      </c>
      <c r="B310" s="1032">
        <f t="shared" si="32"/>
        <v>310</v>
      </c>
      <c r="E310" s="1032"/>
      <c r="AA310" s="1112" t="str">
        <f t="shared" si="34"/>
        <v xml:space="preserve"> </v>
      </c>
      <c r="AB310" s="1112" t="str">
        <f t="shared" si="34"/>
        <v xml:space="preserve"> </v>
      </c>
      <c r="AC310" s="1032" t="str">
        <f t="shared" si="33"/>
        <v>' '</v>
      </c>
    </row>
    <row r="311" spans="1:29" ht="21">
      <c r="A311" s="1087">
        <f t="shared" si="31"/>
        <v>999999</v>
      </c>
      <c r="B311" s="1032">
        <f t="shared" si="32"/>
        <v>311</v>
      </c>
      <c r="E311" s="1032"/>
      <c r="AA311" s="1112" t="str">
        <f t="shared" si="34"/>
        <v xml:space="preserve"> </v>
      </c>
      <c r="AB311" s="1112" t="str">
        <f t="shared" si="34"/>
        <v xml:space="preserve"> </v>
      </c>
      <c r="AC311" s="1032" t="str">
        <f t="shared" si="33"/>
        <v>' '</v>
      </c>
    </row>
    <row r="312" spans="1:29" ht="21">
      <c r="A312" s="1087">
        <f t="shared" si="31"/>
        <v>999999</v>
      </c>
      <c r="B312" s="1032">
        <f t="shared" si="32"/>
        <v>312</v>
      </c>
      <c r="E312" s="1032"/>
      <c r="AA312" s="1112" t="str">
        <f t="shared" si="34"/>
        <v xml:space="preserve"> </v>
      </c>
      <c r="AB312" s="1112" t="str">
        <f t="shared" si="34"/>
        <v xml:space="preserve"> </v>
      </c>
      <c r="AC312" s="1032" t="str">
        <f t="shared" si="33"/>
        <v>' '</v>
      </c>
    </row>
    <row r="313" spans="1:29" ht="21">
      <c r="A313" s="1087">
        <f t="shared" si="31"/>
        <v>999999</v>
      </c>
      <c r="B313" s="1032">
        <f t="shared" si="32"/>
        <v>313</v>
      </c>
      <c r="E313" s="1032"/>
      <c r="AA313" s="1112" t="str">
        <f t="shared" si="34"/>
        <v xml:space="preserve"> </v>
      </c>
      <c r="AB313" s="1112" t="str">
        <f t="shared" si="34"/>
        <v xml:space="preserve"> </v>
      </c>
      <c r="AC313" s="1032" t="str">
        <f t="shared" si="33"/>
        <v>' '</v>
      </c>
    </row>
    <row r="314" spans="1:29" ht="21">
      <c r="A314" s="1087">
        <f t="shared" si="31"/>
        <v>999999</v>
      </c>
      <c r="B314" s="1032">
        <f t="shared" si="32"/>
        <v>314</v>
      </c>
      <c r="E314" s="1032"/>
      <c r="AA314" s="1112" t="str">
        <f t="shared" si="34"/>
        <v xml:space="preserve"> </v>
      </c>
      <c r="AB314" s="1112" t="str">
        <f t="shared" si="34"/>
        <v xml:space="preserve"> </v>
      </c>
      <c r="AC314" s="1032" t="str">
        <f t="shared" si="33"/>
        <v>' '</v>
      </c>
    </row>
    <row r="315" spans="1:29" ht="21">
      <c r="A315" s="1087">
        <f t="shared" si="31"/>
        <v>999999</v>
      </c>
      <c r="B315" s="1032">
        <f t="shared" si="32"/>
        <v>315</v>
      </c>
      <c r="E315" s="1032"/>
      <c r="AA315" s="1112" t="str">
        <f t="shared" si="34"/>
        <v xml:space="preserve"> </v>
      </c>
      <c r="AB315" s="1112" t="str">
        <f t="shared" si="34"/>
        <v xml:space="preserve"> </v>
      </c>
      <c r="AC315" s="1032" t="str">
        <f t="shared" si="33"/>
        <v>' '</v>
      </c>
    </row>
    <row r="316" spans="1:29" ht="21">
      <c r="A316" s="1087">
        <f t="shared" si="31"/>
        <v>999999</v>
      </c>
      <c r="B316" s="1032">
        <f t="shared" si="32"/>
        <v>316</v>
      </c>
      <c r="E316" s="1032"/>
      <c r="AA316" s="1112" t="str">
        <f t="shared" si="34"/>
        <v xml:space="preserve"> </v>
      </c>
      <c r="AB316" s="1112" t="str">
        <f t="shared" si="34"/>
        <v xml:space="preserve"> </v>
      </c>
      <c r="AC316" s="1032" t="str">
        <f t="shared" si="33"/>
        <v>' '</v>
      </c>
    </row>
    <row r="317" spans="1:29" ht="21">
      <c r="A317" s="1087">
        <f t="shared" si="31"/>
        <v>999999</v>
      </c>
      <c r="B317" s="1032">
        <f t="shared" si="32"/>
        <v>317</v>
      </c>
      <c r="E317" s="1032"/>
      <c r="AA317" s="1112" t="str">
        <f t="shared" si="34"/>
        <v xml:space="preserve"> </v>
      </c>
      <c r="AB317" s="1112" t="str">
        <f t="shared" si="34"/>
        <v xml:space="preserve"> </v>
      </c>
      <c r="AC317" s="1032" t="str">
        <f t="shared" si="33"/>
        <v>' '</v>
      </c>
    </row>
    <row r="318" spans="1:29" ht="21">
      <c r="A318" s="1087">
        <f t="shared" si="31"/>
        <v>999999</v>
      </c>
      <c r="B318" s="1032">
        <f t="shared" si="32"/>
        <v>318</v>
      </c>
      <c r="E318" s="1032"/>
      <c r="AA318" s="1112" t="str">
        <f t="shared" si="34"/>
        <v xml:space="preserve"> </v>
      </c>
      <c r="AB318" s="1112" t="str">
        <f t="shared" si="34"/>
        <v xml:space="preserve"> </v>
      </c>
      <c r="AC318" s="1032" t="str">
        <f t="shared" si="33"/>
        <v>' '</v>
      </c>
    </row>
    <row r="319" spans="1:29" ht="21">
      <c r="A319" s="1087">
        <f t="shared" si="31"/>
        <v>999999</v>
      </c>
      <c r="B319" s="1032">
        <f t="shared" si="32"/>
        <v>319</v>
      </c>
      <c r="E319" s="1032"/>
      <c r="AA319" s="1112" t="str">
        <f t="shared" si="34"/>
        <v xml:space="preserve"> </v>
      </c>
      <c r="AB319" s="1112" t="str">
        <f t="shared" si="34"/>
        <v xml:space="preserve"> </v>
      </c>
      <c r="AC319" s="1032" t="str">
        <f t="shared" si="33"/>
        <v>' '</v>
      </c>
    </row>
    <row r="320" spans="1:29" ht="21">
      <c r="A320" s="1087">
        <f t="shared" si="31"/>
        <v>999999</v>
      </c>
      <c r="B320" s="1032">
        <f t="shared" si="32"/>
        <v>320</v>
      </c>
      <c r="E320" s="1032"/>
      <c r="AA320" s="1112" t="str">
        <f t="shared" si="34"/>
        <v xml:space="preserve"> </v>
      </c>
      <c r="AB320" s="1112" t="str">
        <f t="shared" si="34"/>
        <v xml:space="preserve"> </v>
      </c>
      <c r="AC320" s="1032" t="str">
        <f t="shared" si="33"/>
        <v>' '</v>
      </c>
    </row>
    <row r="321" spans="1:29" ht="21">
      <c r="A321" s="1087">
        <f t="shared" si="31"/>
        <v>999999</v>
      </c>
      <c r="B321" s="1032">
        <f t="shared" si="32"/>
        <v>321</v>
      </c>
      <c r="E321" s="1032"/>
      <c r="AA321" s="1112" t="str">
        <f t="shared" si="34"/>
        <v xml:space="preserve"> </v>
      </c>
      <c r="AB321" s="1112" t="str">
        <f t="shared" si="34"/>
        <v xml:space="preserve"> </v>
      </c>
      <c r="AC321" s="1032" t="str">
        <f t="shared" si="33"/>
        <v>' '</v>
      </c>
    </row>
    <row r="322" spans="1:29" ht="21">
      <c r="A322" s="1087">
        <f t="shared" si="31"/>
        <v>999999</v>
      </c>
      <c r="B322" s="1032">
        <f t="shared" si="32"/>
        <v>322</v>
      </c>
      <c r="E322" s="1032"/>
      <c r="AA322" s="1112" t="str">
        <f t="shared" si="34"/>
        <v xml:space="preserve"> </v>
      </c>
      <c r="AB322" s="1112" t="str">
        <f t="shared" si="34"/>
        <v xml:space="preserve"> </v>
      </c>
      <c r="AC322" s="1032" t="str">
        <f t="shared" si="33"/>
        <v>' '</v>
      </c>
    </row>
    <row r="323" spans="1:29" ht="21">
      <c r="A323" s="1087">
        <f t="shared" ref="A323:A386" si="35">IF(C323=0,999999,$E$1)</f>
        <v>999999</v>
      </c>
      <c r="B323" s="1032">
        <f t="shared" ref="B323:B386" si="36">B322+1</f>
        <v>323</v>
      </c>
      <c r="E323" s="1032"/>
      <c r="AA323" s="1112" t="str">
        <f t="shared" si="34"/>
        <v xml:space="preserve"> </v>
      </c>
      <c r="AB323" s="1112" t="str">
        <f t="shared" si="34"/>
        <v xml:space="preserve"> </v>
      </c>
      <c r="AC323" s="1032" t="str">
        <f t="shared" si="33"/>
        <v>' '</v>
      </c>
    </row>
    <row r="324" spans="1:29" ht="21">
      <c r="A324" s="1087">
        <f t="shared" si="35"/>
        <v>999999</v>
      </c>
      <c r="B324" s="1032">
        <f t="shared" si="36"/>
        <v>324</v>
      </c>
      <c r="E324" s="1032"/>
      <c r="AA324" s="1112" t="str">
        <f t="shared" si="34"/>
        <v xml:space="preserve"> </v>
      </c>
      <c r="AB324" s="1112" t="str">
        <f t="shared" si="34"/>
        <v xml:space="preserve"> </v>
      </c>
      <c r="AC324" s="1032" t="str">
        <f t="shared" si="33"/>
        <v>' '</v>
      </c>
    </row>
    <row r="325" spans="1:29" ht="21">
      <c r="A325" s="1087">
        <f t="shared" si="35"/>
        <v>999999</v>
      </c>
      <c r="B325" s="1032">
        <f t="shared" si="36"/>
        <v>325</v>
      </c>
      <c r="E325" s="1032"/>
      <c r="AA325" s="1112" t="str">
        <f t="shared" si="34"/>
        <v xml:space="preserve"> </v>
      </c>
      <c r="AB325" s="1112" t="str">
        <f t="shared" si="34"/>
        <v xml:space="preserve"> </v>
      </c>
      <c r="AC325" s="1032" t="str">
        <f t="shared" ref="AC325:AC388" si="37">CONCATENATE("'",AB325,"'")</f>
        <v>' '</v>
      </c>
    </row>
    <row r="326" spans="1:29" ht="21">
      <c r="A326" s="1087">
        <f t="shared" si="35"/>
        <v>999999</v>
      </c>
      <c r="B326" s="1032">
        <f t="shared" si="36"/>
        <v>326</v>
      </c>
      <c r="E326" s="1032"/>
      <c r="AA326" s="1112" t="str">
        <f t="shared" si="34"/>
        <v xml:space="preserve"> </v>
      </c>
      <c r="AB326" s="1112" t="str">
        <f t="shared" si="34"/>
        <v xml:space="preserve"> </v>
      </c>
      <c r="AC326" s="1032" t="str">
        <f t="shared" si="37"/>
        <v>' '</v>
      </c>
    </row>
    <row r="327" spans="1:29" ht="21">
      <c r="A327" s="1087">
        <f t="shared" si="35"/>
        <v>999999</v>
      </c>
      <c r="B327" s="1032">
        <f t="shared" si="36"/>
        <v>327</v>
      </c>
      <c r="E327" s="1032"/>
      <c r="AA327" s="1112" t="str">
        <f t="shared" si="34"/>
        <v xml:space="preserve"> </v>
      </c>
      <c r="AB327" s="1112" t="str">
        <f t="shared" si="34"/>
        <v xml:space="preserve"> </v>
      </c>
      <c r="AC327" s="1032" t="str">
        <f t="shared" si="37"/>
        <v>' '</v>
      </c>
    </row>
    <row r="328" spans="1:29" ht="21">
      <c r="A328" s="1087">
        <f t="shared" si="35"/>
        <v>999999</v>
      </c>
      <c r="B328" s="1032">
        <f t="shared" si="36"/>
        <v>328</v>
      </c>
      <c r="E328" s="1032"/>
      <c r="AA328" s="1112" t="str">
        <f t="shared" si="34"/>
        <v xml:space="preserve"> </v>
      </c>
      <c r="AB328" s="1112" t="str">
        <f t="shared" si="34"/>
        <v xml:space="preserve"> </v>
      </c>
      <c r="AC328" s="1032" t="str">
        <f t="shared" si="37"/>
        <v>' '</v>
      </c>
    </row>
    <row r="329" spans="1:29" ht="21">
      <c r="A329" s="1087">
        <f t="shared" si="35"/>
        <v>999999</v>
      </c>
      <c r="B329" s="1032">
        <f t="shared" si="36"/>
        <v>329</v>
      </c>
      <c r="E329" s="1032"/>
      <c r="AA329" s="1112" t="str">
        <f t="shared" si="34"/>
        <v xml:space="preserve"> </v>
      </c>
      <c r="AB329" s="1112" t="str">
        <f t="shared" si="34"/>
        <v xml:space="preserve"> </v>
      </c>
      <c r="AC329" s="1032" t="str">
        <f t="shared" si="37"/>
        <v>' '</v>
      </c>
    </row>
    <row r="330" spans="1:29" ht="21">
      <c r="A330" s="1087">
        <f t="shared" si="35"/>
        <v>999999</v>
      </c>
      <c r="B330" s="1032">
        <f t="shared" si="36"/>
        <v>330</v>
      </c>
      <c r="E330" s="1032"/>
      <c r="AA330" s="1112" t="str">
        <f t="shared" si="34"/>
        <v xml:space="preserve"> </v>
      </c>
      <c r="AB330" s="1112" t="str">
        <f t="shared" si="34"/>
        <v xml:space="preserve"> </v>
      </c>
      <c r="AC330" s="1032" t="str">
        <f t="shared" si="37"/>
        <v>' '</v>
      </c>
    </row>
    <row r="331" spans="1:29" ht="21">
      <c r="A331" s="1087">
        <f t="shared" si="35"/>
        <v>999999</v>
      </c>
      <c r="B331" s="1032">
        <f t="shared" si="36"/>
        <v>331</v>
      </c>
      <c r="E331" s="1032"/>
      <c r="AA331" s="1112" t="str">
        <f t="shared" si="34"/>
        <v xml:space="preserve"> </v>
      </c>
      <c r="AB331" s="1112" t="str">
        <f t="shared" si="34"/>
        <v xml:space="preserve"> </v>
      </c>
      <c r="AC331" s="1032" t="str">
        <f t="shared" si="37"/>
        <v>' '</v>
      </c>
    </row>
    <row r="332" spans="1:29" ht="21">
      <c r="A332" s="1087">
        <f t="shared" si="35"/>
        <v>999999</v>
      </c>
      <c r="B332" s="1032">
        <f t="shared" si="36"/>
        <v>332</v>
      </c>
      <c r="E332" s="1032"/>
      <c r="AA332" s="1112" t="str">
        <f t="shared" si="34"/>
        <v xml:space="preserve"> </v>
      </c>
      <c r="AB332" s="1112" t="str">
        <f t="shared" si="34"/>
        <v xml:space="preserve"> </v>
      </c>
      <c r="AC332" s="1032" t="str">
        <f t="shared" si="37"/>
        <v>' '</v>
      </c>
    </row>
    <row r="333" spans="1:29" ht="21">
      <c r="A333" s="1087">
        <f t="shared" si="35"/>
        <v>999999</v>
      </c>
      <c r="B333" s="1032">
        <f t="shared" si="36"/>
        <v>333</v>
      </c>
      <c r="E333" s="1032"/>
      <c r="AA333" s="1112" t="str">
        <f t="shared" si="34"/>
        <v xml:space="preserve"> </v>
      </c>
      <c r="AB333" s="1112" t="str">
        <f t="shared" si="34"/>
        <v xml:space="preserve"> </v>
      </c>
      <c r="AC333" s="1032" t="str">
        <f t="shared" si="37"/>
        <v>' '</v>
      </c>
    </row>
    <row r="334" spans="1:29" ht="21">
      <c r="A334" s="1087">
        <f t="shared" si="35"/>
        <v>999999</v>
      </c>
      <c r="B334" s="1032">
        <f t="shared" si="36"/>
        <v>334</v>
      </c>
      <c r="E334" s="1032"/>
      <c r="AA334" s="1112" t="str">
        <f t="shared" si="34"/>
        <v xml:space="preserve"> </v>
      </c>
      <c r="AB334" s="1112" t="str">
        <f t="shared" si="34"/>
        <v xml:space="preserve"> </v>
      </c>
      <c r="AC334" s="1032" t="str">
        <f t="shared" si="37"/>
        <v>' '</v>
      </c>
    </row>
    <row r="335" spans="1:29" ht="21">
      <c r="A335" s="1087">
        <f t="shared" si="35"/>
        <v>999999</v>
      </c>
      <c r="B335" s="1032">
        <f t="shared" si="36"/>
        <v>335</v>
      </c>
      <c r="E335" s="1032"/>
      <c r="AA335" s="1112" t="str">
        <f t="shared" si="34"/>
        <v xml:space="preserve"> </v>
      </c>
      <c r="AB335" s="1112" t="str">
        <f t="shared" si="34"/>
        <v xml:space="preserve"> </v>
      </c>
      <c r="AC335" s="1032" t="str">
        <f t="shared" si="37"/>
        <v>' '</v>
      </c>
    </row>
    <row r="336" spans="1:29" ht="21">
      <c r="A336" s="1087">
        <f t="shared" si="35"/>
        <v>999999</v>
      </c>
      <c r="B336" s="1032">
        <f t="shared" si="36"/>
        <v>336</v>
      </c>
      <c r="E336" s="1032"/>
      <c r="AA336" s="1112" t="str">
        <f t="shared" si="34"/>
        <v xml:space="preserve"> </v>
      </c>
      <c r="AB336" s="1112" t="str">
        <f t="shared" si="34"/>
        <v xml:space="preserve"> </v>
      </c>
      <c r="AC336" s="1032" t="str">
        <f t="shared" si="37"/>
        <v>' '</v>
      </c>
    </row>
    <row r="337" spans="1:29" ht="21">
      <c r="A337" s="1087">
        <f t="shared" si="35"/>
        <v>999999</v>
      </c>
      <c r="B337" s="1032">
        <f t="shared" si="36"/>
        <v>337</v>
      </c>
      <c r="E337" s="1032"/>
      <c r="AA337" s="1112" t="str">
        <f t="shared" si="34"/>
        <v xml:space="preserve"> </v>
      </c>
      <c r="AB337" s="1112" t="str">
        <f t="shared" si="34"/>
        <v xml:space="preserve"> </v>
      </c>
      <c r="AC337" s="1032" t="str">
        <f t="shared" si="37"/>
        <v>' '</v>
      </c>
    </row>
    <row r="338" spans="1:29" ht="21">
      <c r="A338" s="1087">
        <f t="shared" si="35"/>
        <v>999999</v>
      </c>
      <c r="B338" s="1032">
        <f t="shared" si="36"/>
        <v>338</v>
      </c>
      <c r="E338" s="1032"/>
      <c r="AA338" s="1112" t="str">
        <f t="shared" si="34"/>
        <v xml:space="preserve"> </v>
      </c>
      <c r="AB338" s="1112" t="str">
        <f t="shared" si="34"/>
        <v xml:space="preserve"> </v>
      </c>
      <c r="AC338" s="1032" t="str">
        <f t="shared" si="37"/>
        <v>' '</v>
      </c>
    </row>
    <row r="339" spans="1:29" ht="21">
      <c r="A339" s="1087">
        <f t="shared" si="35"/>
        <v>999999</v>
      </c>
      <c r="B339" s="1032">
        <f t="shared" si="36"/>
        <v>339</v>
      </c>
      <c r="E339" s="1032"/>
      <c r="AA339" s="1112" t="str">
        <f t="shared" si="34"/>
        <v xml:space="preserve"> </v>
      </c>
      <c r="AB339" s="1112" t="str">
        <f t="shared" si="34"/>
        <v xml:space="preserve"> </v>
      </c>
      <c r="AC339" s="1032" t="str">
        <f t="shared" si="37"/>
        <v>' '</v>
      </c>
    </row>
    <row r="340" spans="1:29" ht="21">
      <c r="A340" s="1087">
        <f t="shared" si="35"/>
        <v>999999</v>
      </c>
      <c r="B340" s="1032">
        <f t="shared" si="36"/>
        <v>340</v>
      </c>
      <c r="E340" s="1032"/>
      <c r="AA340" s="1112" t="str">
        <f t="shared" si="34"/>
        <v xml:space="preserve"> </v>
      </c>
      <c r="AB340" s="1112" t="str">
        <f t="shared" si="34"/>
        <v xml:space="preserve"> </v>
      </c>
      <c r="AC340" s="1032" t="str">
        <f t="shared" si="37"/>
        <v>' '</v>
      </c>
    </row>
    <row r="341" spans="1:29" ht="21">
      <c r="A341" s="1087">
        <f t="shared" si="35"/>
        <v>999999</v>
      </c>
      <c r="B341" s="1032">
        <f t="shared" si="36"/>
        <v>341</v>
      </c>
      <c r="E341" s="1032"/>
      <c r="AA341" s="1112" t="str">
        <f t="shared" si="34"/>
        <v xml:space="preserve"> </v>
      </c>
      <c r="AB341" s="1112" t="str">
        <f t="shared" si="34"/>
        <v xml:space="preserve"> </v>
      </c>
      <c r="AC341" s="1032" t="str">
        <f t="shared" si="37"/>
        <v>' '</v>
      </c>
    </row>
    <row r="342" spans="1:29" ht="21">
      <c r="A342" s="1087">
        <f t="shared" si="35"/>
        <v>999999</v>
      </c>
      <c r="B342" s="1032">
        <f t="shared" si="36"/>
        <v>342</v>
      </c>
      <c r="E342" s="1032"/>
      <c r="AA342" s="1112" t="str">
        <f t="shared" si="34"/>
        <v xml:space="preserve"> </v>
      </c>
      <c r="AB342" s="1112" t="str">
        <f t="shared" si="34"/>
        <v xml:space="preserve"> </v>
      </c>
      <c r="AC342" s="1032" t="str">
        <f t="shared" si="37"/>
        <v>' '</v>
      </c>
    </row>
    <row r="343" spans="1:29" ht="21">
      <c r="A343" s="1087">
        <f t="shared" si="35"/>
        <v>999999</v>
      </c>
      <c r="B343" s="1032">
        <f t="shared" si="36"/>
        <v>343</v>
      </c>
      <c r="E343" s="1032"/>
      <c r="AA343" s="1112" t="str">
        <f t="shared" si="34"/>
        <v xml:space="preserve"> </v>
      </c>
      <c r="AB343" s="1112" t="str">
        <f t="shared" si="34"/>
        <v xml:space="preserve"> </v>
      </c>
      <c r="AC343" s="1032" t="str">
        <f t="shared" si="37"/>
        <v>' '</v>
      </c>
    </row>
    <row r="344" spans="1:29" ht="21">
      <c r="A344" s="1087">
        <f t="shared" si="35"/>
        <v>999999</v>
      </c>
      <c r="B344" s="1032">
        <f t="shared" si="36"/>
        <v>344</v>
      </c>
      <c r="E344" s="1032"/>
      <c r="AA344" s="1112" t="str">
        <f t="shared" si="34"/>
        <v xml:space="preserve"> </v>
      </c>
      <c r="AB344" s="1112" t="str">
        <f t="shared" si="34"/>
        <v xml:space="preserve"> </v>
      </c>
      <c r="AC344" s="1032" t="str">
        <f t="shared" si="37"/>
        <v>' '</v>
      </c>
    </row>
    <row r="345" spans="1:29" ht="21">
      <c r="A345" s="1087">
        <f t="shared" si="35"/>
        <v>999999</v>
      </c>
      <c r="B345" s="1032">
        <f t="shared" si="36"/>
        <v>345</v>
      </c>
      <c r="E345" s="1032"/>
      <c r="AA345" s="1112" t="str">
        <f t="shared" si="34"/>
        <v xml:space="preserve"> </v>
      </c>
      <c r="AB345" s="1112" t="str">
        <f t="shared" si="34"/>
        <v xml:space="preserve"> </v>
      </c>
      <c r="AC345" s="1032" t="str">
        <f t="shared" si="37"/>
        <v>' '</v>
      </c>
    </row>
    <row r="346" spans="1:29" ht="21">
      <c r="A346" s="1087">
        <f t="shared" si="35"/>
        <v>999999</v>
      </c>
      <c r="B346" s="1032">
        <f t="shared" si="36"/>
        <v>346</v>
      </c>
      <c r="E346" s="1032"/>
      <c r="AA346" s="1112" t="str">
        <f t="shared" si="34"/>
        <v xml:space="preserve"> </v>
      </c>
      <c r="AB346" s="1112" t="str">
        <f t="shared" si="34"/>
        <v xml:space="preserve"> </v>
      </c>
      <c r="AC346" s="1032" t="str">
        <f t="shared" si="37"/>
        <v>' '</v>
      </c>
    </row>
    <row r="347" spans="1:29" ht="21">
      <c r="A347" s="1087">
        <f t="shared" si="35"/>
        <v>999999</v>
      </c>
      <c r="B347" s="1032">
        <f t="shared" si="36"/>
        <v>347</v>
      </c>
      <c r="E347" s="1032"/>
      <c r="AA347" s="1112" t="str">
        <f t="shared" si="34"/>
        <v xml:space="preserve"> </v>
      </c>
      <c r="AB347" s="1112" t="str">
        <f t="shared" si="34"/>
        <v xml:space="preserve"> </v>
      </c>
      <c r="AC347" s="1032" t="str">
        <f t="shared" si="37"/>
        <v>' '</v>
      </c>
    </row>
    <row r="348" spans="1:29" ht="21">
      <c r="A348" s="1087">
        <f t="shared" si="35"/>
        <v>999999</v>
      </c>
      <c r="B348" s="1032">
        <f t="shared" si="36"/>
        <v>348</v>
      </c>
      <c r="E348" s="1032"/>
      <c r="AA348" s="1112" t="str">
        <f t="shared" si="34"/>
        <v xml:space="preserve"> </v>
      </c>
      <c r="AB348" s="1112" t="str">
        <f t="shared" si="34"/>
        <v xml:space="preserve"> </v>
      </c>
      <c r="AC348" s="1032" t="str">
        <f t="shared" si="37"/>
        <v>' '</v>
      </c>
    </row>
    <row r="349" spans="1:29" ht="21">
      <c r="A349" s="1087">
        <f t="shared" si="35"/>
        <v>999999</v>
      </c>
      <c r="B349" s="1032">
        <f t="shared" si="36"/>
        <v>349</v>
      </c>
      <c r="E349" s="1032"/>
      <c r="AA349" s="1112" t="str">
        <f t="shared" si="34"/>
        <v xml:space="preserve"> </v>
      </c>
      <c r="AB349" s="1112" t="str">
        <f t="shared" si="34"/>
        <v xml:space="preserve"> </v>
      </c>
      <c r="AC349" s="1032" t="str">
        <f t="shared" si="37"/>
        <v>' '</v>
      </c>
    </row>
    <row r="350" spans="1:29" ht="21">
      <c r="A350" s="1087">
        <f t="shared" si="35"/>
        <v>999999</v>
      </c>
      <c r="B350" s="1032">
        <f t="shared" si="36"/>
        <v>350</v>
      </c>
      <c r="E350" s="1032"/>
      <c r="AA350" s="1112" t="str">
        <f t="shared" si="34"/>
        <v xml:space="preserve"> </v>
      </c>
      <c r="AB350" s="1112" t="str">
        <f t="shared" si="34"/>
        <v xml:space="preserve"> </v>
      </c>
      <c r="AC350" s="1032" t="str">
        <f t="shared" si="37"/>
        <v>' '</v>
      </c>
    </row>
    <row r="351" spans="1:29" ht="21">
      <c r="A351" s="1087">
        <f t="shared" si="35"/>
        <v>999999</v>
      </c>
      <c r="B351" s="1032">
        <f t="shared" si="36"/>
        <v>351</v>
      </c>
      <c r="E351" s="1032"/>
      <c r="AA351" s="1112" t="str">
        <f t="shared" si="34"/>
        <v xml:space="preserve"> </v>
      </c>
      <c r="AB351" s="1112" t="str">
        <f t="shared" si="34"/>
        <v xml:space="preserve"> </v>
      </c>
      <c r="AC351" s="1032" t="str">
        <f t="shared" si="37"/>
        <v>' '</v>
      </c>
    </row>
    <row r="352" spans="1:29" ht="21">
      <c r="A352" s="1087">
        <f t="shared" si="35"/>
        <v>999999</v>
      </c>
      <c r="B352" s="1032">
        <f t="shared" si="36"/>
        <v>352</v>
      </c>
      <c r="E352" s="1032"/>
      <c r="AA352" s="1112" t="str">
        <f t="shared" si="34"/>
        <v xml:space="preserve"> </v>
      </c>
      <c r="AB352" s="1112" t="str">
        <f t="shared" si="34"/>
        <v xml:space="preserve"> </v>
      </c>
      <c r="AC352" s="1032" t="str">
        <f t="shared" si="37"/>
        <v>' '</v>
      </c>
    </row>
    <row r="353" spans="1:29" ht="21">
      <c r="A353" s="1087">
        <f t="shared" si="35"/>
        <v>999999</v>
      </c>
      <c r="B353" s="1032">
        <f t="shared" si="36"/>
        <v>353</v>
      </c>
      <c r="E353" s="1032"/>
      <c r="AA353" s="1112" t="str">
        <f t="shared" si="34"/>
        <v xml:space="preserve"> </v>
      </c>
      <c r="AB353" s="1112" t="str">
        <f t="shared" si="34"/>
        <v xml:space="preserve"> </v>
      </c>
      <c r="AC353" s="1032" t="str">
        <f t="shared" si="37"/>
        <v>' '</v>
      </c>
    </row>
    <row r="354" spans="1:29" ht="21">
      <c r="A354" s="1087">
        <f t="shared" si="35"/>
        <v>999999</v>
      </c>
      <c r="B354" s="1032">
        <f t="shared" si="36"/>
        <v>354</v>
      </c>
      <c r="E354" s="1032"/>
      <c r="AA354" s="1112" t="str">
        <f t="shared" si="34"/>
        <v xml:space="preserve"> </v>
      </c>
      <c r="AB354" s="1112" t="str">
        <f t="shared" si="34"/>
        <v xml:space="preserve"> </v>
      </c>
      <c r="AC354" s="1032" t="str">
        <f t="shared" si="37"/>
        <v>' '</v>
      </c>
    </row>
    <row r="355" spans="1:29" ht="21">
      <c r="A355" s="1087">
        <f t="shared" si="35"/>
        <v>999999</v>
      </c>
      <c r="B355" s="1032">
        <f t="shared" si="36"/>
        <v>355</v>
      </c>
      <c r="E355" s="1032"/>
      <c r="AA355" s="1112" t="str">
        <f t="shared" si="34"/>
        <v xml:space="preserve"> </v>
      </c>
      <c r="AB355" s="1112" t="str">
        <f t="shared" si="34"/>
        <v xml:space="preserve"> </v>
      </c>
      <c r="AC355" s="1032" t="str">
        <f t="shared" si="37"/>
        <v>' '</v>
      </c>
    </row>
    <row r="356" spans="1:29" ht="21">
      <c r="A356" s="1087">
        <f t="shared" si="35"/>
        <v>999999</v>
      </c>
      <c r="B356" s="1032">
        <f t="shared" si="36"/>
        <v>356</v>
      </c>
      <c r="E356" s="1032"/>
      <c r="AA356" s="1112" t="str">
        <f t="shared" si="34"/>
        <v xml:space="preserve"> </v>
      </c>
      <c r="AB356" s="1112" t="str">
        <f t="shared" si="34"/>
        <v xml:space="preserve"> </v>
      </c>
      <c r="AC356" s="1032" t="str">
        <f t="shared" si="37"/>
        <v>' '</v>
      </c>
    </row>
    <row r="357" spans="1:29" ht="21">
      <c r="A357" s="1087">
        <f t="shared" si="35"/>
        <v>999999</v>
      </c>
      <c r="B357" s="1032">
        <f t="shared" si="36"/>
        <v>357</v>
      </c>
      <c r="E357" s="1032"/>
      <c r="AA357" s="1112" t="str">
        <f t="shared" si="34"/>
        <v xml:space="preserve"> </v>
      </c>
      <c r="AB357" s="1112" t="str">
        <f t="shared" si="34"/>
        <v xml:space="preserve"> </v>
      </c>
      <c r="AC357" s="1032" t="str">
        <f t="shared" si="37"/>
        <v>' '</v>
      </c>
    </row>
    <row r="358" spans="1:29" ht="21">
      <c r="A358" s="1087">
        <f t="shared" si="35"/>
        <v>999999</v>
      </c>
      <c r="B358" s="1032">
        <f t="shared" si="36"/>
        <v>358</v>
      </c>
      <c r="E358" s="1032"/>
      <c r="AA358" s="1112" t="str">
        <f t="shared" si="34"/>
        <v xml:space="preserve"> </v>
      </c>
      <c r="AB358" s="1112" t="str">
        <f t="shared" si="34"/>
        <v xml:space="preserve"> </v>
      </c>
      <c r="AC358" s="1032" t="str">
        <f t="shared" si="37"/>
        <v>' '</v>
      </c>
    </row>
    <row r="359" spans="1:29" ht="21">
      <c r="A359" s="1087">
        <f t="shared" si="35"/>
        <v>999999</v>
      </c>
      <c r="B359" s="1032">
        <f t="shared" si="36"/>
        <v>359</v>
      </c>
      <c r="E359" s="1032"/>
      <c r="AA359" s="1112" t="str">
        <f t="shared" si="34"/>
        <v xml:space="preserve"> </v>
      </c>
      <c r="AB359" s="1112" t="str">
        <f t="shared" si="34"/>
        <v xml:space="preserve"> </v>
      </c>
      <c r="AC359" s="1032" t="str">
        <f t="shared" si="37"/>
        <v>' '</v>
      </c>
    </row>
    <row r="360" spans="1:29" ht="21">
      <c r="A360" s="1087">
        <f t="shared" si="35"/>
        <v>999999</v>
      </c>
      <c r="B360" s="1032">
        <f t="shared" si="36"/>
        <v>360</v>
      </c>
      <c r="E360" s="1032"/>
      <c r="AA360" s="1112" t="str">
        <f t="shared" si="34"/>
        <v xml:space="preserve"> </v>
      </c>
      <c r="AB360" s="1112" t="str">
        <f t="shared" si="34"/>
        <v xml:space="preserve"> </v>
      </c>
      <c r="AC360" s="1032" t="str">
        <f t="shared" si="37"/>
        <v>' '</v>
      </c>
    </row>
    <row r="361" spans="1:29" ht="21">
      <c r="A361" s="1087">
        <f t="shared" si="35"/>
        <v>999999</v>
      </c>
      <c r="B361" s="1032">
        <f t="shared" si="36"/>
        <v>361</v>
      </c>
      <c r="E361" s="1032"/>
      <c r="AA361" s="1112" t="str">
        <f t="shared" si="34"/>
        <v xml:space="preserve"> </v>
      </c>
      <c r="AB361" s="1112" t="str">
        <f t="shared" si="34"/>
        <v xml:space="preserve"> </v>
      </c>
      <c r="AC361" s="1032" t="str">
        <f t="shared" si="37"/>
        <v>' '</v>
      </c>
    </row>
    <row r="362" spans="1:29" ht="21">
      <c r="A362" s="1087">
        <f t="shared" si="35"/>
        <v>999999</v>
      </c>
      <c r="B362" s="1032">
        <f t="shared" si="36"/>
        <v>362</v>
      </c>
      <c r="E362" s="1032"/>
      <c r="AA362" s="1112" t="str">
        <f t="shared" ref="AA362:AB425" si="38">IF(E362=0," ","Attended")</f>
        <v xml:space="preserve"> </v>
      </c>
      <c r="AB362" s="1112" t="str">
        <f t="shared" si="38"/>
        <v xml:space="preserve"> </v>
      </c>
      <c r="AC362" s="1032" t="str">
        <f t="shared" si="37"/>
        <v>' '</v>
      </c>
    </row>
    <row r="363" spans="1:29" ht="21">
      <c r="A363" s="1087">
        <f t="shared" si="35"/>
        <v>999999</v>
      </c>
      <c r="B363" s="1032">
        <f t="shared" si="36"/>
        <v>363</v>
      </c>
      <c r="E363" s="1032"/>
      <c r="AA363" s="1112" t="str">
        <f t="shared" si="38"/>
        <v xml:space="preserve"> </v>
      </c>
      <c r="AB363" s="1112" t="str">
        <f t="shared" si="38"/>
        <v xml:space="preserve"> </v>
      </c>
      <c r="AC363" s="1032" t="str">
        <f t="shared" si="37"/>
        <v>' '</v>
      </c>
    </row>
    <row r="364" spans="1:29" ht="21">
      <c r="A364" s="1087">
        <f t="shared" si="35"/>
        <v>999999</v>
      </c>
      <c r="B364" s="1032">
        <f t="shared" si="36"/>
        <v>364</v>
      </c>
      <c r="E364" s="1032"/>
      <c r="AA364" s="1112" t="str">
        <f t="shared" si="38"/>
        <v xml:space="preserve"> </v>
      </c>
      <c r="AB364" s="1112" t="str">
        <f t="shared" si="38"/>
        <v xml:space="preserve"> </v>
      </c>
      <c r="AC364" s="1032" t="str">
        <f t="shared" si="37"/>
        <v>' '</v>
      </c>
    </row>
    <row r="365" spans="1:29" ht="21">
      <c r="A365" s="1087">
        <f t="shared" si="35"/>
        <v>999999</v>
      </c>
      <c r="B365" s="1032">
        <f t="shared" si="36"/>
        <v>365</v>
      </c>
      <c r="E365" s="1032"/>
      <c r="AA365" s="1112" t="str">
        <f t="shared" si="38"/>
        <v xml:space="preserve"> </v>
      </c>
      <c r="AB365" s="1112" t="str">
        <f t="shared" si="38"/>
        <v xml:space="preserve"> </v>
      </c>
      <c r="AC365" s="1032" t="str">
        <f t="shared" si="37"/>
        <v>' '</v>
      </c>
    </row>
    <row r="366" spans="1:29" ht="21">
      <c r="A366" s="1087">
        <f t="shared" si="35"/>
        <v>999999</v>
      </c>
      <c r="B366" s="1032">
        <f t="shared" si="36"/>
        <v>366</v>
      </c>
      <c r="E366" s="1032"/>
      <c r="AA366" s="1112" t="str">
        <f t="shared" si="38"/>
        <v xml:space="preserve"> </v>
      </c>
      <c r="AB366" s="1112" t="str">
        <f t="shared" si="38"/>
        <v xml:space="preserve"> </v>
      </c>
      <c r="AC366" s="1032" t="str">
        <f t="shared" si="37"/>
        <v>' '</v>
      </c>
    </row>
    <row r="367" spans="1:29" ht="21">
      <c r="A367" s="1087">
        <f t="shared" si="35"/>
        <v>999999</v>
      </c>
      <c r="B367" s="1032">
        <f t="shared" si="36"/>
        <v>367</v>
      </c>
      <c r="E367" s="1032"/>
      <c r="AA367" s="1112" t="str">
        <f t="shared" si="38"/>
        <v xml:space="preserve"> </v>
      </c>
      <c r="AB367" s="1112" t="str">
        <f t="shared" si="38"/>
        <v xml:space="preserve"> </v>
      </c>
      <c r="AC367" s="1032" t="str">
        <f t="shared" si="37"/>
        <v>' '</v>
      </c>
    </row>
    <row r="368" spans="1:29" ht="21">
      <c r="A368" s="1087">
        <f t="shared" si="35"/>
        <v>999999</v>
      </c>
      <c r="B368" s="1032">
        <f t="shared" si="36"/>
        <v>368</v>
      </c>
      <c r="E368" s="1032"/>
      <c r="AA368" s="1112" t="str">
        <f t="shared" si="38"/>
        <v xml:space="preserve"> </v>
      </c>
      <c r="AB368" s="1112" t="str">
        <f t="shared" si="38"/>
        <v xml:space="preserve"> </v>
      </c>
      <c r="AC368" s="1032" t="str">
        <f t="shared" si="37"/>
        <v>' '</v>
      </c>
    </row>
    <row r="369" spans="1:29" ht="21">
      <c r="A369" s="1087">
        <f t="shared" si="35"/>
        <v>999999</v>
      </c>
      <c r="B369" s="1032">
        <f t="shared" si="36"/>
        <v>369</v>
      </c>
      <c r="E369" s="1032"/>
      <c r="AA369" s="1112" t="str">
        <f t="shared" si="38"/>
        <v xml:space="preserve"> </v>
      </c>
      <c r="AB369" s="1112" t="str">
        <f t="shared" si="38"/>
        <v xml:space="preserve"> </v>
      </c>
      <c r="AC369" s="1032" t="str">
        <f t="shared" si="37"/>
        <v>' '</v>
      </c>
    </row>
    <row r="370" spans="1:29" ht="21">
      <c r="A370" s="1087">
        <f t="shared" si="35"/>
        <v>999999</v>
      </c>
      <c r="B370" s="1032">
        <f t="shared" si="36"/>
        <v>370</v>
      </c>
      <c r="E370" s="1032"/>
      <c r="AA370" s="1112" t="str">
        <f t="shared" si="38"/>
        <v xml:space="preserve"> </v>
      </c>
      <c r="AB370" s="1112" t="str">
        <f t="shared" si="38"/>
        <v xml:space="preserve"> </v>
      </c>
      <c r="AC370" s="1032" t="str">
        <f t="shared" si="37"/>
        <v>' '</v>
      </c>
    </row>
    <row r="371" spans="1:29" ht="21">
      <c r="A371" s="1087">
        <f t="shared" si="35"/>
        <v>999999</v>
      </c>
      <c r="B371" s="1032">
        <f t="shared" si="36"/>
        <v>371</v>
      </c>
      <c r="E371" s="1032"/>
      <c r="AA371" s="1112" t="str">
        <f t="shared" si="38"/>
        <v xml:space="preserve"> </v>
      </c>
      <c r="AB371" s="1112" t="str">
        <f t="shared" si="38"/>
        <v xml:space="preserve"> </v>
      </c>
      <c r="AC371" s="1032" t="str">
        <f t="shared" si="37"/>
        <v>' '</v>
      </c>
    </row>
    <row r="372" spans="1:29" ht="21">
      <c r="A372" s="1087">
        <f t="shared" si="35"/>
        <v>999999</v>
      </c>
      <c r="B372" s="1032">
        <f t="shared" si="36"/>
        <v>372</v>
      </c>
      <c r="E372" s="1032"/>
      <c r="AA372" s="1112" t="str">
        <f t="shared" si="38"/>
        <v xml:space="preserve"> </v>
      </c>
      <c r="AB372" s="1112" t="str">
        <f t="shared" si="38"/>
        <v xml:space="preserve"> </v>
      </c>
      <c r="AC372" s="1032" t="str">
        <f t="shared" si="37"/>
        <v>' '</v>
      </c>
    </row>
    <row r="373" spans="1:29" ht="21">
      <c r="A373" s="1087">
        <f t="shared" si="35"/>
        <v>999999</v>
      </c>
      <c r="B373" s="1032">
        <f t="shared" si="36"/>
        <v>373</v>
      </c>
      <c r="E373" s="1032"/>
      <c r="AA373" s="1112" t="str">
        <f t="shared" si="38"/>
        <v xml:space="preserve"> </v>
      </c>
      <c r="AB373" s="1112" t="str">
        <f t="shared" si="38"/>
        <v xml:space="preserve"> </v>
      </c>
      <c r="AC373" s="1032" t="str">
        <f t="shared" si="37"/>
        <v>' '</v>
      </c>
    </row>
    <row r="374" spans="1:29" ht="21">
      <c r="A374" s="1087">
        <f t="shared" si="35"/>
        <v>999999</v>
      </c>
      <c r="B374" s="1032">
        <f t="shared" si="36"/>
        <v>374</v>
      </c>
      <c r="E374" s="1032"/>
      <c r="AA374" s="1112" t="str">
        <f t="shared" si="38"/>
        <v xml:space="preserve"> </v>
      </c>
      <c r="AB374" s="1112" t="str">
        <f t="shared" si="38"/>
        <v xml:space="preserve"> </v>
      </c>
      <c r="AC374" s="1032" t="str">
        <f t="shared" si="37"/>
        <v>' '</v>
      </c>
    </row>
    <row r="375" spans="1:29" ht="21">
      <c r="A375" s="1087">
        <f t="shared" si="35"/>
        <v>999999</v>
      </c>
      <c r="B375" s="1032">
        <f t="shared" si="36"/>
        <v>375</v>
      </c>
      <c r="E375" s="1032"/>
      <c r="AA375" s="1112" t="str">
        <f t="shared" si="38"/>
        <v xml:space="preserve"> </v>
      </c>
      <c r="AB375" s="1112" t="str">
        <f t="shared" si="38"/>
        <v xml:space="preserve"> </v>
      </c>
      <c r="AC375" s="1032" t="str">
        <f t="shared" si="37"/>
        <v>' '</v>
      </c>
    </row>
    <row r="376" spans="1:29" ht="21">
      <c r="A376" s="1087">
        <f t="shared" si="35"/>
        <v>999999</v>
      </c>
      <c r="B376" s="1032">
        <f t="shared" si="36"/>
        <v>376</v>
      </c>
      <c r="E376" s="1032"/>
      <c r="AA376" s="1112" t="str">
        <f t="shared" si="38"/>
        <v xml:space="preserve"> </v>
      </c>
      <c r="AB376" s="1112" t="str">
        <f t="shared" si="38"/>
        <v xml:space="preserve"> </v>
      </c>
      <c r="AC376" s="1032" t="str">
        <f t="shared" si="37"/>
        <v>' '</v>
      </c>
    </row>
    <row r="377" spans="1:29" ht="21">
      <c r="A377" s="1087">
        <f t="shared" si="35"/>
        <v>999999</v>
      </c>
      <c r="B377" s="1032">
        <f t="shared" si="36"/>
        <v>377</v>
      </c>
      <c r="E377" s="1032"/>
      <c r="AA377" s="1112" t="str">
        <f t="shared" si="38"/>
        <v xml:space="preserve"> </v>
      </c>
      <c r="AB377" s="1112" t="str">
        <f t="shared" si="38"/>
        <v xml:space="preserve"> </v>
      </c>
      <c r="AC377" s="1032" t="str">
        <f t="shared" si="37"/>
        <v>' '</v>
      </c>
    </row>
    <row r="378" spans="1:29" ht="21">
      <c r="A378" s="1087">
        <f t="shared" si="35"/>
        <v>999999</v>
      </c>
      <c r="B378" s="1032">
        <f t="shared" si="36"/>
        <v>378</v>
      </c>
      <c r="E378" s="1032"/>
      <c r="AA378" s="1112" t="str">
        <f t="shared" si="38"/>
        <v xml:space="preserve"> </v>
      </c>
      <c r="AB378" s="1112" t="str">
        <f t="shared" si="38"/>
        <v xml:space="preserve"> </v>
      </c>
      <c r="AC378" s="1032" t="str">
        <f t="shared" si="37"/>
        <v>' '</v>
      </c>
    </row>
    <row r="379" spans="1:29" ht="21">
      <c r="A379" s="1087">
        <f t="shared" si="35"/>
        <v>999999</v>
      </c>
      <c r="B379" s="1032">
        <f t="shared" si="36"/>
        <v>379</v>
      </c>
      <c r="E379" s="1032"/>
      <c r="AA379" s="1112" t="str">
        <f t="shared" si="38"/>
        <v xml:space="preserve"> </v>
      </c>
      <c r="AB379" s="1112" t="str">
        <f t="shared" si="38"/>
        <v xml:space="preserve"> </v>
      </c>
      <c r="AC379" s="1032" t="str">
        <f t="shared" si="37"/>
        <v>' '</v>
      </c>
    </row>
    <row r="380" spans="1:29" ht="21">
      <c r="A380" s="1087">
        <f t="shared" si="35"/>
        <v>999999</v>
      </c>
      <c r="B380" s="1032">
        <f t="shared" si="36"/>
        <v>380</v>
      </c>
      <c r="E380" s="1032"/>
      <c r="AA380" s="1112" t="str">
        <f t="shared" si="38"/>
        <v xml:space="preserve"> </v>
      </c>
      <c r="AB380" s="1112" t="str">
        <f t="shared" si="38"/>
        <v xml:space="preserve"> </v>
      </c>
      <c r="AC380" s="1032" t="str">
        <f t="shared" si="37"/>
        <v>' '</v>
      </c>
    </row>
    <row r="381" spans="1:29" ht="21">
      <c r="A381" s="1087">
        <f t="shared" si="35"/>
        <v>999999</v>
      </c>
      <c r="B381" s="1032">
        <f t="shared" si="36"/>
        <v>381</v>
      </c>
      <c r="E381" s="1032"/>
      <c r="AA381" s="1112" t="str">
        <f t="shared" si="38"/>
        <v xml:space="preserve"> </v>
      </c>
      <c r="AB381" s="1112" t="str">
        <f t="shared" si="38"/>
        <v xml:space="preserve"> </v>
      </c>
      <c r="AC381" s="1032" t="str">
        <f t="shared" si="37"/>
        <v>' '</v>
      </c>
    </row>
    <row r="382" spans="1:29" ht="21">
      <c r="A382" s="1087">
        <f t="shared" si="35"/>
        <v>999999</v>
      </c>
      <c r="B382" s="1032">
        <f t="shared" si="36"/>
        <v>382</v>
      </c>
      <c r="E382" s="1032"/>
      <c r="AA382" s="1112" t="str">
        <f t="shared" si="38"/>
        <v xml:space="preserve"> </v>
      </c>
      <c r="AB382" s="1112" t="str">
        <f t="shared" si="38"/>
        <v xml:space="preserve"> </v>
      </c>
      <c r="AC382" s="1032" t="str">
        <f t="shared" si="37"/>
        <v>' '</v>
      </c>
    </row>
    <row r="383" spans="1:29" ht="21">
      <c r="A383" s="1087">
        <f t="shared" si="35"/>
        <v>999999</v>
      </c>
      <c r="B383" s="1032">
        <f t="shared" si="36"/>
        <v>383</v>
      </c>
      <c r="E383" s="1032"/>
      <c r="AA383" s="1112" t="str">
        <f t="shared" si="38"/>
        <v xml:space="preserve"> </v>
      </c>
      <c r="AB383" s="1112" t="str">
        <f t="shared" si="38"/>
        <v xml:space="preserve"> </v>
      </c>
      <c r="AC383" s="1032" t="str">
        <f t="shared" si="37"/>
        <v>' '</v>
      </c>
    </row>
    <row r="384" spans="1:29" ht="21">
      <c r="A384" s="1087">
        <f t="shared" si="35"/>
        <v>999999</v>
      </c>
      <c r="B384" s="1032">
        <f t="shared" si="36"/>
        <v>384</v>
      </c>
      <c r="E384" s="1032"/>
      <c r="AA384" s="1112" t="str">
        <f t="shared" si="38"/>
        <v xml:space="preserve"> </v>
      </c>
      <c r="AB384" s="1112" t="str">
        <f t="shared" si="38"/>
        <v xml:space="preserve"> </v>
      </c>
      <c r="AC384" s="1032" t="str">
        <f t="shared" si="37"/>
        <v>' '</v>
      </c>
    </row>
    <row r="385" spans="1:29" ht="21">
      <c r="A385" s="1087">
        <f t="shared" si="35"/>
        <v>999999</v>
      </c>
      <c r="B385" s="1032">
        <f t="shared" si="36"/>
        <v>385</v>
      </c>
      <c r="E385" s="1032"/>
      <c r="AA385" s="1112" t="str">
        <f t="shared" si="38"/>
        <v xml:space="preserve"> </v>
      </c>
      <c r="AB385" s="1112" t="str">
        <f t="shared" si="38"/>
        <v xml:space="preserve"> </v>
      </c>
      <c r="AC385" s="1032" t="str">
        <f t="shared" si="37"/>
        <v>' '</v>
      </c>
    </row>
    <row r="386" spans="1:29" ht="21">
      <c r="A386" s="1087">
        <f t="shared" si="35"/>
        <v>999999</v>
      </c>
      <c r="B386" s="1032">
        <f t="shared" si="36"/>
        <v>386</v>
      </c>
      <c r="E386" s="1032"/>
      <c r="AA386" s="1112" t="str">
        <f t="shared" si="38"/>
        <v xml:space="preserve"> </v>
      </c>
      <c r="AB386" s="1112" t="str">
        <f t="shared" si="38"/>
        <v xml:space="preserve"> </v>
      </c>
      <c r="AC386" s="1032" t="str">
        <f t="shared" si="37"/>
        <v>' '</v>
      </c>
    </row>
    <row r="387" spans="1:29" ht="21">
      <c r="A387" s="1087">
        <f t="shared" ref="A387:A450" si="39">IF(C387=0,999999,$E$1)</f>
        <v>999999</v>
      </c>
      <c r="B387" s="1032">
        <f t="shared" ref="B387:B450" si="40">B386+1</f>
        <v>387</v>
      </c>
      <c r="E387" s="1032"/>
      <c r="AA387" s="1112" t="str">
        <f t="shared" si="38"/>
        <v xml:space="preserve"> </v>
      </c>
      <c r="AB387" s="1112" t="str">
        <f t="shared" si="38"/>
        <v xml:space="preserve"> </v>
      </c>
      <c r="AC387" s="1032" t="str">
        <f t="shared" si="37"/>
        <v>' '</v>
      </c>
    </row>
    <row r="388" spans="1:29" ht="21">
      <c r="A388" s="1087">
        <f t="shared" si="39"/>
        <v>999999</v>
      </c>
      <c r="B388" s="1032">
        <f t="shared" si="40"/>
        <v>388</v>
      </c>
      <c r="E388" s="1032"/>
      <c r="AA388" s="1112" t="str">
        <f t="shared" si="38"/>
        <v xml:space="preserve"> </v>
      </c>
      <c r="AB388" s="1112" t="str">
        <f t="shared" si="38"/>
        <v xml:space="preserve"> </v>
      </c>
      <c r="AC388" s="1032" t="str">
        <f t="shared" si="37"/>
        <v>' '</v>
      </c>
    </row>
    <row r="389" spans="1:29" ht="21">
      <c r="A389" s="1087">
        <f t="shared" si="39"/>
        <v>999999</v>
      </c>
      <c r="B389" s="1032">
        <f t="shared" si="40"/>
        <v>389</v>
      </c>
      <c r="E389" s="1032"/>
      <c r="AA389" s="1112" t="str">
        <f t="shared" si="38"/>
        <v xml:space="preserve"> </v>
      </c>
      <c r="AB389" s="1112" t="str">
        <f t="shared" si="38"/>
        <v xml:space="preserve"> </v>
      </c>
      <c r="AC389" s="1032" t="str">
        <f t="shared" ref="AC389:AC452" si="41">CONCATENATE("'",AB389,"'")</f>
        <v>' '</v>
      </c>
    </row>
    <row r="390" spans="1:29" ht="21">
      <c r="A390" s="1087">
        <f t="shared" si="39"/>
        <v>999999</v>
      </c>
      <c r="B390" s="1032">
        <f t="shared" si="40"/>
        <v>390</v>
      </c>
      <c r="E390" s="1032"/>
      <c r="AA390" s="1112" t="str">
        <f t="shared" si="38"/>
        <v xml:space="preserve"> </v>
      </c>
      <c r="AB390" s="1112" t="str">
        <f t="shared" si="38"/>
        <v xml:space="preserve"> </v>
      </c>
      <c r="AC390" s="1032" t="str">
        <f t="shared" si="41"/>
        <v>' '</v>
      </c>
    </row>
    <row r="391" spans="1:29" ht="21">
      <c r="A391" s="1087">
        <f t="shared" si="39"/>
        <v>999999</v>
      </c>
      <c r="B391" s="1032">
        <f t="shared" si="40"/>
        <v>391</v>
      </c>
      <c r="E391" s="1032"/>
      <c r="AA391" s="1112" t="str">
        <f t="shared" si="38"/>
        <v xml:space="preserve"> </v>
      </c>
      <c r="AB391" s="1112" t="str">
        <f t="shared" si="38"/>
        <v xml:space="preserve"> </v>
      </c>
      <c r="AC391" s="1032" t="str">
        <f t="shared" si="41"/>
        <v>' '</v>
      </c>
    </row>
    <row r="392" spans="1:29" ht="21">
      <c r="A392" s="1087">
        <f t="shared" si="39"/>
        <v>999999</v>
      </c>
      <c r="B392" s="1032">
        <f t="shared" si="40"/>
        <v>392</v>
      </c>
      <c r="E392" s="1032"/>
      <c r="AA392" s="1112" t="str">
        <f t="shared" si="38"/>
        <v xml:space="preserve"> </v>
      </c>
      <c r="AB392" s="1112" t="str">
        <f t="shared" si="38"/>
        <v xml:space="preserve"> </v>
      </c>
      <c r="AC392" s="1032" t="str">
        <f t="shared" si="41"/>
        <v>' '</v>
      </c>
    </row>
    <row r="393" spans="1:29" ht="21">
      <c r="A393" s="1087">
        <f t="shared" si="39"/>
        <v>999999</v>
      </c>
      <c r="B393" s="1032">
        <f t="shared" si="40"/>
        <v>393</v>
      </c>
      <c r="E393" s="1032"/>
      <c r="AA393" s="1112" t="str">
        <f t="shared" si="38"/>
        <v xml:space="preserve"> </v>
      </c>
      <c r="AB393" s="1112" t="str">
        <f t="shared" si="38"/>
        <v xml:space="preserve"> </v>
      </c>
      <c r="AC393" s="1032" t="str">
        <f t="shared" si="41"/>
        <v>' '</v>
      </c>
    </row>
    <row r="394" spans="1:29" ht="21">
      <c r="A394" s="1087">
        <f t="shared" si="39"/>
        <v>999999</v>
      </c>
      <c r="B394" s="1032">
        <f t="shared" si="40"/>
        <v>394</v>
      </c>
      <c r="E394" s="1032"/>
      <c r="AA394" s="1112" t="str">
        <f t="shared" si="38"/>
        <v xml:space="preserve"> </v>
      </c>
      <c r="AB394" s="1112" t="str">
        <f t="shared" si="38"/>
        <v xml:space="preserve"> </v>
      </c>
      <c r="AC394" s="1032" t="str">
        <f t="shared" si="41"/>
        <v>' '</v>
      </c>
    </row>
    <row r="395" spans="1:29" ht="21">
      <c r="A395" s="1087">
        <f t="shared" si="39"/>
        <v>999999</v>
      </c>
      <c r="B395" s="1032">
        <f t="shared" si="40"/>
        <v>395</v>
      </c>
      <c r="E395" s="1032"/>
      <c r="AA395" s="1112" t="str">
        <f t="shared" si="38"/>
        <v xml:space="preserve"> </v>
      </c>
      <c r="AB395" s="1112" t="str">
        <f t="shared" si="38"/>
        <v xml:space="preserve"> </v>
      </c>
      <c r="AC395" s="1032" t="str">
        <f t="shared" si="41"/>
        <v>' '</v>
      </c>
    </row>
    <row r="396" spans="1:29" ht="21">
      <c r="A396" s="1087">
        <f t="shared" si="39"/>
        <v>999999</v>
      </c>
      <c r="B396" s="1032">
        <f t="shared" si="40"/>
        <v>396</v>
      </c>
      <c r="E396" s="1032"/>
      <c r="AA396" s="1112" t="str">
        <f t="shared" si="38"/>
        <v xml:space="preserve"> </v>
      </c>
      <c r="AB396" s="1112" t="str">
        <f t="shared" si="38"/>
        <v xml:space="preserve"> </v>
      </c>
      <c r="AC396" s="1032" t="str">
        <f t="shared" si="41"/>
        <v>' '</v>
      </c>
    </row>
    <row r="397" spans="1:29" ht="21">
      <c r="A397" s="1087">
        <f t="shared" si="39"/>
        <v>999999</v>
      </c>
      <c r="B397" s="1032">
        <f t="shared" si="40"/>
        <v>397</v>
      </c>
      <c r="E397" s="1032"/>
      <c r="AA397" s="1112" t="str">
        <f t="shared" si="38"/>
        <v xml:space="preserve"> </v>
      </c>
      <c r="AB397" s="1112" t="str">
        <f t="shared" si="38"/>
        <v xml:space="preserve"> </v>
      </c>
      <c r="AC397" s="1032" t="str">
        <f t="shared" si="41"/>
        <v>' '</v>
      </c>
    </row>
    <row r="398" spans="1:29" ht="21">
      <c r="A398" s="1087">
        <f t="shared" si="39"/>
        <v>999999</v>
      </c>
      <c r="B398" s="1032">
        <f t="shared" si="40"/>
        <v>398</v>
      </c>
      <c r="E398" s="1032"/>
      <c r="AA398" s="1112" t="str">
        <f t="shared" si="38"/>
        <v xml:space="preserve"> </v>
      </c>
      <c r="AB398" s="1112" t="str">
        <f t="shared" si="38"/>
        <v xml:space="preserve"> </v>
      </c>
      <c r="AC398" s="1032" t="str">
        <f t="shared" si="41"/>
        <v>' '</v>
      </c>
    </row>
    <row r="399" spans="1:29" ht="21">
      <c r="A399" s="1087">
        <f t="shared" si="39"/>
        <v>999999</v>
      </c>
      <c r="B399" s="1032">
        <f t="shared" si="40"/>
        <v>399</v>
      </c>
      <c r="E399" s="1032"/>
      <c r="AA399" s="1112" t="str">
        <f t="shared" si="38"/>
        <v xml:space="preserve"> </v>
      </c>
      <c r="AB399" s="1112" t="str">
        <f t="shared" si="38"/>
        <v xml:space="preserve"> </v>
      </c>
      <c r="AC399" s="1032" t="str">
        <f t="shared" si="41"/>
        <v>' '</v>
      </c>
    </row>
    <row r="400" spans="1:29" ht="21">
      <c r="A400" s="1087">
        <f t="shared" si="39"/>
        <v>999999</v>
      </c>
      <c r="B400" s="1032">
        <f t="shared" si="40"/>
        <v>400</v>
      </c>
      <c r="E400" s="1032"/>
      <c r="AA400" s="1112" t="str">
        <f t="shared" si="38"/>
        <v xml:space="preserve"> </v>
      </c>
      <c r="AB400" s="1112" t="str">
        <f t="shared" si="38"/>
        <v xml:space="preserve"> </v>
      </c>
      <c r="AC400" s="1032" t="str">
        <f t="shared" si="41"/>
        <v>' '</v>
      </c>
    </row>
    <row r="401" spans="1:29" ht="21">
      <c r="A401" s="1087">
        <f t="shared" si="39"/>
        <v>999999</v>
      </c>
      <c r="B401" s="1032">
        <f t="shared" si="40"/>
        <v>401</v>
      </c>
      <c r="E401" s="1032"/>
      <c r="AA401" s="1112" t="str">
        <f t="shared" si="38"/>
        <v xml:space="preserve"> </v>
      </c>
      <c r="AB401" s="1112" t="str">
        <f t="shared" si="38"/>
        <v xml:space="preserve"> </v>
      </c>
      <c r="AC401" s="1032" t="str">
        <f t="shared" si="41"/>
        <v>' '</v>
      </c>
    </row>
    <row r="402" spans="1:29" ht="21">
      <c r="A402" s="1087">
        <f t="shared" si="39"/>
        <v>999999</v>
      </c>
      <c r="B402" s="1032">
        <f t="shared" si="40"/>
        <v>402</v>
      </c>
      <c r="E402" s="1032"/>
      <c r="AA402" s="1112" t="str">
        <f t="shared" si="38"/>
        <v xml:space="preserve"> </v>
      </c>
      <c r="AB402" s="1112" t="str">
        <f t="shared" si="38"/>
        <v xml:space="preserve"> </v>
      </c>
      <c r="AC402" s="1032" t="str">
        <f t="shared" si="41"/>
        <v>' '</v>
      </c>
    </row>
    <row r="403" spans="1:29" ht="21">
      <c r="A403" s="1087">
        <f t="shared" si="39"/>
        <v>999999</v>
      </c>
      <c r="B403" s="1032">
        <f t="shared" si="40"/>
        <v>403</v>
      </c>
      <c r="E403" s="1032"/>
      <c r="AA403" s="1112" t="str">
        <f t="shared" si="38"/>
        <v xml:space="preserve"> </v>
      </c>
      <c r="AB403" s="1112" t="str">
        <f t="shared" si="38"/>
        <v xml:space="preserve"> </v>
      </c>
      <c r="AC403" s="1032" t="str">
        <f t="shared" si="41"/>
        <v>' '</v>
      </c>
    </row>
    <row r="404" spans="1:29" ht="21">
      <c r="A404" s="1087">
        <f t="shared" si="39"/>
        <v>999999</v>
      </c>
      <c r="B404" s="1032">
        <f t="shared" si="40"/>
        <v>404</v>
      </c>
      <c r="E404" s="1032"/>
      <c r="AA404" s="1112" t="str">
        <f t="shared" si="38"/>
        <v xml:space="preserve"> </v>
      </c>
      <c r="AB404" s="1112" t="str">
        <f t="shared" si="38"/>
        <v xml:space="preserve"> </v>
      </c>
      <c r="AC404" s="1032" t="str">
        <f t="shared" si="41"/>
        <v>' '</v>
      </c>
    </row>
    <row r="405" spans="1:29" ht="21">
      <c r="A405" s="1087">
        <f t="shared" si="39"/>
        <v>999999</v>
      </c>
      <c r="B405" s="1032">
        <f t="shared" si="40"/>
        <v>405</v>
      </c>
      <c r="E405" s="1032"/>
      <c r="AA405" s="1112" t="str">
        <f t="shared" si="38"/>
        <v xml:space="preserve"> </v>
      </c>
      <c r="AB405" s="1112" t="str">
        <f t="shared" si="38"/>
        <v xml:space="preserve"> </v>
      </c>
      <c r="AC405" s="1032" t="str">
        <f t="shared" si="41"/>
        <v>' '</v>
      </c>
    </row>
    <row r="406" spans="1:29" ht="21">
      <c r="A406" s="1087">
        <f t="shared" si="39"/>
        <v>999999</v>
      </c>
      <c r="B406" s="1032">
        <f t="shared" si="40"/>
        <v>406</v>
      </c>
      <c r="E406" s="1032"/>
      <c r="AA406" s="1112" t="str">
        <f t="shared" si="38"/>
        <v xml:space="preserve"> </v>
      </c>
      <c r="AB406" s="1112" t="str">
        <f t="shared" si="38"/>
        <v xml:space="preserve"> </v>
      </c>
      <c r="AC406" s="1032" t="str">
        <f t="shared" si="41"/>
        <v>' '</v>
      </c>
    </row>
    <row r="407" spans="1:29" ht="21">
      <c r="A407" s="1087">
        <f t="shared" si="39"/>
        <v>999999</v>
      </c>
      <c r="B407" s="1032">
        <f t="shared" si="40"/>
        <v>407</v>
      </c>
      <c r="E407" s="1032"/>
      <c r="AA407" s="1112" t="str">
        <f t="shared" si="38"/>
        <v xml:space="preserve"> </v>
      </c>
      <c r="AB407" s="1112" t="str">
        <f t="shared" si="38"/>
        <v xml:space="preserve"> </v>
      </c>
      <c r="AC407" s="1032" t="str">
        <f t="shared" si="41"/>
        <v>' '</v>
      </c>
    </row>
    <row r="408" spans="1:29" ht="21">
      <c r="A408" s="1087">
        <f t="shared" si="39"/>
        <v>999999</v>
      </c>
      <c r="B408" s="1032">
        <f t="shared" si="40"/>
        <v>408</v>
      </c>
      <c r="E408" s="1032"/>
      <c r="AA408" s="1112" t="str">
        <f t="shared" si="38"/>
        <v xml:space="preserve"> </v>
      </c>
      <c r="AB408" s="1112" t="str">
        <f t="shared" si="38"/>
        <v xml:space="preserve"> </v>
      </c>
      <c r="AC408" s="1032" t="str">
        <f t="shared" si="41"/>
        <v>' '</v>
      </c>
    </row>
    <row r="409" spans="1:29" ht="21">
      <c r="A409" s="1087">
        <f t="shared" si="39"/>
        <v>999999</v>
      </c>
      <c r="B409" s="1032">
        <f t="shared" si="40"/>
        <v>409</v>
      </c>
      <c r="E409" s="1032"/>
      <c r="AA409" s="1112" t="str">
        <f t="shared" si="38"/>
        <v xml:space="preserve"> </v>
      </c>
      <c r="AB409" s="1112" t="str">
        <f t="shared" si="38"/>
        <v xml:space="preserve"> </v>
      </c>
      <c r="AC409" s="1032" t="str">
        <f t="shared" si="41"/>
        <v>' '</v>
      </c>
    </row>
    <row r="410" spans="1:29" ht="21">
      <c r="A410" s="1087">
        <f t="shared" si="39"/>
        <v>999999</v>
      </c>
      <c r="B410" s="1032">
        <f t="shared" si="40"/>
        <v>410</v>
      </c>
      <c r="E410" s="1032"/>
      <c r="AA410" s="1112" t="str">
        <f t="shared" si="38"/>
        <v xml:space="preserve"> </v>
      </c>
      <c r="AB410" s="1112" t="str">
        <f t="shared" si="38"/>
        <v xml:space="preserve"> </v>
      </c>
      <c r="AC410" s="1032" t="str">
        <f t="shared" si="41"/>
        <v>' '</v>
      </c>
    </row>
    <row r="411" spans="1:29" ht="21">
      <c r="A411" s="1087">
        <f t="shared" si="39"/>
        <v>999999</v>
      </c>
      <c r="B411" s="1032">
        <f t="shared" si="40"/>
        <v>411</v>
      </c>
      <c r="E411" s="1032"/>
      <c r="AA411" s="1112" t="str">
        <f t="shared" si="38"/>
        <v xml:space="preserve"> </v>
      </c>
      <c r="AB411" s="1112" t="str">
        <f t="shared" si="38"/>
        <v xml:space="preserve"> </v>
      </c>
      <c r="AC411" s="1032" t="str">
        <f t="shared" si="41"/>
        <v>' '</v>
      </c>
    </row>
    <row r="412" spans="1:29" ht="21">
      <c r="A412" s="1087">
        <f t="shared" si="39"/>
        <v>999999</v>
      </c>
      <c r="B412" s="1032">
        <f t="shared" si="40"/>
        <v>412</v>
      </c>
      <c r="E412" s="1032"/>
      <c r="AA412" s="1112" t="str">
        <f t="shared" si="38"/>
        <v xml:space="preserve"> </v>
      </c>
      <c r="AB412" s="1112" t="str">
        <f t="shared" si="38"/>
        <v xml:space="preserve"> </v>
      </c>
      <c r="AC412" s="1032" t="str">
        <f t="shared" si="41"/>
        <v>' '</v>
      </c>
    </row>
    <row r="413" spans="1:29" ht="21">
      <c r="A413" s="1087">
        <f t="shared" si="39"/>
        <v>999999</v>
      </c>
      <c r="B413" s="1032">
        <f t="shared" si="40"/>
        <v>413</v>
      </c>
      <c r="E413" s="1032"/>
      <c r="AA413" s="1112" t="str">
        <f t="shared" si="38"/>
        <v xml:space="preserve"> </v>
      </c>
      <c r="AB413" s="1112" t="str">
        <f t="shared" si="38"/>
        <v xml:space="preserve"> </v>
      </c>
      <c r="AC413" s="1032" t="str">
        <f t="shared" si="41"/>
        <v>' '</v>
      </c>
    </row>
    <row r="414" spans="1:29" ht="21">
      <c r="A414" s="1087">
        <f t="shared" si="39"/>
        <v>999999</v>
      </c>
      <c r="B414" s="1032">
        <f t="shared" si="40"/>
        <v>414</v>
      </c>
      <c r="E414" s="1032"/>
      <c r="AA414" s="1112" t="str">
        <f t="shared" si="38"/>
        <v xml:space="preserve"> </v>
      </c>
      <c r="AB414" s="1112" t="str">
        <f t="shared" si="38"/>
        <v xml:space="preserve"> </v>
      </c>
      <c r="AC414" s="1032" t="str">
        <f t="shared" si="41"/>
        <v>' '</v>
      </c>
    </row>
    <row r="415" spans="1:29" ht="21">
      <c r="A415" s="1087">
        <f t="shared" si="39"/>
        <v>999999</v>
      </c>
      <c r="B415" s="1032">
        <f t="shared" si="40"/>
        <v>415</v>
      </c>
      <c r="E415" s="1032"/>
      <c r="AA415" s="1112" t="str">
        <f t="shared" si="38"/>
        <v xml:space="preserve"> </v>
      </c>
      <c r="AB415" s="1112" t="str">
        <f t="shared" si="38"/>
        <v xml:space="preserve"> </v>
      </c>
      <c r="AC415" s="1032" t="str">
        <f t="shared" si="41"/>
        <v>' '</v>
      </c>
    </row>
    <row r="416" spans="1:29" ht="21">
      <c r="A416" s="1087">
        <f t="shared" si="39"/>
        <v>999999</v>
      </c>
      <c r="B416" s="1032">
        <f t="shared" si="40"/>
        <v>416</v>
      </c>
      <c r="E416" s="1032"/>
      <c r="AA416" s="1112" t="str">
        <f t="shared" si="38"/>
        <v xml:space="preserve"> </v>
      </c>
      <c r="AB416" s="1112" t="str">
        <f t="shared" si="38"/>
        <v xml:space="preserve"> </v>
      </c>
      <c r="AC416" s="1032" t="str">
        <f t="shared" si="41"/>
        <v>' '</v>
      </c>
    </row>
    <row r="417" spans="1:29" ht="21">
      <c r="A417" s="1087">
        <f t="shared" si="39"/>
        <v>999999</v>
      </c>
      <c r="B417" s="1032">
        <f t="shared" si="40"/>
        <v>417</v>
      </c>
      <c r="E417" s="1032"/>
      <c r="AA417" s="1112" t="str">
        <f t="shared" si="38"/>
        <v xml:space="preserve"> </v>
      </c>
      <c r="AB417" s="1112" t="str">
        <f t="shared" si="38"/>
        <v xml:space="preserve"> </v>
      </c>
      <c r="AC417" s="1032" t="str">
        <f t="shared" si="41"/>
        <v>' '</v>
      </c>
    </row>
    <row r="418" spans="1:29" ht="21">
      <c r="A418" s="1087">
        <f t="shared" si="39"/>
        <v>999999</v>
      </c>
      <c r="B418" s="1032">
        <f t="shared" si="40"/>
        <v>418</v>
      </c>
      <c r="E418" s="1032"/>
      <c r="AA418" s="1112" t="str">
        <f t="shared" si="38"/>
        <v xml:space="preserve"> </v>
      </c>
      <c r="AB418" s="1112" t="str">
        <f t="shared" si="38"/>
        <v xml:space="preserve"> </v>
      </c>
      <c r="AC418" s="1032" t="str">
        <f t="shared" si="41"/>
        <v>' '</v>
      </c>
    </row>
    <row r="419" spans="1:29" ht="21">
      <c r="A419" s="1087">
        <f t="shared" si="39"/>
        <v>999999</v>
      </c>
      <c r="B419" s="1032">
        <f t="shared" si="40"/>
        <v>419</v>
      </c>
      <c r="E419" s="1032"/>
      <c r="AA419" s="1112" t="str">
        <f t="shared" si="38"/>
        <v xml:space="preserve"> </v>
      </c>
      <c r="AB419" s="1112" t="str">
        <f t="shared" si="38"/>
        <v xml:space="preserve"> </v>
      </c>
      <c r="AC419" s="1032" t="str">
        <f t="shared" si="41"/>
        <v>' '</v>
      </c>
    </row>
    <row r="420" spans="1:29" ht="21">
      <c r="A420" s="1087">
        <f t="shared" si="39"/>
        <v>999999</v>
      </c>
      <c r="B420" s="1032">
        <f t="shared" si="40"/>
        <v>420</v>
      </c>
      <c r="E420" s="1032"/>
      <c r="AA420" s="1112" t="str">
        <f t="shared" si="38"/>
        <v xml:space="preserve"> </v>
      </c>
      <c r="AB420" s="1112" t="str">
        <f t="shared" si="38"/>
        <v xml:space="preserve"> </v>
      </c>
      <c r="AC420" s="1032" t="str">
        <f t="shared" si="41"/>
        <v>' '</v>
      </c>
    </row>
    <row r="421" spans="1:29" ht="21">
      <c r="A421" s="1087">
        <f t="shared" si="39"/>
        <v>999999</v>
      </c>
      <c r="B421" s="1032">
        <f t="shared" si="40"/>
        <v>421</v>
      </c>
      <c r="E421" s="1032"/>
      <c r="AA421" s="1112" t="str">
        <f t="shared" si="38"/>
        <v xml:space="preserve"> </v>
      </c>
      <c r="AB421" s="1112" t="str">
        <f t="shared" si="38"/>
        <v xml:space="preserve"> </v>
      </c>
      <c r="AC421" s="1032" t="str">
        <f t="shared" si="41"/>
        <v>' '</v>
      </c>
    </row>
    <row r="422" spans="1:29" ht="21">
      <c r="A422" s="1087">
        <f t="shared" si="39"/>
        <v>999999</v>
      </c>
      <c r="B422" s="1032">
        <f t="shared" si="40"/>
        <v>422</v>
      </c>
      <c r="E422" s="1032"/>
      <c r="AA422" s="1112" t="str">
        <f t="shared" si="38"/>
        <v xml:space="preserve"> </v>
      </c>
      <c r="AB422" s="1112" t="str">
        <f t="shared" si="38"/>
        <v xml:space="preserve"> </v>
      </c>
      <c r="AC422" s="1032" t="str">
        <f t="shared" si="41"/>
        <v>' '</v>
      </c>
    </row>
    <row r="423" spans="1:29" ht="21">
      <c r="A423" s="1087">
        <f t="shared" si="39"/>
        <v>999999</v>
      </c>
      <c r="B423" s="1032">
        <f t="shared" si="40"/>
        <v>423</v>
      </c>
      <c r="E423" s="1032"/>
      <c r="AA423" s="1112" t="str">
        <f t="shared" si="38"/>
        <v xml:space="preserve"> </v>
      </c>
      <c r="AB423" s="1112" t="str">
        <f t="shared" si="38"/>
        <v xml:space="preserve"> </v>
      </c>
      <c r="AC423" s="1032" t="str">
        <f t="shared" si="41"/>
        <v>' '</v>
      </c>
    </row>
    <row r="424" spans="1:29" ht="21">
      <c r="A424" s="1087">
        <f t="shared" si="39"/>
        <v>999999</v>
      </c>
      <c r="B424" s="1032">
        <f t="shared" si="40"/>
        <v>424</v>
      </c>
      <c r="E424" s="1032"/>
      <c r="AA424" s="1112" t="str">
        <f t="shared" si="38"/>
        <v xml:space="preserve"> </v>
      </c>
      <c r="AB424" s="1112" t="str">
        <f t="shared" si="38"/>
        <v xml:space="preserve"> </v>
      </c>
      <c r="AC424" s="1032" t="str">
        <f t="shared" si="41"/>
        <v>' '</v>
      </c>
    </row>
    <row r="425" spans="1:29" ht="21">
      <c r="A425" s="1087">
        <f t="shared" si="39"/>
        <v>999999</v>
      </c>
      <c r="B425" s="1032">
        <f t="shared" si="40"/>
        <v>425</v>
      </c>
      <c r="E425" s="1032"/>
      <c r="AA425" s="1112" t="str">
        <f t="shared" si="38"/>
        <v xml:space="preserve"> </v>
      </c>
      <c r="AB425" s="1112" t="str">
        <f t="shared" si="38"/>
        <v xml:space="preserve"> </v>
      </c>
      <c r="AC425" s="1032" t="str">
        <f t="shared" si="41"/>
        <v>' '</v>
      </c>
    </row>
    <row r="426" spans="1:29" ht="21">
      <c r="A426" s="1087">
        <f t="shared" si="39"/>
        <v>999999</v>
      </c>
      <c r="B426" s="1032">
        <f t="shared" si="40"/>
        <v>426</v>
      </c>
      <c r="E426" s="1032"/>
      <c r="AA426" s="1112" t="str">
        <f t="shared" ref="AA426:AB489" si="42">IF(E426=0," ","Attended")</f>
        <v xml:space="preserve"> </v>
      </c>
      <c r="AB426" s="1112" t="str">
        <f t="shared" si="42"/>
        <v xml:space="preserve"> </v>
      </c>
      <c r="AC426" s="1032" t="str">
        <f t="shared" si="41"/>
        <v>' '</v>
      </c>
    </row>
    <row r="427" spans="1:29" ht="21">
      <c r="A427" s="1087">
        <f t="shared" si="39"/>
        <v>999999</v>
      </c>
      <c r="B427" s="1032">
        <f t="shared" si="40"/>
        <v>427</v>
      </c>
      <c r="E427" s="1032"/>
      <c r="AA427" s="1112" t="str">
        <f t="shared" si="42"/>
        <v xml:space="preserve"> </v>
      </c>
      <c r="AB427" s="1112" t="str">
        <f t="shared" si="42"/>
        <v xml:space="preserve"> </v>
      </c>
      <c r="AC427" s="1032" t="str">
        <f t="shared" si="41"/>
        <v>' '</v>
      </c>
    </row>
    <row r="428" spans="1:29" ht="21">
      <c r="A428" s="1087">
        <f t="shared" si="39"/>
        <v>999999</v>
      </c>
      <c r="B428" s="1032">
        <f t="shared" si="40"/>
        <v>428</v>
      </c>
      <c r="E428" s="1032"/>
      <c r="AA428" s="1112" t="str">
        <f t="shared" si="42"/>
        <v xml:space="preserve"> </v>
      </c>
      <c r="AB428" s="1112" t="str">
        <f t="shared" si="42"/>
        <v xml:space="preserve"> </v>
      </c>
      <c r="AC428" s="1032" t="str">
        <f t="shared" si="41"/>
        <v>' '</v>
      </c>
    </row>
    <row r="429" spans="1:29" ht="21">
      <c r="A429" s="1087">
        <f t="shared" si="39"/>
        <v>999999</v>
      </c>
      <c r="B429" s="1032">
        <f t="shared" si="40"/>
        <v>429</v>
      </c>
      <c r="E429" s="1032"/>
      <c r="AA429" s="1112" t="str">
        <f t="shared" si="42"/>
        <v xml:space="preserve"> </v>
      </c>
      <c r="AB429" s="1112" t="str">
        <f t="shared" si="42"/>
        <v xml:space="preserve"> </v>
      </c>
      <c r="AC429" s="1032" t="str">
        <f t="shared" si="41"/>
        <v>' '</v>
      </c>
    </row>
    <row r="430" spans="1:29" ht="21">
      <c r="A430" s="1087">
        <f t="shared" si="39"/>
        <v>999999</v>
      </c>
      <c r="B430" s="1032">
        <f t="shared" si="40"/>
        <v>430</v>
      </c>
      <c r="E430" s="1032"/>
      <c r="AA430" s="1112" t="str">
        <f t="shared" si="42"/>
        <v xml:space="preserve"> </v>
      </c>
      <c r="AB430" s="1112" t="str">
        <f t="shared" si="42"/>
        <v xml:space="preserve"> </v>
      </c>
      <c r="AC430" s="1032" t="str">
        <f t="shared" si="41"/>
        <v>' '</v>
      </c>
    </row>
    <row r="431" spans="1:29" ht="21">
      <c r="A431" s="1087">
        <f t="shared" si="39"/>
        <v>999999</v>
      </c>
      <c r="B431" s="1032">
        <f t="shared" si="40"/>
        <v>431</v>
      </c>
      <c r="E431" s="1032"/>
      <c r="AA431" s="1112" t="str">
        <f t="shared" si="42"/>
        <v xml:space="preserve"> </v>
      </c>
      <c r="AB431" s="1112" t="str">
        <f t="shared" si="42"/>
        <v xml:space="preserve"> </v>
      </c>
      <c r="AC431" s="1032" t="str">
        <f t="shared" si="41"/>
        <v>' '</v>
      </c>
    </row>
    <row r="432" spans="1:29" ht="21">
      <c r="A432" s="1087">
        <f t="shared" si="39"/>
        <v>999999</v>
      </c>
      <c r="B432" s="1032">
        <f t="shared" si="40"/>
        <v>432</v>
      </c>
      <c r="E432" s="1032"/>
      <c r="AA432" s="1112" t="str">
        <f t="shared" si="42"/>
        <v xml:space="preserve"> </v>
      </c>
      <c r="AB432" s="1112" t="str">
        <f t="shared" si="42"/>
        <v xml:space="preserve"> </v>
      </c>
      <c r="AC432" s="1032" t="str">
        <f t="shared" si="41"/>
        <v>' '</v>
      </c>
    </row>
    <row r="433" spans="1:29" ht="21">
      <c r="A433" s="1087">
        <f t="shared" si="39"/>
        <v>999999</v>
      </c>
      <c r="B433" s="1032">
        <f t="shared" si="40"/>
        <v>433</v>
      </c>
      <c r="E433" s="1032"/>
      <c r="AA433" s="1112" t="str">
        <f t="shared" si="42"/>
        <v xml:space="preserve"> </v>
      </c>
      <c r="AB433" s="1112" t="str">
        <f t="shared" si="42"/>
        <v xml:space="preserve"> </v>
      </c>
      <c r="AC433" s="1032" t="str">
        <f t="shared" si="41"/>
        <v>' '</v>
      </c>
    </row>
    <row r="434" spans="1:29" ht="21">
      <c r="A434" s="1087">
        <f t="shared" si="39"/>
        <v>999999</v>
      </c>
      <c r="B434" s="1032">
        <f t="shared" si="40"/>
        <v>434</v>
      </c>
      <c r="E434" s="1032"/>
      <c r="AA434" s="1112" t="str">
        <f t="shared" si="42"/>
        <v xml:space="preserve"> </v>
      </c>
      <c r="AB434" s="1112" t="str">
        <f t="shared" si="42"/>
        <v xml:space="preserve"> </v>
      </c>
      <c r="AC434" s="1032" t="str">
        <f t="shared" si="41"/>
        <v>' '</v>
      </c>
    </row>
    <row r="435" spans="1:29" ht="21">
      <c r="A435" s="1087">
        <f t="shared" si="39"/>
        <v>999999</v>
      </c>
      <c r="B435" s="1032">
        <f t="shared" si="40"/>
        <v>435</v>
      </c>
      <c r="E435" s="1032"/>
      <c r="AA435" s="1112" t="str">
        <f t="shared" si="42"/>
        <v xml:space="preserve"> </v>
      </c>
      <c r="AB435" s="1112" t="str">
        <f t="shared" si="42"/>
        <v xml:space="preserve"> </v>
      </c>
      <c r="AC435" s="1032" t="str">
        <f t="shared" si="41"/>
        <v>' '</v>
      </c>
    </row>
    <row r="436" spans="1:29" ht="21">
      <c r="A436" s="1087">
        <f t="shared" si="39"/>
        <v>999999</v>
      </c>
      <c r="B436" s="1032">
        <f t="shared" si="40"/>
        <v>436</v>
      </c>
      <c r="E436" s="1032"/>
      <c r="AA436" s="1112" t="str">
        <f t="shared" si="42"/>
        <v xml:space="preserve"> </v>
      </c>
      <c r="AB436" s="1112" t="str">
        <f t="shared" si="42"/>
        <v xml:space="preserve"> </v>
      </c>
      <c r="AC436" s="1032" t="str">
        <f t="shared" si="41"/>
        <v>' '</v>
      </c>
    </row>
    <row r="437" spans="1:29" ht="21">
      <c r="A437" s="1087">
        <f t="shared" si="39"/>
        <v>999999</v>
      </c>
      <c r="B437" s="1032">
        <f t="shared" si="40"/>
        <v>437</v>
      </c>
      <c r="E437" s="1032"/>
      <c r="AA437" s="1112" t="str">
        <f t="shared" si="42"/>
        <v xml:space="preserve"> </v>
      </c>
      <c r="AB437" s="1112" t="str">
        <f t="shared" si="42"/>
        <v xml:space="preserve"> </v>
      </c>
      <c r="AC437" s="1032" t="str">
        <f t="shared" si="41"/>
        <v>' '</v>
      </c>
    </row>
    <row r="438" spans="1:29" ht="21">
      <c r="A438" s="1087">
        <f t="shared" si="39"/>
        <v>999999</v>
      </c>
      <c r="B438" s="1032">
        <f t="shared" si="40"/>
        <v>438</v>
      </c>
      <c r="E438" s="1032"/>
      <c r="AA438" s="1112" t="str">
        <f t="shared" si="42"/>
        <v xml:space="preserve"> </v>
      </c>
      <c r="AB438" s="1112" t="str">
        <f t="shared" si="42"/>
        <v xml:space="preserve"> </v>
      </c>
      <c r="AC438" s="1032" t="str">
        <f t="shared" si="41"/>
        <v>' '</v>
      </c>
    </row>
    <row r="439" spans="1:29" ht="21">
      <c r="A439" s="1087">
        <f t="shared" si="39"/>
        <v>999999</v>
      </c>
      <c r="B439" s="1032">
        <f t="shared" si="40"/>
        <v>439</v>
      </c>
      <c r="E439" s="1032"/>
      <c r="AA439" s="1112" t="str">
        <f t="shared" si="42"/>
        <v xml:space="preserve"> </v>
      </c>
      <c r="AB439" s="1112" t="str">
        <f t="shared" si="42"/>
        <v xml:space="preserve"> </v>
      </c>
      <c r="AC439" s="1032" t="str">
        <f t="shared" si="41"/>
        <v>' '</v>
      </c>
    </row>
    <row r="440" spans="1:29" ht="21">
      <c r="A440" s="1087">
        <f t="shared" si="39"/>
        <v>999999</v>
      </c>
      <c r="B440" s="1032">
        <f t="shared" si="40"/>
        <v>440</v>
      </c>
      <c r="E440" s="1032"/>
      <c r="AA440" s="1112" t="str">
        <f t="shared" si="42"/>
        <v xml:space="preserve"> </v>
      </c>
      <c r="AB440" s="1112" t="str">
        <f t="shared" si="42"/>
        <v xml:space="preserve"> </v>
      </c>
      <c r="AC440" s="1032" t="str">
        <f t="shared" si="41"/>
        <v>' '</v>
      </c>
    </row>
    <row r="441" spans="1:29" ht="21">
      <c r="A441" s="1087">
        <f t="shared" si="39"/>
        <v>999999</v>
      </c>
      <c r="B441" s="1032">
        <f t="shared" si="40"/>
        <v>441</v>
      </c>
      <c r="E441" s="1032"/>
      <c r="AA441" s="1112" t="str">
        <f t="shared" si="42"/>
        <v xml:space="preserve"> </v>
      </c>
      <c r="AB441" s="1112" t="str">
        <f t="shared" si="42"/>
        <v xml:space="preserve"> </v>
      </c>
      <c r="AC441" s="1032" t="str">
        <f t="shared" si="41"/>
        <v>' '</v>
      </c>
    </row>
    <row r="442" spans="1:29" ht="21">
      <c r="A442" s="1087">
        <f t="shared" si="39"/>
        <v>999999</v>
      </c>
      <c r="B442" s="1032">
        <f t="shared" si="40"/>
        <v>442</v>
      </c>
      <c r="E442" s="1032"/>
      <c r="AA442" s="1112" t="str">
        <f t="shared" si="42"/>
        <v xml:space="preserve"> </v>
      </c>
      <c r="AB442" s="1112" t="str">
        <f t="shared" si="42"/>
        <v xml:space="preserve"> </v>
      </c>
      <c r="AC442" s="1032" t="str">
        <f t="shared" si="41"/>
        <v>' '</v>
      </c>
    </row>
    <row r="443" spans="1:29" ht="21">
      <c r="A443" s="1087">
        <f t="shared" si="39"/>
        <v>999999</v>
      </c>
      <c r="B443" s="1032">
        <f t="shared" si="40"/>
        <v>443</v>
      </c>
      <c r="E443" s="1032"/>
      <c r="AA443" s="1112" t="str">
        <f t="shared" si="42"/>
        <v xml:space="preserve"> </v>
      </c>
      <c r="AB443" s="1112" t="str">
        <f t="shared" si="42"/>
        <v xml:space="preserve"> </v>
      </c>
      <c r="AC443" s="1032" t="str">
        <f t="shared" si="41"/>
        <v>' '</v>
      </c>
    </row>
    <row r="444" spans="1:29" ht="21">
      <c r="A444" s="1087">
        <f t="shared" si="39"/>
        <v>999999</v>
      </c>
      <c r="B444" s="1032">
        <f t="shared" si="40"/>
        <v>444</v>
      </c>
      <c r="E444" s="1032"/>
      <c r="AA444" s="1112" t="str">
        <f t="shared" si="42"/>
        <v xml:space="preserve"> </v>
      </c>
      <c r="AB444" s="1112" t="str">
        <f t="shared" si="42"/>
        <v xml:space="preserve"> </v>
      </c>
      <c r="AC444" s="1032" t="str">
        <f t="shared" si="41"/>
        <v>' '</v>
      </c>
    </row>
    <row r="445" spans="1:29" ht="21">
      <c r="A445" s="1087">
        <f t="shared" si="39"/>
        <v>999999</v>
      </c>
      <c r="B445" s="1032">
        <f t="shared" si="40"/>
        <v>445</v>
      </c>
      <c r="E445" s="1032"/>
      <c r="AA445" s="1112" t="str">
        <f t="shared" si="42"/>
        <v xml:space="preserve"> </v>
      </c>
      <c r="AB445" s="1112" t="str">
        <f t="shared" si="42"/>
        <v xml:space="preserve"> </v>
      </c>
      <c r="AC445" s="1032" t="str">
        <f t="shared" si="41"/>
        <v>' '</v>
      </c>
    </row>
    <row r="446" spans="1:29" ht="21">
      <c r="A446" s="1087">
        <f t="shared" si="39"/>
        <v>999999</v>
      </c>
      <c r="B446" s="1032">
        <f t="shared" si="40"/>
        <v>446</v>
      </c>
      <c r="E446" s="1032"/>
      <c r="AA446" s="1112" t="str">
        <f t="shared" si="42"/>
        <v xml:space="preserve"> </v>
      </c>
      <c r="AB446" s="1112" t="str">
        <f t="shared" si="42"/>
        <v xml:space="preserve"> </v>
      </c>
      <c r="AC446" s="1032" t="str">
        <f t="shared" si="41"/>
        <v>' '</v>
      </c>
    </row>
    <row r="447" spans="1:29" ht="21">
      <c r="A447" s="1087">
        <f t="shared" si="39"/>
        <v>999999</v>
      </c>
      <c r="B447" s="1032">
        <f t="shared" si="40"/>
        <v>447</v>
      </c>
      <c r="E447" s="1032"/>
      <c r="AA447" s="1112" t="str">
        <f t="shared" si="42"/>
        <v xml:space="preserve"> </v>
      </c>
      <c r="AB447" s="1112" t="str">
        <f t="shared" si="42"/>
        <v xml:space="preserve"> </v>
      </c>
      <c r="AC447" s="1032" t="str">
        <f t="shared" si="41"/>
        <v>' '</v>
      </c>
    </row>
    <row r="448" spans="1:29" ht="21">
      <c r="A448" s="1087">
        <f t="shared" si="39"/>
        <v>999999</v>
      </c>
      <c r="B448" s="1032">
        <f t="shared" si="40"/>
        <v>448</v>
      </c>
      <c r="E448" s="1032"/>
      <c r="AA448" s="1112" t="str">
        <f t="shared" si="42"/>
        <v xml:space="preserve"> </v>
      </c>
      <c r="AB448" s="1112" t="str">
        <f t="shared" si="42"/>
        <v xml:space="preserve"> </v>
      </c>
      <c r="AC448" s="1032" t="str">
        <f t="shared" si="41"/>
        <v>' '</v>
      </c>
    </row>
    <row r="449" spans="1:29" ht="21">
      <c r="A449" s="1087">
        <f t="shared" si="39"/>
        <v>999999</v>
      </c>
      <c r="B449" s="1032">
        <f t="shared" si="40"/>
        <v>449</v>
      </c>
      <c r="E449" s="1032"/>
      <c r="AA449" s="1112" t="str">
        <f t="shared" si="42"/>
        <v xml:space="preserve"> </v>
      </c>
      <c r="AB449" s="1112" t="str">
        <f t="shared" si="42"/>
        <v xml:space="preserve"> </v>
      </c>
      <c r="AC449" s="1032" t="str">
        <f t="shared" si="41"/>
        <v>' '</v>
      </c>
    </row>
    <row r="450" spans="1:29" ht="21">
      <c r="A450" s="1087">
        <f t="shared" si="39"/>
        <v>999999</v>
      </c>
      <c r="B450" s="1032">
        <f t="shared" si="40"/>
        <v>450</v>
      </c>
      <c r="E450" s="1032"/>
      <c r="AA450" s="1112" t="str">
        <f t="shared" si="42"/>
        <v xml:space="preserve"> </v>
      </c>
      <c r="AB450" s="1112" t="str">
        <f t="shared" si="42"/>
        <v xml:space="preserve"> </v>
      </c>
      <c r="AC450" s="1032" t="str">
        <f t="shared" si="41"/>
        <v>' '</v>
      </c>
    </row>
    <row r="451" spans="1:29" ht="21">
      <c r="A451" s="1087">
        <f t="shared" ref="A451:A514" si="43">IF(C451=0,999999,$E$1)</f>
        <v>999999</v>
      </c>
      <c r="B451" s="1032">
        <f t="shared" ref="B451:B514" si="44">B450+1</f>
        <v>451</v>
      </c>
      <c r="E451" s="1032"/>
      <c r="AA451" s="1112" t="str">
        <f t="shared" si="42"/>
        <v xml:space="preserve"> </v>
      </c>
      <c r="AB451" s="1112" t="str">
        <f t="shared" si="42"/>
        <v xml:space="preserve"> </v>
      </c>
      <c r="AC451" s="1032" t="str">
        <f t="shared" si="41"/>
        <v>' '</v>
      </c>
    </row>
    <row r="452" spans="1:29" ht="21">
      <c r="A452" s="1087">
        <f t="shared" si="43"/>
        <v>999999</v>
      </c>
      <c r="B452" s="1032">
        <f t="shared" si="44"/>
        <v>452</v>
      </c>
      <c r="E452" s="1032"/>
      <c r="AA452" s="1112" t="str">
        <f t="shared" si="42"/>
        <v xml:space="preserve"> </v>
      </c>
      <c r="AB452" s="1112" t="str">
        <f t="shared" si="42"/>
        <v xml:space="preserve"> </v>
      </c>
      <c r="AC452" s="1032" t="str">
        <f t="shared" si="41"/>
        <v>' '</v>
      </c>
    </row>
    <row r="453" spans="1:29" ht="21">
      <c r="A453" s="1087">
        <f t="shared" si="43"/>
        <v>999999</v>
      </c>
      <c r="B453" s="1032">
        <f t="shared" si="44"/>
        <v>453</v>
      </c>
      <c r="E453" s="1032"/>
      <c r="AA453" s="1112" t="str">
        <f t="shared" si="42"/>
        <v xml:space="preserve"> </v>
      </c>
      <c r="AB453" s="1112" t="str">
        <f t="shared" si="42"/>
        <v xml:space="preserve"> </v>
      </c>
      <c r="AC453" s="1032" t="str">
        <f t="shared" ref="AC453:AC516" si="45">CONCATENATE("'",AB453,"'")</f>
        <v>' '</v>
      </c>
    </row>
    <row r="454" spans="1:29" ht="21">
      <c r="A454" s="1087">
        <f t="shared" si="43"/>
        <v>999999</v>
      </c>
      <c r="B454" s="1032">
        <f t="shared" si="44"/>
        <v>454</v>
      </c>
      <c r="E454" s="1032"/>
      <c r="AA454" s="1112" t="str">
        <f t="shared" si="42"/>
        <v xml:space="preserve"> </v>
      </c>
      <c r="AB454" s="1112" t="str">
        <f t="shared" si="42"/>
        <v xml:space="preserve"> </v>
      </c>
      <c r="AC454" s="1032" t="str">
        <f t="shared" si="45"/>
        <v>' '</v>
      </c>
    </row>
    <row r="455" spans="1:29" ht="21">
      <c r="A455" s="1087">
        <f t="shared" si="43"/>
        <v>999999</v>
      </c>
      <c r="B455" s="1032">
        <f t="shared" si="44"/>
        <v>455</v>
      </c>
      <c r="E455" s="1032"/>
      <c r="AA455" s="1112" t="str">
        <f t="shared" si="42"/>
        <v xml:space="preserve"> </v>
      </c>
      <c r="AB455" s="1112" t="str">
        <f t="shared" si="42"/>
        <v xml:space="preserve"> </v>
      </c>
      <c r="AC455" s="1032" t="str">
        <f t="shared" si="45"/>
        <v>' '</v>
      </c>
    </row>
    <row r="456" spans="1:29" ht="21">
      <c r="A456" s="1087">
        <f t="shared" si="43"/>
        <v>999999</v>
      </c>
      <c r="B456" s="1032">
        <f t="shared" si="44"/>
        <v>456</v>
      </c>
      <c r="E456" s="1032"/>
      <c r="AA456" s="1112" t="str">
        <f t="shared" si="42"/>
        <v xml:space="preserve"> </v>
      </c>
      <c r="AB456" s="1112" t="str">
        <f t="shared" si="42"/>
        <v xml:space="preserve"> </v>
      </c>
      <c r="AC456" s="1032" t="str">
        <f t="shared" si="45"/>
        <v>' '</v>
      </c>
    </row>
    <row r="457" spans="1:29" ht="21">
      <c r="A457" s="1087">
        <f t="shared" si="43"/>
        <v>999999</v>
      </c>
      <c r="B457" s="1032">
        <f t="shared" si="44"/>
        <v>457</v>
      </c>
      <c r="E457" s="1032"/>
      <c r="AA457" s="1112" t="str">
        <f t="shared" si="42"/>
        <v xml:space="preserve"> </v>
      </c>
      <c r="AB457" s="1112" t="str">
        <f t="shared" si="42"/>
        <v xml:space="preserve"> </v>
      </c>
      <c r="AC457" s="1032" t="str">
        <f t="shared" si="45"/>
        <v>' '</v>
      </c>
    </row>
    <row r="458" spans="1:29" ht="21">
      <c r="A458" s="1087">
        <f t="shared" si="43"/>
        <v>999999</v>
      </c>
      <c r="B458" s="1032">
        <f t="shared" si="44"/>
        <v>458</v>
      </c>
      <c r="E458" s="1032"/>
      <c r="AA458" s="1112" t="str">
        <f t="shared" si="42"/>
        <v xml:space="preserve"> </v>
      </c>
      <c r="AB458" s="1112" t="str">
        <f t="shared" si="42"/>
        <v xml:space="preserve"> </v>
      </c>
      <c r="AC458" s="1032" t="str">
        <f t="shared" si="45"/>
        <v>' '</v>
      </c>
    </row>
    <row r="459" spans="1:29" ht="21">
      <c r="A459" s="1087">
        <f t="shared" si="43"/>
        <v>999999</v>
      </c>
      <c r="B459" s="1032">
        <f t="shared" si="44"/>
        <v>459</v>
      </c>
      <c r="E459" s="1032"/>
      <c r="AA459" s="1112" t="str">
        <f t="shared" si="42"/>
        <v xml:space="preserve"> </v>
      </c>
      <c r="AB459" s="1112" t="str">
        <f t="shared" si="42"/>
        <v xml:space="preserve"> </v>
      </c>
      <c r="AC459" s="1032" t="str">
        <f t="shared" si="45"/>
        <v>' '</v>
      </c>
    </row>
    <row r="460" spans="1:29" ht="21">
      <c r="A460" s="1087">
        <f t="shared" si="43"/>
        <v>999999</v>
      </c>
      <c r="B460" s="1032">
        <f t="shared" si="44"/>
        <v>460</v>
      </c>
      <c r="E460" s="1032"/>
      <c r="AA460" s="1112" t="str">
        <f t="shared" si="42"/>
        <v xml:space="preserve"> </v>
      </c>
      <c r="AB460" s="1112" t="str">
        <f t="shared" si="42"/>
        <v xml:space="preserve"> </v>
      </c>
      <c r="AC460" s="1032" t="str">
        <f t="shared" si="45"/>
        <v>' '</v>
      </c>
    </row>
    <row r="461" spans="1:29" ht="21">
      <c r="A461" s="1087">
        <f t="shared" si="43"/>
        <v>999999</v>
      </c>
      <c r="B461" s="1032">
        <f t="shared" si="44"/>
        <v>461</v>
      </c>
      <c r="E461" s="1032"/>
      <c r="AA461" s="1112" t="str">
        <f t="shared" si="42"/>
        <v xml:space="preserve"> </v>
      </c>
      <c r="AB461" s="1112" t="str">
        <f t="shared" si="42"/>
        <v xml:space="preserve"> </v>
      </c>
      <c r="AC461" s="1032" t="str">
        <f t="shared" si="45"/>
        <v>' '</v>
      </c>
    </row>
    <row r="462" spans="1:29" ht="21">
      <c r="A462" s="1087">
        <f t="shared" si="43"/>
        <v>999999</v>
      </c>
      <c r="B462" s="1032">
        <f t="shared" si="44"/>
        <v>462</v>
      </c>
      <c r="E462" s="1032"/>
      <c r="AA462" s="1112" t="str">
        <f t="shared" si="42"/>
        <v xml:space="preserve"> </v>
      </c>
      <c r="AB462" s="1112" t="str">
        <f t="shared" si="42"/>
        <v xml:space="preserve"> </v>
      </c>
      <c r="AC462" s="1032" t="str">
        <f t="shared" si="45"/>
        <v>' '</v>
      </c>
    </row>
    <row r="463" spans="1:29" ht="21">
      <c r="A463" s="1087">
        <f t="shared" si="43"/>
        <v>999999</v>
      </c>
      <c r="B463" s="1032">
        <f t="shared" si="44"/>
        <v>463</v>
      </c>
      <c r="E463" s="1032"/>
      <c r="AA463" s="1112" t="str">
        <f t="shared" si="42"/>
        <v xml:space="preserve"> </v>
      </c>
      <c r="AB463" s="1112" t="str">
        <f t="shared" si="42"/>
        <v xml:space="preserve"> </v>
      </c>
      <c r="AC463" s="1032" t="str">
        <f t="shared" si="45"/>
        <v>' '</v>
      </c>
    </row>
    <row r="464" spans="1:29" ht="21">
      <c r="A464" s="1087">
        <f t="shared" si="43"/>
        <v>999999</v>
      </c>
      <c r="B464" s="1032">
        <f t="shared" si="44"/>
        <v>464</v>
      </c>
      <c r="E464" s="1032"/>
      <c r="AA464" s="1112" t="str">
        <f t="shared" si="42"/>
        <v xml:space="preserve"> </v>
      </c>
      <c r="AB464" s="1112" t="str">
        <f t="shared" si="42"/>
        <v xml:space="preserve"> </v>
      </c>
      <c r="AC464" s="1032" t="str">
        <f t="shared" si="45"/>
        <v>' '</v>
      </c>
    </row>
    <row r="465" spans="1:29" ht="21">
      <c r="A465" s="1087">
        <f t="shared" si="43"/>
        <v>999999</v>
      </c>
      <c r="B465" s="1032">
        <f t="shared" si="44"/>
        <v>465</v>
      </c>
      <c r="E465" s="1032"/>
      <c r="AA465" s="1112" t="str">
        <f t="shared" si="42"/>
        <v xml:space="preserve"> </v>
      </c>
      <c r="AB465" s="1112" t="str">
        <f t="shared" si="42"/>
        <v xml:space="preserve"> </v>
      </c>
      <c r="AC465" s="1032" t="str">
        <f t="shared" si="45"/>
        <v>' '</v>
      </c>
    </row>
    <row r="466" spans="1:29" ht="21">
      <c r="A466" s="1087">
        <f t="shared" si="43"/>
        <v>999999</v>
      </c>
      <c r="B466" s="1032">
        <f t="shared" si="44"/>
        <v>466</v>
      </c>
      <c r="E466" s="1032"/>
      <c r="AA466" s="1112" t="str">
        <f t="shared" si="42"/>
        <v xml:space="preserve"> </v>
      </c>
      <c r="AB466" s="1112" t="str">
        <f t="shared" si="42"/>
        <v xml:space="preserve"> </v>
      </c>
      <c r="AC466" s="1032" t="str">
        <f t="shared" si="45"/>
        <v>' '</v>
      </c>
    </row>
    <row r="467" spans="1:29" ht="21">
      <c r="A467" s="1087">
        <f t="shared" si="43"/>
        <v>999999</v>
      </c>
      <c r="B467" s="1032">
        <f t="shared" si="44"/>
        <v>467</v>
      </c>
      <c r="E467" s="1032"/>
      <c r="AA467" s="1112" t="str">
        <f t="shared" si="42"/>
        <v xml:space="preserve"> </v>
      </c>
      <c r="AB467" s="1112" t="str">
        <f t="shared" si="42"/>
        <v xml:space="preserve"> </v>
      </c>
      <c r="AC467" s="1032" t="str">
        <f t="shared" si="45"/>
        <v>' '</v>
      </c>
    </row>
    <row r="468" spans="1:29" ht="21">
      <c r="A468" s="1087">
        <f t="shared" si="43"/>
        <v>999999</v>
      </c>
      <c r="B468" s="1032">
        <f t="shared" si="44"/>
        <v>468</v>
      </c>
      <c r="E468" s="1032"/>
      <c r="AA468" s="1112" t="str">
        <f t="shared" si="42"/>
        <v xml:space="preserve"> </v>
      </c>
      <c r="AB468" s="1112" t="str">
        <f t="shared" si="42"/>
        <v xml:space="preserve"> </v>
      </c>
      <c r="AC468" s="1032" t="str">
        <f t="shared" si="45"/>
        <v>' '</v>
      </c>
    </row>
    <row r="469" spans="1:29" ht="21">
      <c r="A469" s="1087">
        <f t="shared" si="43"/>
        <v>999999</v>
      </c>
      <c r="B469" s="1032">
        <f t="shared" si="44"/>
        <v>469</v>
      </c>
      <c r="E469" s="1032"/>
      <c r="AA469" s="1112" t="str">
        <f t="shared" si="42"/>
        <v xml:space="preserve"> </v>
      </c>
      <c r="AB469" s="1112" t="str">
        <f t="shared" si="42"/>
        <v xml:space="preserve"> </v>
      </c>
      <c r="AC469" s="1032" t="str">
        <f t="shared" si="45"/>
        <v>' '</v>
      </c>
    </row>
    <row r="470" spans="1:29" ht="21">
      <c r="A470" s="1087">
        <f t="shared" si="43"/>
        <v>999999</v>
      </c>
      <c r="B470" s="1032">
        <f t="shared" si="44"/>
        <v>470</v>
      </c>
      <c r="E470" s="1032"/>
      <c r="AA470" s="1112" t="str">
        <f t="shared" si="42"/>
        <v xml:space="preserve"> </v>
      </c>
      <c r="AB470" s="1112" t="str">
        <f t="shared" si="42"/>
        <v xml:space="preserve"> </v>
      </c>
      <c r="AC470" s="1032" t="str">
        <f t="shared" si="45"/>
        <v>' '</v>
      </c>
    </row>
    <row r="471" spans="1:29" ht="21">
      <c r="A471" s="1087">
        <f t="shared" si="43"/>
        <v>999999</v>
      </c>
      <c r="B471" s="1032">
        <f t="shared" si="44"/>
        <v>471</v>
      </c>
      <c r="E471" s="1032"/>
      <c r="AA471" s="1112" t="str">
        <f t="shared" si="42"/>
        <v xml:space="preserve"> </v>
      </c>
      <c r="AB471" s="1112" t="str">
        <f t="shared" si="42"/>
        <v xml:space="preserve"> </v>
      </c>
      <c r="AC471" s="1032" t="str">
        <f t="shared" si="45"/>
        <v>' '</v>
      </c>
    </row>
    <row r="472" spans="1:29" ht="21">
      <c r="A472" s="1087">
        <f t="shared" si="43"/>
        <v>999999</v>
      </c>
      <c r="B472" s="1032">
        <f t="shared" si="44"/>
        <v>472</v>
      </c>
      <c r="E472" s="1032"/>
      <c r="AA472" s="1112" t="str">
        <f t="shared" si="42"/>
        <v xml:space="preserve"> </v>
      </c>
      <c r="AB472" s="1112" t="str">
        <f t="shared" si="42"/>
        <v xml:space="preserve"> </v>
      </c>
      <c r="AC472" s="1032" t="str">
        <f t="shared" si="45"/>
        <v>' '</v>
      </c>
    </row>
    <row r="473" spans="1:29" ht="21">
      <c r="A473" s="1087">
        <f t="shared" si="43"/>
        <v>999999</v>
      </c>
      <c r="B473" s="1032">
        <f t="shared" si="44"/>
        <v>473</v>
      </c>
      <c r="E473" s="1032"/>
      <c r="AA473" s="1112" t="str">
        <f t="shared" si="42"/>
        <v xml:space="preserve"> </v>
      </c>
      <c r="AB473" s="1112" t="str">
        <f t="shared" si="42"/>
        <v xml:space="preserve"> </v>
      </c>
      <c r="AC473" s="1032" t="str">
        <f t="shared" si="45"/>
        <v>' '</v>
      </c>
    </row>
    <row r="474" spans="1:29" ht="21">
      <c r="A474" s="1087">
        <f t="shared" si="43"/>
        <v>999999</v>
      </c>
      <c r="B474" s="1032">
        <f t="shared" si="44"/>
        <v>474</v>
      </c>
      <c r="E474" s="1032"/>
      <c r="AA474" s="1112" t="str">
        <f t="shared" si="42"/>
        <v xml:space="preserve"> </v>
      </c>
      <c r="AB474" s="1112" t="str">
        <f t="shared" si="42"/>
        <v xml:space="preserve"> </v>
      </c>
      <c r="AC474" s="1032" t="str">
        <f t="shared" si="45"/>
        <v>' '</v>
      </c>
    </row>
    <row r="475" spans="1:29" ht="21">
      <c r="A475" s="1087">
        <f t="shared" si="43"/>
        <v>999999</v>
      </c>
      <c r="B475" s="1032">
        <f t="shared" si="44"/>
        <v>475</v>
      </c>
      <c r="E475" s="1032"/>
      <c r="AA475" s="1112" t="str">
        <f t="shared" si="42"/>
        <v xml:space="preserve"> </v>
      </c>
      <c r="AB475" s="1112" t="str">
        <f t="shared" si="42"/>
        <v xml:space="preserve"> </v>
      </c>
      <c r="AC475" s="1032" t="str">
        <f t="shared" si="45"/>
        <v>' '</v>
      </c>
    </row>
    <row r="476" spans="1:29" ht="21">
      <c r="A476" s="1087">
        <f t="shared" si="43"/>
        <v>999999</v>
      </c>
      <c r="B476" s="1032">
        <f t="shared" si="44"/>
        <v>476</v>
      </c>
      <c r="E476" s="1032"/>
      <c r="AA476" s="1112" t="str">
        <f t="shared" si="42"/>
        <v xml:space="preserve"> </v>
      </c>
      <c r="AB476" s="1112" t="str">
        <f t="shared" si="42"/>
        <v xml:space="preserve"> </v>
      </c>
      <c r="AC476" s="1032" t="str">
        <f t="shared" si="45"/>
        <v>' '</v>
      </c>
    </row>
    <row r="477" spans="1:29" ht="21">
      <c r="A477" s="1087">
        <f t="shared" si="43"/>
        <v>999999</v>
      </c>
      <c r="B477" s="1032">
        <f t="shared" si="44"/>
        <v>477</v>
      </c>
      <c r="E477" s="1032"/>
      <c r="AA477" s="1112" t="str">
        <f t="shared" si="42"/>
        <v xml:space="preserve"> </v>
      </c>
      <c r="AB477" s="1112" t="str">
        <f t="shared" si="42"/>
        <v xml:space="preserve"> </v>
      </c>
      <c r="AC477" s="1032" t="str">
        <f t="shared" si="45"/>
        <v>' '</v>
      </c>
    </row>
    <row r="478" spans="1:29" ht="21">
      <c r="A478" s="1087">
        <f t="shared" si="43"/>
        <v>999999</v>
      </c>
      <c r="B478" s="1032">
        <f t="shared" si="44"/>
        <v>478</v>
      </c>
      <c r="E478" s="1032"/>
      <c r="AA478" s="1112" t="str">
        <f t="shared" si="42"/>
        <v xml:space="preserve"> </v>
      </c>
      <c r="AB478" s="1112" t="str">
        <f t="shared" si="42"/>
        <v xml:space="preserve"> </v>
      </c>
      <c r="AC478" s="1032" t="str">
        <f t="shared" si="45"/>
        <v>' '</v>
      </c>
    </row>
    <row r="479" spans="1:29" ht="21">
      <c r="A479" s="1087">
        <f t="shared" si="43"/>
        <v>999999</v>
      </c>
      <c r="B479" s="1032">
        <f t="shared" si="44"/>
        <v>479</v>
      </c>
      <c r="E479" s="1032"/>
      <c r="AA479" s="1112" t="str">
        <f t="shared" si="42"/>
        <v xml:space="preserve"> </v>
      </c>
      <c r="AB479" s="1112" t="str">
        <f t="shared" si="42"/>
        <v xml:space="preserve"> </v>
      </c>
      <c r="AC479" s="1032" t="str">
        <f t="shared" si="45"/>
        <v>' '</v>
      </c>
    </row>
    <row r="480" spans="1:29" ht="21">
      <c r="A480" s="1087">
        <f t="shared" si="43"/>
        <v>999999</v>
      </c>
      <c r="B480" s="1032">
        <f t="shared" si="44"/>
        <v>480</v>
      </c>
      <c r="E480" s="1032"/>
      <c r="AA480" s="1112" t="str">
        <f t="shared" si="42"/>
        <v xml:space="preserve"> </v>
      </c>
      <c r="AB480" s="1112" t="str">
        <f t="shared" si="42"/>
        <v xml:space="preserve"> </v>
      </c>
      <c r="AC480" s="1032" t="str">
        <f t="shared" si="45"/>
        <v>' '</v>
      </c>
    </row>
    <row r="481" spans="1:29" ht="21">
      <c r="A481" s="1087">
        <f t="shared" si="43"/>
        <v>999999</v>
      </c>
      <c r="B481" s="1032">
        <f t="shared" si="44"/>
        <v>481</v>
      </c>
      <c r="E481" s="1032"/>
      <c r="AA481" s="1112" t="str">
        <f t="shared" si="42"/>
        <v xml:space="preserve"> </v>
      </c>
      <c r="AB481" s="1112" t="str">
        <f t="shared" si="42"/>
        <v xml:space="preserve"> </v>
      </c>
      <c r="AC481" s="1032" t="str">
        <f t="shared" si="45"/>
        <v>' '</v>
      </c>
    </row>
    <row r="482" spans="1:29" ht="21">
      <c r="A482" s="1087">
        <f t="shared" si="43"/>
        <v>999999</v>
      </c>
      <c r="B482" s="1032">
        <f t="shared" si="44"/>
        <v>482</v>
      </c>
      <c r="E482" s="1032"/>
      <c r="AA482" s="1112" t="str">
        <f t="shared" si="42"/>
        <v xml:space="preserve"> </v>
      </c>
      <c r="AB482" s="1112" t="str">
        <f t="shared" si="42"/>
        <v xml:space="preserve"> </v>
      </c>
      <c r="AC482" s="1032" t="str">
        <f t="shared" si="45"/>
        <v>' '</v>
      </c>
    </row>
    <row r="483" spans="1:29" ht="21">
      <c r="A483" s="1087">
        <f t="shared" si="43"/>
        <v>999999</v>
      </c>
      <c r="B483" s="1032">
        <f t="shared" si="44"/>
        <v>483</v>
      </c>
      <c r="E483" s="1032"/>
      <c r="AA483" s="1112" t="str">
        <f t="shared" si="42"/>
        <v xml:space="preserve"> </v>
      </c>
      <c r="AB483" s="1112" t="str">
        <f t="shared" si="42"/>
        <v xml:space="preserve"> </v>
      </c>
      <c r="AC483" s="1032" t="str">
        <f t="shared" si="45"/>
        <v>' '</v>
      </c>
    </row>
    <row r="484" spans="1:29" ht="21">
      <c r="A484" s="1087">
        <f t="shared" si="43"/>
        <v>999999</v>
      </c>
      <c r="B484" s="1032">
        <f t="shared" si="44"/>
        <v>484</v>
      </c>
      <c r="E484" s="1032"/>
      <c r="AA484" s="1112" t="str">
        <f t="shared" si="42"/>
        <v xml:space="preserve"> </v>
      </c>
      <c r="AB484" s="1112" t="str">
        <f t="shared" si="42"/>
        <v xml:space="preserve"> </v>
      </c>
      <c r="AC484" s="1032" t="str">
        <f t="shared" si="45"/>
        <v>' '</v>
      </c>
    </row>
    <row r="485" spans="1:29" ht="21">
      <c r="A485" s="1087">
        <f t="shared" si="43"/>
        <v>999999</v>
      </c>
      <c r="B485" s="1032">
        <f t="shared" si="44"/>
        <v>485</v>
      </c>
      <c r="E485" s="1032"/>
      <c r="AA485" s="1112" t="str">
        <f t="shared" si="42"/>
        <v xml:space="preserve"> </v>
      </c>
      <c r="AB485" s="1112" t="str">
        <f t="shared" si="42"/>
        <v xml:space="preserve"> </v>
      </c>
      <c r="AC485" s="1032" t="str">
        <f t="shared" si="45"/>
        <v>' '</v>
      </c>
    </row>
    <row r="486" spans="1:29" ht="21">
      <c r="A486" s="1087">
        <f t="shared" si="43"/>
        <v>999999</v>
      </c>
      <c r="B486" s="1032">
        <f t="shared" si="44"/>
        <v>486</v>
      </c>
      <c r="E486" s="1032"/>
      <c r="AA486" s="1112" t="str">
        <f t="shared" si="42"/>
        <v xml:space="preserve"> </v>
      </c>
      <c r="AB486" s="1112" t="str">
        <f t="shared" si="42"/>
        <v xml:space="preserve"> </v>
      </c>
      <c r="AC486" s="1032" t="str">
        <f t="shared" si="45"/>
        <v>' '</v>
      </c>
    </row>
    <row r="487" spans="1:29" ht="21">
      <c r="A487" s="1087">
        <f t="shared" si="43"/>
        <v>999999</v>
      </c>
      <c r="B487" s="1032">
        <f t="shared" si="44"/>
        <v>487</v>
      </c>
      <c r="E487" s="1032"/>
      <c r="AA487" s="1112" t="str">
        <f t="shared" si="42"/>
        <v xml:space="preserve"> </v>
      </c>
      <c r="AB487" s="1112" t="str">
        <f t="shared" si="42"/>
        <v xml:space="preserve"> </v>
      </c>
      <c r="AC487" s="1032" t="str">
        <f t="shared" si="45"/>
        <v>' '</v>
      </c>
    </row>
    <row r="488" spans="1:29" ht="21">
      <c r="A488" s="1087">
        <f t="shared" si="43"/>
        <v>999999</v>
      </c>
      <c r="B488" s="1032">
        <f t="shared" si="44"/>
        <v>488</v>
      </c>
      <c r="E488" s="1032"/>
      <c r="AA488" s="1112" t="str">
        <f t="shared" si="42"/>
        <v xml:space="preserve"> </v>
      </c>
      <c r="AB488" s="1112" t="str">
        <f t="shared" si="42"/>
        <v xml:space="preserve"> </v>
      </c>
      <c r="AC488" s="1032" t="str">
        <f t="shared" si="45"/>
        <v>' '</v>
      </c>
    </row>
    <row r="489" spans="1:29" ht="21">
      <c r="A489" s="1087">
        <f t="shared" si="43"/>
        <v>999999</v>
      </c>
      <c r="B489" s="1032">
        <f t="shared" si="44"/>
        <v>489</v>
      </c>
      <c r="E489" s="1032"/>
      <c r="AA489" s="1112" t="str">
        <f t="shared" si="42"/>
        <v xml:space="preserve"> </v>
      </c>
      <c r="AB489" s="1112" t="str">
        <f t="shared" si="42"/>
        <v xml:space="preserve"> </v>
      </c>
      <c r="AC489" s="1032" t="str">
        <f t="shared" si="45"/>
        <v>' '</v>
      </c>
    </row>
    <row r="490" spans="1:29" ht="21">
      <c r="A490" s="1087">
        <f t="shared" si="43"/>
        <v>999999</v>
      </c>
      <c r="B490" s="1032">
        <f t="shared" si="44"/>
        <v>490</v>
      </c>
      <c r="E490" s="1032"/>
      <c r="AA490" s="1112" t="str">
        <f t="shared" ref="AA490:AB553" si="46">IF(E490=0," ","Attended")</f>
        <v xml:space="preserve"> </v>
      </c>
      <c r="AB490" s="1112" t="str">
        <f t="shared" si="46"/>
        <v xml:space="preserve"> </v>
      </c>
      <c r="AC490" s="1032" t="str">
        <f t="shared" si="45"/>
        <v>' '</v>
      </c>
    </row>
    <row r="491" spans="1:29" ht="21">
      <c r="A491" s="1087">
        <f t="shared" si="43"/>
        <v>999999</v>
      </c>
      <c r="B491" s="1032">
        <f t="shared" si="44"/>
        <v>491</v>
      </c>
      <c r="E491" s="1032"/>
      <c r="AA491" s="1112" t="str">
        <f t="shared" si="46"/>
        <v xml:space="preserve"> </v>
      </c>
      <c r="AB491" s="1112" t="str">
        <f t="shared" si="46"/>
        <v xml:space="preserve"> </v>
      </c>
      <c r="AC491" s="1032" t="str">
        <f t="shared" si="45"/>
        <v>' '</v>
      </c>
    </row>
    <row r="492" spans="1:29" ht="21">
      <c r="A492" s="1087">
        <f t="shared" si="43"/>
        <v>999999</v>
      </c>
      <c r="B492" s="1032">
        <f t="shared" si="44"/>
        <v>492</v>
      </c>
      <c r="E492" s="1032"/>
      <c r="AA492" s="1112" t="str">
        <f t="shared" si="46"/>
        <v xml:space="preserve"> </v>
      </c>
      <c r="AB492" s="1112" t="str">
        <f t="shared" si="46"/>
        <v xml:space="preserve"> </v>
      </c>
      <c r="AC492" s="1032" t="str">
        <f t="shared" si="45"/>
        <v>' '</v>
      </c>
    </row>
    <row r="493" spans="1:29" ht="21">
      <c r="A493" s="1087">
        <f t="shared" si="43"/>
        <v>999999</v>
      </c>
      <c r="B493" s="1032">
        <f t="shared" si="44"/>
        <v>493</v>
      </c>
      <c r="E493" s="1032"/>
      <c r="AA493" s="1112" t="str">
        <f t="shared" si="46"/>
        <v xml:space="preserve"> </v>
      </c>
      <c r="AB493" s="1112" t="str">
        <f t="shared" si="46"/>
        <v xml:space="preserve"> </v>
      </c>
      <c r="AC493" s="1032" t="str">
        <f t="shared" si="45"/>
        <v>' '</v>
      </c>
    </row>
    <row r="494" spans="1:29" ht="21">
      <c r="A494" s="1087">
        <f t="shared" si="43"/>
        <v>999999</v>
      </c>
      <c r="B494" s="1032">
        <f t="shared" si="44"/>
        <v>494</v>
      </c>
      <c r="E494" s="1032"/>
      <c r="AA494" s="1112" t="str">
        <f t="shared" si="46"/>
        <v xml:space="preserve"> </v>
      </c>
      <c r="AB494" s="1112" t="str">
        <f t="shared" si="46"/>
        <v xml:space="preserve"> </v>
      </c>
      <c r="AC494" s="1032" t="str">
        <f t="shared" si="45"/>
        <v>' '</v>
      </c>
    </row>
    <row r="495" spans="1:29" ht="21">
      <c r="A495" s="1087">
        <f t="shared" si="43"/>
        <v>999999</v>
      </c>
      <c r="B495" s="1032">
        <f t="shared" si="44"/>
        <v>495</v>
      </c>
      <c r="E495" s="1032"/>
      <c r="AA495" s="1112" t="str">
        <f t="shared" si="46"/>
        <v xml:space="preserve"> </v>
      </c>
      <c r="AB495" s="1112" t="str">
        <f t="shared" si="46"/>
        <v xml:space="preserve"> </v>
      </c>
      <c r="AC495" s="1032" t="str">
        <f t="shared" si="45"/>
        <v>' '</v>
      </c>
    </row>
    <row r="496" spans="1:29" ht="21">
      <c r="A496" s="1087">
        <f t="shared" si="43"/>
        <v>999999</v>
      </c>
      <c r="B496" s="1032">
        <f t="shared" si="44"/>
        <v>496</v>
      </c>
      <c r="E496" s="1032"/>
      <c r="AA496" s="1112" t="str">
        <f t="shared" si="46"/>
        <v xml:space="preserve"> </v>
      </c>
      <c r="AB496" s="1112" t="str">
        <f t="shared" si="46"/>
        <v xml:space="preserve"> </v>
      </c>
      <c r="AC496" s="1032" t="str">
        <f t="shared" si="45"/>
        <v>' '</v>
      </c>
    </row>
    <row r="497" spans="1:29" ht="21">
      <c r="A497" s="1087">
        <f t="shared" si="43"/>
        <v>999999</v>
      </c>
      <c r="B497" s="1032">
        <f t="shared" si="44"/>
        <v>497</v>
      </c>
      <c r="E497" s="1032"/>
      <c r="AA497" s="1112" t="str">
        <f t="shared" si="46"/>
        <v xml:space="preserve"> </v>
      </c>
      <c r="AB497" s="1112" t="str">
        <f t="shared" si="46"/>
        <v xml:space="preserve"> </v>
      </c>
      <c r="AC497" s="1032" t="str">
        <f t="shared" si="45"/>
        <v>' '</v>
      </c>
    </row>
    <row r="498" spans="1:29" ht="21">
      <c r="A498" s="1087">
        <f t="shared" si="43"/>
        <v>999999</v>
      </c>
      <c r="B498" s="1032">
        <f t="shared" si="44"/>
        <v>498</v>
      </c>
      <c r="E498" s="1032"/>
      <c r="AA498" s="1112" t="str">
        <f t="shared" si="46"/>
        <v xml:space="preserve"> </v>
      </c>
      <c r="AB498" s="1112" t="str">
        <f t="shared" si="46"/>
        <v xml:space="preserve"> </v>
      </c>
      <c r="AC498" s="1032" t="str">
        <f t="shared" si="45"/>
        <v>' '</v>
      </c>
    </row>
    <row r="499" spans="1:29" ht="21">
      <c r="A499" s="1087">
        <f t="shared" si="43"/>
        <v>999999</v>
      </c>
      <c r="B499" s="1032">
        <f t="shared" si="44"/>
        <v>499</v>
      </c>
      <c r="E499" s="1032"/>
      <c r="AA499" s="1112" t="str">
        <f t="shared" si="46"/>
        <v xml:space="preserve"> </v>
      </c>
      <c r="AB499" s="1112" t="str">
        <f t="shared" si="46"/>
        <v xml:space="preserve"> </v>
      </c>
      <c r="AC499" s="1032" t="str">
        <f t="shared" si="45"/>
        <v>' '</v>
      </c>
    </row>
    <row r="500" spans="1:29" ht="21">
      <c r="A500" s="1087">
        <f t="shared" si="43"/>
        <v>999999</v>
      </c>
      <c r="B500" s="1032">
        <f t="shared" si="44"/>
        <v>500</v>
      </c>
      <c r="E500" s="1032"/>
      <c r="AA500" s="1112" t="str">
        <f t="shared" si="46"/>
        <v xml:space="preserve"> </v>
      </c>
      <c r="AB500" s="1112" t="str">
        <f t="shared" si="46"/>
        <v xml:space="preserve"> </v>
      </c>
      <c r="AC500" s="1032" t="str">
        <f t="shared" si="45"/>
        <v>' '</v>
      </c>
    </row>
    <row r="501" spans="1:29" ht="21">
      <c r="A501" s="1087">
        <f t="shared" si="43"/>
        <v>999999</v>
      </c>
      <c r="B501" s="1032">
        <f t="shared" si="44"/>
        <v>501</v>
      </c>
      <c r="E501" s="1032"/>
      <c r="AA501" s="1112" t="str">
        <f t="shared" si="46"/>
        <v xml:space="preserve"> </v>
      </c>
      <c r="AB501" s="1112" t="str">
        <f t="shared" si="46"/>
        <v xml:space="preserve"> </v>
      </c>
      <c r="AC501" s="1032" t="str">
        <f t="shared" si="45"/>
        <v>' '</v>
      </c>
    </row>
    <row r="502" spans="1:29" ht="21">
      <c r="A502" s="1087">
        <f t="shared" si="43"/>
        <v>999999</v>
      </c>
      <c r="B502" s="1032">
        <f t="shared" si="44"/>
        <v>502</v>
      </c>
      <c r="E502" s="1032"/>
      <c r="AA502" s="1112" t="str">
        <f t="shared" si="46"/>
        <v xml:space="preserve"> </v>
      </c>
      <c r="AB502" s="1112" t="str">
        <f t="shared" si="46"/>
        <v xml:space="preserve"> </v>
      </c>
      <c r="AC502" s="1032" t="str">
        <f t="shared" si="45"/>
        <v>' '</v>
      </c>
    </row>
    <row r="503" spans="1:29" ht="21">
      <c r="A503" s="1087">
        <f t="shared" si="43"/>
        <v>999999</v>
      </c>
      <c r="B503" s="1032">
        <f t="shared" si="44"/>
        <v>503</v>
      </c>
      <c r="E503" s="1032"/>
      <c r="AA503" s="1112" t="str">
        <f t="shared" si="46"/>
        <v xml:space="preserve"> </v>
      </c>
      <c r="AB503" s="1112" t="str">
        <f t="shared" si="46"/>
        <v xml:space="preserve"> </v>
      </c>
      <c r="AC503" s="1032" t="str">
        <f t="shared" si="45"/>
        <v>' '</v>
      </c>
    </row>
    <row r="504" spans="1:29" ht="21">
      <c r="A504" s="1087">
        <f t="shared" si="43"/>
        <v>999999</v>
      </c>
      <c r="B504" s="1032">
        <f t="shared" si="44"/>
        <v>504</v>
      </c>
      <c r="E504" s="1032"/>
      <c r="AA504" s="1112" t="str">
        <f t="shared" si="46"/>
        <v xml:space="preserve"> </v>
      </c>
      <c r="AB504" s="1112" t="str">
        <f t="shared" si="46"/>
        <v xml:space="preserve"> </v>
      </c>
      <c r="AC504" s="1032" t="str">
        <f t="shared" si="45"/>
        <v>' '</v>
      </c>
    </row>
    <row r="505" spans="1:29" ht="21">
      <c r="A505" s="1087">
        <f t="shared" si="43"/>
        <v>999999</v>
      </c>
      <c r="B505" s="1032">
        <f t="shared" si="44"/>
        <v>505</v>
      </c>
      <c r="E505" s="1032"/>
      <c r="AA505" s="1112" t="str">
        <f t="shared" si="46"/>
        <v xml:space="preserve"> </v>
      </c>
      <c r="AB505" s="1112" t="str">
        <f t="shared" si="46"/>
        <v xml:space="preserve"> </v>
      </c>
      <c r="AC505" s="1032" t="str">
        <f t="shared" si="45"/>
        <v>' '</v>
      </c>
    </row>
    <row r="506" spans="1:29" ht="21">
      <c r="A506" s="1087">
        <f t="shared" si="43"/>
        <v>999999</v>
      </c>
      <c r="B506" s="1032">
        <f t="shared" si="44"/>
        <v>506</v>
      </c>
      <c r="E506" s="1032"/>
      <c r="AA506" s="1112" t="str">
        <f t="shared" si="46"/>
        <v xml:space="preserve"> </v>
      </c>
      <c r="AB506" s="1112" t="str">
        <f t="shared" si="46"/>
        <v xml:space="preserve"> </v>
      </c>
      <c r="AC506" s="1032" t="str">
        <f t="shared" si="45"/>
        <v>' '</v>
      </c>
    </row>
    <row r="507" spans="1:29" ht="21">
      <c r="A507" s="1087">
        <f t="shared" si="43"/>
        <v>999999</v>
      </c>
      <c r="B507" s="1032">
        <f t="shared" si="44"/>
        <v>507</v>
      </c>
      <c r="E507" s="1032"/>
      <c r="AA507" s="1112" t="str">
        <f t="shared" si="46"/>
        <v xml:space="preserve"> </v>
      </c>
      <c r="AB507" s="1112" t="str">
        <f t="shared" si="46"/>
        <v xml:space="preserve"> </v>
      </c>
      <c r="AC507" s="1032" t="str">
        <f t="shared" si="45"/>
        <v>' '</v>
      </c>
    </row>
    <row r="508" spans="1:29" ht="21">
      <c r="A508" s="1087">
        <f t="shared" si="43"/>
        <v>999999</v>
      </c>
      <c r="B508" s="1032">
        <f t="shared" si="44"/>
        <v>508</v>
      </c>
      <c r="E508" s="1032"/>
      <c r="AA508" s="1112" t="str">
        <f t="shared" si="46"/>
        <v xml:space="preserve"> </v>
      </c>
      <c r="AB508" s="1112" t="str">
        <f t="shared" si="46"/>
        <v xml:space="preserve"> </v>
      </c>
      <c r="AC508" s="1032" t="str">
        <f t="shared" si="45"/>
        <v>' '</v>
      </c>
    </row>
    <row r="509" spans="1:29" ht="21">
      <c r="A509" s="1087">
        <f t="shared" si="43"/>
        <v>999999</v>
      </c>
      <c r="B509" s="1032">
        <f t="shared" si="44"/>
        <v>509</v>
      </c>
      <c r="E509" s="1032"/>
      <c r="AA509" s="1112" t="str">
        <f t="shared" si="46"/>
        <v xml:space="preserve"> </v>
      </c>
      <c r="AB509" s="1112" t="str">
        <f t="shared" si="46"/>
        <v xml:space="preserve"> </v>
      </c>
      <c r="AC509" s="1032" t="str">
        <f t="shared" si="45"/>
        <v>' '</v>
      </c>
    </row>
    <row r="510" spans="1:29" ht="21">
      <c r="A510" s="1087">
        <f t="shared" si="43"/>
        <v>999999</v>
      </c>
      <c r="B510" s="1032">
        <f t="shared" si="44"/>
        <v>510</v>
      </c>
      <c r="E510" s="1032"/>
      <c r="AA510" s="1112" t="str">
        <f t="shared" si="46"/>
        <v xml:space="preserve"> </v>
      </c>
      <c r="AB510" s="1112" t="str">
        <f t="shared" si="46"/>
        <v xml:space="preserve"> </v>
      </c>
      <c r="AC510" s="1032" t="str">
        <f t="shared" si="45"/>
        <v>' '</v>
      </c>
    </row>
    <row r="511" spans="1:29" ht="21">
      <c r="A511" s="1087">
        <f t="shared" si="43"/>
        <v>999999</v>
      </c>
      <c r="B511" s="1032">
        <f t="shared" si="44"/>
        <v>511</v>
      </c>
      <c r="E511" s="1032"/>
      <c r="AA511" s="1112" t="str">
        <f t="shared" si="46"/>
        <v xml:space="preserve"> </v>
      </c>
      <c r="AB511" s="1112" t="str">
        <f t="shared" si="46"/>
        <v xml:space="preserve"> </v>
      </c>
      <c r="AC511" s="1032" t="str">
        <f t="shared" si="45"/>
        <v>' '</v>
      </c>
    </row>
    <row r="512" spans="1:29" ht="21">
      <c r="A512" s="1087">
        <f t="shared" si="43"/>
        <v>999999</v>
      </c>
      <c r="B512" s="1032">
        <f t="shared" si="44"/>
        <v>512</v>
      </c>
      <c r="E512" s="1032"/>
      <c r="AA512" s="1112" t="str">
        <f t="shared" si="46"/>
        <v xml:space="preserve"> </v>
      </c>
      <c r="AB512" s="1112" t="str">
        <f t="shared" si="46"/>
        <v xml:space="preserve"> </v>
      </c>
      <c r="AC512" s="1032" t="str">
        <f t="shared" si="45"/>
        <v>' '</v>
      </c>
    </row>
    <row r="513" spans="1:29" ht="21">
      <c r="A513" s="1087">
        <f t="shared" si="43"/>
        <v>999999</v>
      </c>
      <c r="B513" s="1032">
        <f t="shared" si="44"/>
        <v>513</v>
      </c>
      <c r="E513" s="1032"/>
      <c r="AA513" s="1112" t="str">
        <f t="shared" si="46"/>
        <v xml:space="preserve"> </v>
      </c>
      <c r="AB513" s="1112" t="str">
        <f t="shared" si="46"/>
        <v xml:space="preserve"> </v>
      </c>
      <c r="AC513" s="1032" t="str">
        <f t="shared" si="45"/>
        <v>' '</v>
      </c>
    </row>
    <row r="514" spans="1:29" ht="21">
      <c r="A514" s="1087">
        <f t="shared" si="43"/>
        <v>999999</v>
      </c>
      <c r="B514" s="1032">
        <f t="shared" si="44"/>
        <v>514</v>
      </c>
      <c r="E514" s="1032"/>
      <c r="AA514" s="1112" t="str">
        <f t="shared" si="46"/>
        <v xml:space="preserve"> </v>
      </c>
      <c r="AB514" s="1112" t="str">
        <f t="shared" si="46"/>
        <v xml:space="preserve"> </v>
      </c>
      <c r="AC514" s="1032" t="str">
        <f t="shared" si="45"/>
        <v>' '</v>
      </c>
    </row>
    <row r="515" spans="1:29" ht="21">
      <c r="A515" s="1087">
        <f t="shared" ref="A515:A578" si="47">IF(C515=0,999999,$E$1)</f>
        <v>999999</v>
      </c>
      <c r="B515" s="1032">
        <f t="shared" ref="B515:B578" si="48">B514+1</f>
        <v>515</v>
      </c>
      <c r="E515" s="1032"/>
      <c r="AA515" s="1112" t="str">
        <f t="shared" si="46"/>
        <v xml:space="preserve"> </v>
      </c>
      <c r="AB515" s="1112" t="str">
        <f t="shared" si="46"/>
        <v xml:space="preserve"> </v>
      </c>
      <c r="AC515" s="1032" t="str">
        <f t="shared" si="45"/>
        <v>' '</v>
      </c>
    </row>
    <row r="516" spans="1:29" ht="21">
      <c r="A516" s="1087">
        <f t="shared" si="47"/>
        <v>999999</v>
      </c>
      <c r="B516" s="1032">
        <f t="shared" si="48"/>
        <v>516</v>
      </c>
      <c r="E516" s="1032"/>
      <c r="AA516" s="1112" t="str">
        <f t="shared" si="46"/>
        <v xml:space="preserve"> </v>
      </c>
      <c r="AB516" s="1112" t="str">
        <f t="shared" si="46"/>
        <v xml:space="preserve"> </v>
      </c>
      <c r="AC516" s="1032" t="str">
        <f t="shared" si="45"/>
        <v>' '</v>
      </c>
    </row>
    <row r="517" spans="1:29" ht="21">
      <c r="A517" s="1087">
        <f t="shared" si="47"/>
        <v>999999</v>
      </c>
      <c r="B517" s="1032">
        <f t="shared" si="48"/>
        <v>517</v>
      </c>
      <c r="E517" s="1032"/>
      <c r="AA517" s="1112" t="str">
        <f t="shared" si="46"/>
        <v xml:space="preserve"> </v>
      </c>
      <c r="AB517" s="1112" t="str">
        <f t="shared" si="46"/>
        <v xml:space="preserve"> </v>
      </c>
      <c r="AC517" s="1032" t="str">
        <f t="shared" ref="AC517:AC580" si="49">CONCATENATE("'",AB517,"'")</f>
        <v>' '</v>
      </c>
    </row>
    <row r="518" spans="1:29" ht="21">
      <c r="A518" s="1087">
        <f t="shared" si="47"/>
        <v>999999</v>
      </c>
      <c r="B518" s="1032">
        <f t="shared" si="48"/>
        <v>518</v>
      </c>
      <c r="E518" s="1032"/>
      <c r="AA518" s="1112" t="str">
        <f t="shared" si="46"/>
        <v xml:space="preserve"> </v>
      </c>
      <c r="AB518" s="1112" t="str">
        <f t="shared" si="46"/>
        <v xml:space="preserve"> </v>
      </c>
      <c r="AC518" s="1032" t="str">
        <f t="shared" si="49"/>
        <v>' '</v>
      </c>
    </row>
    <row r="519" spans="1:29" ht="21">
      <c r="A519" s="1087">
        <f t="shared" si="47"/>
        <v>999999</v>
      </c>
      <c r="B519" s="1032">
        <f t="shared" si="48"/>
        <v>519</v>
      </c>
      <c r="E519" s="1032"/>
      <c r="AA519" s="1112" t="str">
        <f t="shared" si="46"/>
        <v xml:space="preserve"> </v>
      </c>
      <c r="AB519" s="1112" t="str">
        <f t="shared" si="46"/>
        <v xml:space="preserve"> </v>
      </c>
      <c r="AC519" s="1032" t="str">
        <f t="shared" si="49"/>
        <v>' '</v>
      </c>
    </row>
    <row r="520" spans="1:29" ht="21">
      <c r="A520" s="1087">
        <f t="shared" si="47"/>
        <v>999999</v>
      </c>
      <c r="B520" s="1032">
        <f t="shared" si="48"/>
        <v>520</v>
      </c>
      <c r="E520" s="1032"/>
      <c r="AA520" s="1112" t="str">
        <f t="shared" si="46"/>
        <v xml:space="preserve"> </v>
      </c>
      <c r="AB520" s="1112" t="str">
        <f t="shared" si="46"/>
        <v xml:space="preserve"> </v>
      </c>
      <c r="AC520" s="1032" t="str">
        <f t="shared" si="49"/>
        <v>' '</v>
      </c>
    </row>
    <row r="521" spans="1:29" ht="21">
      <c r="A521" s="1087">
        <f t="shared" si="47"/>
        <v>999999</v>
      </c>
      <c r="B521" s="1032">
        <f t="shared" si="48"/>
        <v>521</v>
      </c>
      <c r="E521" s="1032"/>
      <c r="AA521" s="1112" t="str">
        <f t="shared" si="46"/>
        <v xml:space="preserve"> </v>
      </c>
      <c r="AB521" s="1112" t="str">
        <f t="shared" si="46"/>
        <v xml:space="preserve"> </v>
      </c>
      <c r="AC521" s="1032" t="str">
        <f t="shared" si="49"/>
        <v>' '</v>
      </c>
    </row>
    <row r="522" spans="1:29" ht="21">
      <c r="A522" s="1087">
        <f t="shared" si="47"/>
        <v>999999</v>
      </c>
      <c r="B522" s="1032">
        <f t="shared" si="48"/>
        <v>522</v>
      </c>
      <c r="E522" s="1032"/>
      <c r="AA522" s="1112" t="str">
        <f t="shared" si="46"/>
        <v xml:space="preserve"> </v>
      </c>
      <c r="AB522" s="1112" t="str">
        <f t="shared" si="46"/>
        <v xml:space="preserve"> </v>
      </c>
      <c r="AC522" s="1032" t="str">
        <f t="shared" si="49"/>
        <v>' '</v>
      </c>
    </row>
    <row r="523" spans="1:29" ht="21">
      <c r="A523" s="1087">
        <f t="shared" si="47"/>
        <v>999999</v>
      </c>
      <c r="B523" s="1032">
        <f t="shared" si="48"/>
        <v>523</v>
      </c>
      <c r="E523" s="1032"/>
      <c r="AA523" s="1112" t="str">
        <f t="shared" si="46"/>
        <v xml:space="preserve"> </v>
      </c>
      <c r="AB523" s="1112" t="str">
        <f t="shared" si="46"/>
        <v xml:space="preserve"> </v>
      </c>
      <c r="AC523" s="1032" t="str">
        <f t="shared" si="49"/>
        <v>' '</v>
      </c>
    </row>
    <row r="524" spans="1:29" ht="21">
      <c r="A524" s="1087">
        <f t="shared" si="47"/>
        <v>999999</v>
      </c>
      <c r="B524" s="1032">
        <f t="shared" si="48"/>
        <v>524</v>
      </c>
      <c r="E524" s="1032"/>
      <c r="AA524" s="1112" t="str">
        <f t="shared" si="46"/>
        <v xml:space="preserve"> </v>
      </c>
      <c r="AB524" s="1112" t="str">
        <f t="shared" si="46"/>
        <v xml:space="preserve"> </v>
      </c>
      <c r="AC524" s="1032" t="str">
        <f t="shared" si="49"/>
        <v>' '</v>
      </c>
    </row>
    <row r="525" spans="1:29" ht="21">
      <c r="A525" s="1087">
        <f t="shared" si="47"/>
        <v>999999</v>
      </c>
      <c r="B525" s="1032">
        <f t="shared" si="48"/>
        <v>525</v>
      </c>
      <c r="E525" s="1032"/>
      <c r="AA525" s="1112" t="str">
        <f t="shared" si="46"/>
        <v xml:space="preserve"> </v>
      </c>
      <c r="AB525" s="1112" t="str">
        <f t="shared" si="46"/>
        <v xml:space="preserve"> </v>
      </c>
      <c r="AC525" s="1032" t="str">
        <f t="shared" si="49"/>
        <v>' '</v>
      </c>
    </row>
    <row r="526" spans="1:29" ht="21">
      <c r="A526" s="1087">
        <f t="shared" si="47"/>
        <v>999999</v>
      </c>
      <c r="B526" s="1032">
        <f t="shared" si="48"/>
        <v>526</v>
      </c>
      <c r="E526" s="1032"/>
      <c r="AA526" s="1112" t="str">
        <f t="shared" si="46"/>
        <v xml:space="preserve"> </v>
      </c>
      <c r="AB526" s="1112" t="str">
        <f t="shared" si="46"/>
        <v xml:space="preserve"> </v>
      </c>
      <c r="AC526" s="1032" t="str">
        <f t="shared" si="49"/>
        <v>' '</v>
      </c>
    </row>
    <row r="527" spans="1:29" ht="21">
      <c r="A527" s="1087">
        <f t="shared" si="47"/>
        <v>999999</v>
      </c>
      <c r="B527" s="1032">
        <f t="shared" si="48"/>
        <v>527</v>
      </c>
      <c r="E527" s="1032"/>
      <c r="AA527" s="1112" t="str">
        <f t="shared" si="46"/>
        <v xml:space="preserve"> </v>
      </c>
      <c r="AB527" s="1112" t="str">
        <f t="shared" si="46"/>
        <v xml:space="preserve"> </v>
      </c>
      <c r="AC527" s="1032" t="str">
        <f t="shared" si="49"/>
        <v>' '</v>
      </c>
    </row>
    <row r="528" spans="1:29" ht="21">
      <c r="A528" s="1087">
        <f t="shared" si="47"/>
        <v>999999</v>
      </c>
      <c r="B528" s="1032">
        <f t="shared" si="48"/>
        <v>528</v>
      </c>
      <c r="E528" s="1032"/>
      <c r="AA528" s="1112" t="str">
        <f t="shared" si="46"/>
        <v xml:space="preserve"> </v>
      </c>
      <c r="AB528" s="1112" t="str">
        <f t="shared" si="46"/>
        <v xml:space="preserve"> </v>
      </c>
      <c r="AC528" s="1032" t="str">
        <f t="shared" si="49"/>
        <v>' '</v>
      </c>
    </row>
    <row r="529" spans="1:29" ht="21">
      <c r="A529" s="1087">
        <f t="shared" si="47"/>
        <v>999999</v>
      </c>
      <c r="B529" s="1032">
        <f t="shared" si="48"/>
        <v>529</v>
      </c>
      <c r="E529" s="1032"/>
      <c r="AA529" s="1112" t="str">
        <f t="shared" si="46"/>
        <v xml:space="preserve"> </v>
      </c>
      <c r="AB529" s="1112" t="str">
        <f t="shared" si="46"/>
        <v xml:space="preserve"> </v>
      </c>
      <c r="AC529" s="1032" t="str">
        <f t="shared" si="49"/>
        <v>' '</v>
      </c>
    </row>
    <row r="530" spans="1:29" ht="21">
      <c r="A530" s="1087">
        <f t="shared" si="47"/>
        <v>999999</v>
      </c>
      <c r="B530" s="1032">
        <f t="shared" si="48"/>
        <v>530</v>
      </c>
      <c r="E530" s="1032"/>
      <c r="AA530" s="1112" t="str">
        <f t="shared" si="46"/>
        <v xml:space="preserve"> </v>
      </c>
      <c r="AB530" s="1112" t="str">
        <f t="shared" si="46"/>
        <v xml:space="preserve"> </v>
      </c>
      <c r="AC530" s="1032" t="str">
        <f t="shared" si="49"/>
        <v>' '</v>
      </c>
    </row>
    <row r="531" spans="1:29" ht="21">
      <c r="A531" s="1087">
        <f t="shared" si="47"/>
        <v>999999</v>
      </c>
      <c r="B531" s="1032">
        <f t="shared" si="48"/>
        <v>531</v>
      </c>
      <c r="E531" s="1032"/>
      <c r="AA531" s="1112" t="str">
        <f t="shared" si="46"/>
        <v xml:space="preserve"> </v>
      </c>
      <c r="AB531" s="1112" t="str">
        <f t="shared" si="46"/>
        <v xml:space="preserve"> </v>
      </c>
      <c r="AC531" s="1032" t="str">
        <f t="shared" si="49"/>
        <v>' '</v>
      </c>
    </row>
    <row r="532" spans="1:29" ht="21">
      <c r="A532" s="1087">
        <f t="shared" si="47"/>
        <v>999999</v>
      </c>
      <c r="B532" s="1032">
        <f t="shared" si="48"/>
        <v>532</v>
      </c>
      <c r="E532" s="1032"/>
      <c r="AA532" s="1112" t="str">
        <f t="shared" si="46"/>
        <v xml:space="preserve"> </v>
      </c>
      <c r="AB532" s="1112" t="str">
        <f t="shared" si="46"/>
        <v xml:space="preserve"> </v>
      </c>
      <c r="AC532" s="1032" t="str">
        <f t="shared" si="49"/>
        <v>' '</v>
      </c>
    </row>
    <row r="533" spans="1:29" ht="21">
      <c r="A533" s="1087">
        <f t="shared" si="47"/>
        <v>999999</v>
      </c>
      <c r="B533" s="1032">
        <f t="shared" si="48"/>
        <v>533</v>
      </c>
      <c r="E533" s="1032"/>
      <c r="AA533" s="1112" t="str">
        <f t="shared" si="46"/>
        <v xml:space="preserve"> </v>
      </c>
      <c r="AB533" s="1112" t="str">
        <f t="shared" si="46"/>
        <v xml:space="preserve"> </v>
      </c>
      <c r="AC533" s="1032" t="str">
        <f t="shared" si="49"/>
        <v>' '</v>
      </c>
    </row>
    <row r="534" spans="1:29" ht="21">
      <c r="A534" s="1087">
        <f t="shared" si="47"/>
        <v>999999</v>
      </c>
      <c r="B534" s="1032">
        <f t="shared" si="48"/>
        <v>534</v>
      </c>
      <c r="E534" s="1032"/>
      <c r="AA534" s="1112" t="str">
        <f t="shared" si="46"/>
        <v xml:space="preserve"> </v>
      </c>
      <c r="AB534" s="1112" t="str">
        <f t="shared" si="46"/>
        <v xml:space="preserve"> </v>
      </c>
      <c r="AC534" s="1032" t="str">
        <f t="shared" si="49"/>
        <v>' '</v>
      </c>
    </row>
    <row r="535" spans="1:29" ht="21">
      <c r="A535" s="1087">
        <f t="shared" si="47"/>
        <v>999999</v>
      </c>
      <c r="B535" s="1032">
        <f t="shared" si="48"/>
        <v>535</v>
      </c>
      <c r="E535" s="1032"/>
      <c r="AA535" s="1112" t="str">
        <f t="shared" si="46"/>
        <v xml:space="preserve"> </v>
      </c>
      <c r="AB535" s="1112" t="str">
        <f t="shared" si="46"/>
        <v xml:space="preserve"> </v>
      </c>
      <c r="AC535" s="1032" t="str">
        <f t="shared" si="49"/>
        <v>' '</v>
      </c>
    </row>
    <row r="536" spans="1:29" ht="21">
      <c r="A536" s="1087">
        <f t="shared" si="47"/>
        <v>999999</v>
      </c>
      <c r="B536" s="1032">
        <f t="shared" si="48"/>
        <v>536</v>
      </c>
      <c r="E536" s="1032"/>
      <c r="AA536" s="1112" t="str">
        <f t="shared" si="46"/>
        <v xml:space="preserve"> </v>
      </c>
      <c r="AB536" s="1112" t="str">
        <f t="shared" si="46"/>
        <v xml:space="preserve"> </v>
      </c>
      <c r="AC536" s="1032" t="str">
        <f t="shared" si="49"/>
        <v>' '</v>
      </c>
    </row>
    <row r="537" spans="1:29" ht="21">
      <c r="A537" s="1087">
        <f t="shared" si="47"/>
        <v>999999</v>
      </c>
      <c r="B537" s="1032">
        <f t="shared" si="48"/>
        <v>537</v>
      </c>
      <c r="E537" s="1032"/>
      <c r="AA537" s="1112" t="str">
        <f t="shared" si="46"/>
        <v xml:space="preserve"> </v>
      </c>
      <c r="AB537" s="1112" t="str">
        <f t="shared" si="46"/>
        <v xml:space="preserve"> </v>
      </c>
      <c r="AC537" s="1032" t="str">
        <f t="shared" si="49"/>
        <v>' '</v>
      </c>
    </row>
    <row r="538" spans="1:29" ht="21">
      <c r="A538" s="1087">
        <f t="shared" si="47"/>
        <v>999999</v>
      </c>
      <c r="B538" s="1032">
        <f t="shared" si="48"/>
        <v>538</v>
      </c>
      <c r="E538" s="1032"/>
      <c r="AA538" s="1112" t="str">
        <f t="shared" si="46"/>
        <v xml:space="preserve"> </v>
      </c>
      <c r="AB538" s="1112" t="str">
        <f t="shared" si="46"/>
        <v xml:space="preserve"> </v>
      </c>
      <c r="AC538" s="1032" t="str">
        <f t="shared" si="49"/>
        <v>' '</v>
      </c>
    </row>
    <row r="539" spans="1:29" ht="21">
      <c r="A539" s="1087">
        <f t="shared" si="47"/>
        <v>999999</v>
      </c>
      <c r="B539" s="1032">
        <f t="shared" si="48"/>
        <v>539</v>
      </c>
      <c r="E539" s="1032"/>
      <c r="AA539" s="1112" t="str">
        <f t="shared" si="46"/>
        <v xml:space="preserve"> </v>
      </c>
      <c r="AB539" s="1112" t="str">
        <f t="shared" si="46"/>
        <v xml:space="preserve"> </v>
      </c>
      <c r="AC539" s="1032" t="str">
        <f t="shared" si="49"/>
        <v>' '</v>
      </c>
    </row>
    <row r="540" spans="1:29" ht="21">
      <c r="A540" s="1087">
        <f t="shared" si="47"/>
        <v>999999</v>
      </c>
      <c r="B540" s="1032">
        <f t="shared" si="48"/>
        <v>540</v>
      </c>
      <c r="E540" s="1032"/>
      <c r="AA540" s="1112" t="str">
        <f t="shared" si="46"/>
        <v xml:space="preserve"> </v>
      </c>
      <c r="AB540" s="1112" t="str">
        <f t="shared" si="46"/>
        <v xml:space="preserve"> </v>
      </c>
      <c r="AC540" s="1032" t="str">
        <f t="shared" si="49"/>
        <v>' '</v>
      </c>
    </row>
    <row r="541" spans="1:29" ht="21">
      <c r="A541" s="1087">
        <f t="shared" si="47"/>
        <v>999999</v>
      </c>
      <c r="B541" s="1032">
        <f t="shared" si="48"/>
        <v>541</v>
      </c>
      <c r="E541" s="1032"/>
      <c r="AA541" s="1112" t="str">
        <f t="shared" si="46"/>
        <v xml:space="preserve"> </v>
      </c>
      <c r="AB541" s="1112" t="str">
        <f t="shared" si="46"/>
        <v xml:space="preserve"> </v>
      </c>
      <c r="AC541" s="1032" t="str">
        <f t="shared" si="49"/>
        <v>' '</v>
      </c>
    </row>
    <row r="542" spans="1:29" ht="21">
      <c r="A542" s="1087">
        <f t="shared" si="47"/>
        <v>999999</v>
      </c>
      <c r="B542" s="1032">
        <f t="shared" si="48"/>
        <v>542</v>
      </c>
      <c r="E542" s="1032"/>
      <c r="AA542" s="1112" t="str">
        <f t="shared" si="46"/>
        <v xml:space="preserve"> </v>
      </c>
      <c r="AB542" s="1112" t="str">
        <f t="shared" si="46"/>
        <v xml:space="preserve"> </v>
      </c>
      <c r="AC542" s="1032" t="str">
        <f t="shared" si="49"/>
        <v>' '</v>
      </c>
    </row>
    <row r="543" spans="1:29" ht="21">
      <c r="A543" s="1087">
        <f t="shared" si="47"/>
        <v>999999</v>
      </c>
      <c r="B543" s="1032">
        <f t="shared" si="48"/>
        <v>543</v>
      </c>
      <c r="E543" s="1032"/>
      <c r="AA543" s="1112" t="str">
        <f t="shared" si="46"/>
        <v xml:space="preserve"> </v>
      </c>
      <c r="AB543" s="1112" t="str">
        <f t="shared" si="46"/>
        <v xml:space="preserve"> </v>
      </c>
      <c r="AC543" s="1032" t="str">
        <f t="shared" si="49"/>
        <v>' '</v>
      </c>
    </row>
    <row r="544" spans="1:29" ht="21">
      <c r="A544" s="1087">
        <f t="shared" si="47"/>
        <v>999999</v>
      </c>
      <c r="B544" s="1032">
        <f t="shared" si="48"/>
        <v>544</v>
      </c>
      <c r="E544" s="1032"/>
      <c r="AA544" s="1112" t="str">
        <f t="shared" si="46"/>
        <v xml:space="preserve"> </v>
      </c>
      <c r="AB544" s="1112" t="str">
        <f t="shared" si="46"/>
        <v xml:space="preserve"> </v>
      </c>
      <c r="AC544" s="1032" t="str">
        <f t="shared" si="49"/>
        <v>' '</v>
      </c>
    </row>
    <row r="545" spans="1:29" ht="21">
      <c r="A545" s="1087">
        <f t="shared" si="47"/>
        <v>999999</v>
      </c>
      <c r="B545" s="1032">
        <f t="shared" si="48"/>
        <v>545</v>
      </c>
      <c r="E545" s="1032"/>
      <c r="AA545" s="1112" t="str">
        <f t="shared" si="46"/>
        <v xml:space="preserve"> </v>
      </c>
      <c r="AB545" s="1112" t="str">
        <f t="shared" si="46"/>
        <v xml:space="preserve"> </v>
      </c>
      <c r="AC545" s="1032" t="str">
        <f t="shared" si="49"/>
        <v>' '</v>
      </c>
    </row>
    <row r="546" spans="1:29" ht="21">
      <c r="A546" s="1087">
        <f t="shared" si="47"/>
        <v>999999</v>
      </c>
      <c r="B546" s="1032">
        <f t="shared" si="48"/>
        <v>546</v>
      </c>
      <c r="E546" s="1032"/>
      <c r="AA546" s="1112" t="str">
        <f t="shared" si="46"/>
        <v xml:space="preserve"> </v>
      </c>
      <c r="AB546" s="1112" t="str">
        <f t="shared" si="46"/>
        <v xml:space="preserve"> </v>
      </c>
      <c r="AC546" s="1032" t="str">
        <f t="shared" si="49"/>
        <v>' '</v>
      </c>
    </row>
    <row r="547" spans="1:29" ht="21">
      <c r="A547" s="1087">
        <f t="shared" si="47"/>
        <v>999999</v>
      </c>
      <c r="B547" s="1032">
        <f t="shared" si="48"/>
        <v>547</v>
      </c>
      <c r="E547" s="1032"/>
      <c r="AA547" s="1112" t="str">
        <f t="shared" si="46"/>
        <v xml:space="preserve"> </v>
      </c>
      <c r="AB547" s="1112" t="str">
        <f t="shared" si="46"/>
        <v xml:space="preserve"> </v>
      </c>
      <c r="AC547" s="1032" t="str">
        <f t="shared" si="49"/>
        <v>' '</v>
      </c>
    </row>
    <row r="548" spans="1:29" ht="21">
      <c r="A548" s="1087">
        <f t="shared" si="47"/>
        <v>999999</v>
      </c>
      <c r="B548" s="1032">
        <f t="shared" si="48"/>
        <v>548</v>
      </c>
      <c r="E548" s="1032"/>
      <c r="AA548" s="1112" t="str">
        <f t="shared" si="46"/>
        <v xml:space="preserve"> </v>
      </c>
      <c r="AB548" s="1112" t="str">
        <f t="shared" si="46"/>
        <v xml:space="preserve"> </v>
      </c>
      <c r="AC548" s="1032" t="str">
        <f t="shared" si="49"/>
        <v>' '</v>
      </c>
    </row>
    <row r="549" spans="1:29" ht="21">
      <c r="A549" s="1087">
        <f t="shared" si="47"/>
        <v>999999</v>
      </c>
      <c r="B549" s="1032">
        <f t="shared" si="48"/>
        <v>549</v>
      </c>
      <c r="E549" s="1032"/>
      <c r="AA549" s="1112" t="str">
        <f t="shared" si="46"/>
        <v xml:space="preserve"> </v>
      </c>
      <c r="AB549" s="1112" t="str">
        <f t="shared" si="46"/>
        <v xml:space="preserve"> </v>
      </c>
      <c r="AC549" s="1032" t="str">
        <f t="shared" si="49"/>
        <v>' '</v>
      </c>
    </row>
    <row r="550" spans="1:29" ht="21">
      <c r="A550" s="1087">
        <f t="shared" si="47"/>
        <v>999999</v>
      </c>
      <c r="B550" s="1032">
        <f t="shared" si="48"/>
        <v>550</v>
      </c>
      <c r="E550" s="1032"/>
      <c r="AA550" s="1112" t="str">
        <f t="shared" si="46"/>
        <v xml:space="preserve"> </v>
      </c>
      <c r="AB550" s="1112" t="str">
        <f t="shared" si="46"/>
        <v xml:space="preserve"> </v>
      </c>
      <c r="AC550" s="1032" t="str">
        <f t="shared" si="49"/>
        <v>' '</v>
      </c>
    </row>
    <row r="551" spans="1:29" ht="21">
      <c r="A551" s="1087">
        <f t="shared" si="47"/>
        <v>999999</v>
      </c>
      <c r="B551" s="1032">
        <f t="shared" si="48"/>
        <v>551</v>
      </c>
      <c r="E551" s="1032"/>
      <c r="AA551" s="1112" t="str">
        <f t="shared" si="46"/>
        <v xml:space="preserve"> </v>
      </c>
      <c r="AB551" s="1112" t="str">
        <f t="shared" si="46"/>
        <v xml:space="preserve"> </v>
      </c>
      <c r="AC551" s="1032" t="str">
        <f t="shared" si="49"/>
        <v>' '</v>
      </c>
    </row>
    <row r="552" spans="1:29" ht="21">
      <c r="A552" s="1087">
        <f t="shared" si="47"/>
        <v>999999</v>
      </c>
      <c r="B552" s="1032">
        <f t="shared" si="48"/>
        <v>552</v>
      </c>
      <c r="E552" s="1032"/>
      <c r="AA552" s="1112" t="str">
        <f t="shared" si="46"/>
        <v xml:space="preserve"> </v>
      </c>
      <c r="AB552" s="1112" t="str">
        <f t="shared" si="46"/>
        <v xml:space="preserve"> </v>
      </c>
      <c r="AC552" s="1032" t="str">
        <f t="shared" si="49"/>
        <v>' '</v>
      </c>
    </row>
    <row r="553" spans="1:29" ht="21">
      <c r="A553" s="1087">
        <f t="shared" si="47"/>
        <v>999999</v>
      </c>
      <c r="B553" s="1032">
        <f t="shared" si="48"/>
        <v>553</v>
      </c>
      <c r="E553" s="1032"/>
      <c r="AA553" s="1112" t="str">
        <f t="shared" si="46"/>
        <v xml:space="preserve"> </v>
      </c>
      <c r="AB553" s="1112" t="str">
        <f t="shared" si="46"/>
        <v xml:space="preserve"> </v>
      </c>
      <c r="AC553" s="1032" t="str">
        <f t="shared" si="49"/>
        <v>' '</v>
      </c>
    </row>
    <row r="554" spans="1:29" ht="21">
      <c r="A554" s="1087">
        <f t="shared" si="47"/>
        <v>999999</v>
      </c>
      <c r="B554" s="1032">
        <f t="shared" si="48"/>
        <v>554</v>
      </c>
      <c r="E554" s="1032"/>
      <c r="AA554" s="1112" t="str">
        <f t="shared" ref="AA554:AB600" si="50">IF(E554=0," ","Attended")</f>
        <v xml:space="preserve"> </v>
      </c>
      <c r="AB554" s="1112" t="str">
        <f t="shared" si="50"/>
        <v xml:space="preserve"> </v>
      </c>
      <c r="AC554" s="1032" t="str">
        <f t="shared" si="49"/>
        <v>' '</v>
      </c>
    </row>
    <row r="555" spans="1:29" ht="21">
      <c r="A555" s="1087">
        <f t="shared" si="47"/>
        <v>999999</v>
      </c>
      <c r="B555" s="1032">
        <f t="shared" si="48"/>
        <v>555</v>
      </c>
      <c r="E555" s="1032"/>
      <c r="AA555" s="1112" t="str">
        <f t="shared" si="50"/>
        <v xml:space="preserve"> </v>
      </c>
      <c r="AB555" s="1112" t="str">
        <f t="shared" si="50"/>
        <v xml:space="preserve"> </v>
      </c>
      <c r="AC555" s="1032" t="str">
        <f t="shared" si="49"/>
        <v>' '</v>
      </c>
    </row>
    <row r="556" spans="1:29" ht="21">
      <c r="A556" s="1087">
        <f t="shared" si="47"/>
        <v>999999</v>
      </c>
      <c r="B556" s="1032">
        <f t="shared" si="48"/>
        <v>556</v>
      </c>
      <c r="E556" s="1032"/>
      <c r="AA556" s="1112" t="str">
        <f t="shared" si="50"/>
        <v xml:space="preserve"> </v>
      </c>
      <c r="AB556" s="1112" t="str">
        <f t="shared" si="50"/>
        <v xml:space="preserve"> </v>
      </c>
      <c r="AC556" s="1032" t="str">
        <f t="shared" si="49"/>
        <v>' '</v>
      </c>
    </row>
    <row r="557" spans="1:29" ht="21">
      <c r="A557" s="1087">
        <f t="shared" si="47"/>
        <v>999999</v>
      </c>
      <c r="B557" s="1032">
        <f t="shared" si="48"/>
        <v>557</v>
      </c>
      <c r="E557" s="1032"/>
      <c r="AA557" s="1112" t="str">
        <f t="shared" si="50"/>
        <v xml:space="preserve"> </v>
      </c>
      <c r="AB557" s="1112" t="str">
        <f t="shared" si="50"/>
        <v xml:space="preserve"> </v>
      </c>
      <c r="AC557" s="1032" t="str">
        <f t="shared" si="49"/>
        <v>' '</v>
      </c>
    </row>
    <row r="558" spans="1:29" ht="21">
      <c r="A558" s="1087">
        <f t="shared" si="47"/>
        <v>999999</v>
      </c>
      <c r="B558" s="1032">
        <f t="shared" si="48"/>
        <v>558</v>
      </c>
      <c r="E558" s="1032"/>
      <c r="AA558" s="1112" t="str">
        <f t="shared" si="50"/>
        <v xml:space="preserve"> </v>
      </c>
      <c r="AB558" s="1112" t="str">
        <f t="shared" si="50"/>
        <v xml:space="preserve"> </v>
      </c>
      <c r="AC558" s="1032" t="str">
        <f t="shared" si="49"/>
        <v>' '</v>
      </c>
    </row>
    <row r="559" spans="1:29" ht="21">
      <c r="A559" s="1087">
        <f t="shared" si="47"/>
        <v>999999</v>
      </c>
      <c r="B559" s="1032">
        <f t="shared" si="48"/>
        <v>559</v>
      </c>
      <c r="E559" s="1032"/>
      <c r="AA559" s="1112" t="str">
        <f t="shared" si="50"/>
        <v xml:space="preserve"> </v>
      </c>
      <c r="AB559" s="1112" t="str">
        <f t="shared" si="50"/>
        <v xml:space="preserve"> </v>
      </c>
      <c r="AC559" s="1032" t="str">
        <f t="shared" si="49"/>
        <v>' '</v>
      </c>
    </row>
    <row r="560" spans="1:29" ht="21">
      <c r="A560" s="1087">
        <f t="shared" si="47"/>
        <v>999999</v>
      </c>
      <c r="B560" s="1032">
        <f t="shared" si="48"/>
        <v>560</v>
      </c>
      <c r="E560" s="1032"/>
      <c r="AA560" s="1112" t="str">
        <f t="shared" si="50"/>
        <v xml:space="preserve"> </v>
      </c>
      <c r="AB560" s="1112" t="str">
        <f t="shared" si="50"/>
        <v xml:space="preserve"> </v>
      </c>
      <c r="AC560" s="1032" t="str">
        <f t="shared" si="49"/>
        <v>' '</v>
      </c>
    </row>
    <row r="561" spans="1:29" ht="21">
      <c r="A561" s="1087">
        <f t="shared" si="47"/>
        <v>999999</v>
      </c>
      <c r="B561" s="1032">
        <f t="shared" si="48"/>
        <v>561</v>
      </c>
      <c r="E561" s="1032"/>
      <c r="AA561" s="1112" t="str">
        <f t="shared" si="50"/>
        <v xml:space="preserve"> </v>
      </c>
      <c r="AB561" s="1112" t="str">
        <f t="shared" si="50"/>
        <v xml:space="preserve"> </v>
      </c>
      <c r="AC561" s="1032" t="str">
        <f t="shared" si="49"/>
        <v>' '</v>
      </c>
    </row>
    <row r="562" spans="1:29" ht="21">
      <c r="A562" s="1087">
        <f t="shared" si="47"/>
        <v>999999</v>
      </c>
      <c r="B562" s="1032">
        <f t="shared" si="48"/>
        <v>562</v>
      </c>
      <c r="E562" s="1032"/>
      <c r="AA562" s="1112" t="str">
        <f t="shared" si="50"/>
        <v xml:space="preserve"> </v>
      </c>
      <c r="AB562" s="1112" t="str">
        <f t="shared" si="50"/>
        <v xml:space="preserve"> </v>
      </c>
      <c r="AC562" s="1032" t="str">
        <f t="shared" si="49"/>
        <v>' '</v>
      </c>
    </row>
    <row r="563" spans="1:29" ht="21">
      <c r="A563" s="1087">
        <f t="shared" si="47"/>
        <v>999999</v>
      </c>
      <c r="B563" s="1032">
        <f t="shared" si="48"/>
        <v>563</v>
      </c>
      <c r="E563" s="1032"/>
      <c r="AA563" s="1112" t="str">
        <f t="shared" si="50"/>
        <v xml:space="preserve"> </v>
      </c>
      <c r="AB563" s="1112" t="str">
        <f t="shared" si="50"/>
        <v xml:space="preserve"> </v>
      </c>
      <c r="AC563" s="1032" t="str">
        <f t="shared" si="49"/>
        <v>' '</v>
      </c>
    </row>
    <row r="564" spans="1:29" ht="21">
      <c r="A564" s="1087">
        <f t="shared" si="47"/>
        <v>999999</v>
      </c>
      <c r="B564" s="1032">
        <f t="shared" si="48"/>
        <v>564</v>
      </c>
      <c r="E564" s="1032"/>
      <c r="AA564" s="1112" t="str">
        <f t="shared" si="50"/>
        <v xml:space="preserve"> </v>
      </c>
      <c r="AB564" s="1112" t="str">
        <f t="shared" si="50"/>
        <v xml:space="preserve"> </v>
      </c>
      <c r="AC564" s="1032" t="str">
        <f t="shared" si="49"/>
        <v>' '</v>
      </c>
    </row>
    <row r="565" spans="1:29" ht="21">
      <c r="A565" s="1087">
        <f t="shared" si="47"/>
        <v>999999</v>
      </c>
      <c r="B565" s="1032">
        <f t="shared" si="48"/>
        <v>565</v>
      </c>
      <c r="E565" s="1032"/>
      <c r="AA565" s="1112" t="str">
        <f t="shared" si="50"/>
        <v xml:space="preserve"> </v>
      </c>
      <c r="AB565" s="1112" t="str">
        <f t="shared" si="50"/>
        <v xml:space="preserve"> </v>
      </c>
      <c r="AC565" s="1032" t="str">
        <f t="shared" si="49"/>
        <v>' '</v>
      </c>
    </row>
    <row r="566" spans="1:29" ht="21">
      <c r="A566" s="1087">
        <f t="shared" si="47"/>
        <v>999999</v>
      </c>
      <c r="B566" s="1032">
        <f t="shared" si="48"/>
        <v>566</v>
      </c>
      <c r="E566" s="1032"/>
      <c r="AA566" s="1112" t="str">
        <f t="shared" si="50"/>
        <v xml:space="preserve"> </v>
      </c>
      <c r="AB566" s="1112" t="str">
        <f t="shared" si="50"/>
        <v xml:space="preserve"> </v>
      </c>
      <c r="AC566" s="1032" t="str">
        <f t="shared" si="49"/>
        <v>' '</v>
      </c>
    </row>
    <row r="567" spans="1:29" ht="21">
      <c r="A567" s="1087">
        <f t="shared" si="47"/>
        <v>999999</v>
      </c>
      <c r="B567" s="1032">
        <f t="shared" si="48"/>
        <v>567</v>
      </c>
      <c r="E567" s="1032"/>
      <c r="AA567" s="1112" t="str">
        <f t="shared" si="50"/>
        <v xml:space="preserve"> </v>
      </c>
      <c r="AB567" s="1112" t="str">
        <f t="shared" si="50"/>
        <v xml:space="preserve"> </v>
      </c>
      <c r="AC567" s="1032" t="str">
        <f t="shared" si="49"/>
        <v>' '</v>
      </c>
    </row>
    <row r="568" spans="1:29" ht="21">
      <c r="A568" s="1087">
        <f t="shared" si="47"/>
        <v>999999</v>
      </c>
      <c r="B568" s="1032">
        <f t="shared" si="48"/>
        <v>568</v>
      </c>
      <c r="E568" s="1032"/>
      <c r="AA568" s="1112" t="str">
        <f t="shared" si="50"/>
        <v xml:space="preserve"> </v>
      </c>
      <c r="AB568" s="1112" t="str">
        <f t="shared" si="50"/>
        <v xml:space="preserve"> </v>
      </c>
      <c r="AC568" s="1032" t="str">
        <f t="shared" si="49"/>
        <v>' '</v>
      </c>
    </row>
    <row r="569" spans="1:29" ht="21">
      <c r="A569" s="1087">
        <f t="shared" si="47"/>
        <v>999999</v>
      </c>
      <c r="B569" s="1032">
        <f t="shared" si="48"/>
        <v>569</v>
      </c>
      <c r="E569" s="1032"/>
      <c r="AA569" s="1112" t="str">
        <f t="shared" si="50"/>
        <v xml:space="preserve"> </v>
      </c>
      <c r="AB569" s="1112" t="str">
        <f t="shared" si="50"/>
        <v xml:space="preserve"> </v>
      </c>
      <c r="AC569" s="1032" t="str">
        <f t="shared" si="49"/>
        <v>' '</v>
      </c>
    </row>
    <row r="570" spans="1:29" ht="21">
      <c r="A570" s="1087">
        <f t="shared" si="47"/>
        <v>999999</v>
      </c>
      <c r="B570" s="1032">
        <f t="shared" si="48"/>
        <v>570</v>
      </c>
      <c r="E570" s="1032"/>
      <c r="AA570" s="1112" t="str">
        <f t="shared" si="50"/>
        <v xml:space="preserve"> </v>
      </c>
      <c r="AB570" s="1112" t="str">
        <f t="shared" si="50"/>
        <v xml:space="preserve"> </v>
      </c>
      <c r="AC570" s="1032" t="str">
        <f t="shared" si="49"/>
        <v>' '</v>
      </c>
    </row>
    <row r="571" spans="1:29" ht="21">
      <c r="A571" s="1087">
        <f t="shared" si="47"/>
        <v>999999</v>
      </c>
      <c r="B571" s="1032">
        <f t="shared" si="48"/>
        <v>571</v>
      </c>
      <c r="E571" s="1032"/>
      <c r="AA571" s="1112" t="str">
        <f t="shared" si="50"/>
        <v xml:space="preserve"> </v>
      </c>
      <c r="AB571" s="1112" t="str">
        <f t="shared" si="50"/>
        <v xml:space="preserve"> </v>
      </c>
      <c r="AC571" s="1032" t="str">
        <f t="shared" si="49"/>
        <v>' '</v>
      </c>
    </row>
    <row r="572" spans="1:29" ht="21">
      <c r="A572" s="1087">
        <f t="shared" si="47"/>
        <v>999999</v>
      </c>
      <c r="B572" s="1032">
        <f t="shared" si="48"/>
        <v>572</v>
      </c>
      <c r="E572" s="1032"/>
      <c r="AA572" s="1112" t="str">
        <f t="shared" si="50"/>
        <v xml:space="preserve"> </v>
      </c>
      <c r="AB572" s="1112" t="str">
        <f t="shared" si="50"/>
        <v xml:space="preserve"> </v>
      </c>
      <c r="AC572" s="1032" t="str">
        <f t="shared" si="49"/>
        <v>' '</v>
      </c>
    </row>
    <row r="573" spans="1:29" ht="21">
      <c r="A573" s="1087">
        <f t="shared" si="47"/>
        <v>999999</v>
      </c>
      <c r="B573" s="1032">
        <f t="shared" si="48"/>
        <v>573</v>
      </c>
      <c r="E573" s="1032"/>
      <c r="AA573" s="1112" t="str">
        <f t="shared" si="50"/>
        <v xml:space="preserve"> </v>
      </c>
      <c r="AB573" s="1112" t="str">
        <f t="shared" si="50"/>
        <v xml:space="preserve"> </v>
      </c>
      <c r="AC573" s="1032" t="str">
        <f t="shared" si="49"/>
        <v>' '</v>
      </c>
    </row>
    <row r="574" spans="1:29" ht="21">
      <c r="A574" s="1087">
        <f t="shared" si="47"/>
        <v>999999</v>
      </c>
      <c r="B574" s="1032">
        <f t="shared" si="48"/>
        <v>574</v>
      </c>
      <c r="E574" s="1032"/>
      <c r="AA574" s="1112" t="str">
        <f t="shared" si="50"/>
        <v xml:space="preserve"> </v>
      </c>
      <c r="AB574" s="1112" t="str">
        <f t="shared" si="50"/>
        <v xml:space="preserve"> </v>
      </c>
      <c r="AC574" s="1032" t="str">
        <f t="shared" si="49"/>
        <v>' '</v>
      </c>
    </row>
    <row r="575" spans="1:29" ht="21">
      <c r="A575" s="1087">
        <f t="shared" si="47"/>
        <v>999999</v>
      </c>
      <c r="B575" s="1032">
        <f t="shared" si="48"/>
        <v>575</v>
      </c>
      <c r="E575" s="1032"/>
      <c r="AA575" s="1112" t="str">
        <f t="shared" si="50"/>
        <v xml:space="preserve"> </v>
      </c>
      <c r="AB575" s="1112" t="str">
        <f t="shared" si="50"/>
        <v xml:space="preserve"> </v>
      </c>
      <c r="AC575" s="1032" t="str">
        <f t="shared" si="49"/>
        <v>' '</v>
      </c>
    </row>
    <row r="576" spans="1:29" ht="21">
      <c r="A576" s="1087">
        <f t="shared" si="47"/>
        <v>999999</v>
      </c>
      <c r="B576" s="1032">
        <f t="shared" si="48"/>
        <v>576</v>
      </c>
      <c r="E576" s="1032"/>
      <c r="AA576" s="1112" t="str">
        <f t="shared" si="50"/>
        <v xml:space="preserve"> </v>
      </c>
      <c r="AB576" s="1112" t="str">
        <f t="shared" si="50"/>
        <v xml:space="preserve"> </v>
      </c>
      <c r="AC576" s="1032" t="str">
        <f t="shared" si="49"/>
        <v>' '</v>
      </c>
    </row>
    <row r="577" spans="1:29" ht="21">
      <c r="A577" s="1087">
        <f t="shared" si="47"/>
        <v>999999</v>
      </c>
      <c r="B577" s="1032">
        <f t="shared" si="48"/>
        <v>577</v>
      </c>
      <c r="E577" s="1032"/>
      <c r="AA577" s="1112" t="str">
        <f t="shared" si="50"/>
        <v xml:space="preserve"> </v>
      </c>
      <c r="AB577" s="1112" t="str">
        <f t="shared" si="50"/>
        <v xml:space="preserve"> </v>
      </c>
      <c r="AC577" s="1032" t="str">
        <f t="shared" si="49"/>
        <v>' '</v>
      </c>
    </row>
    <row r="578" spans="1:29" ht="21">
      <c r="A578" s="1087">
        <f t="shared" si="47"/>
        <v>999999</v>
      </c>
      <c r="B578" s="1032">
        <f t="shared" si="48"/>
        <v>578</v>
      </c>
      <c r="E578" s="1032"/>
      <c r="AA578" s="1112" t="str">
        <f t="shared" si="50"/>
        <v xml:space="preserve"> </v>
      </c>
      <c r="AB578" s="1112" t="str">
        <f t="shared" si="50"/>
        <v xml:space="preserve"> </v>
      </c>
      <c r="AC578" s="1032" t="str">
        <f t="shared" si="49"/>
        <v>' '</v>
      </c>
    </row>
    <row r="579" spans="1:29" ht="21">
      <c r="A579" s="1087">
        <f t="shared" ref="A579:A642" si="51">IF(C579=0,999999,$E$1)</f>
        <v>999999</v>
      </c>
      <c r="B579" s="1032">
        <f t="shared" ref="B579:B642" si="52">B578+1</f>
        <v>579</v>
      </c>
      <c r="E579" s="1032"/>
      <c r="AA579" s="1112" t="str">
        <f t="shared" si="50"/>
        <v xml:space="preserve"> </v>
      </c>
      <c r="AB579" s="1112" t="str">
        <f t="shared" si="50"/>
        <v xml:space="preserve"> </v>
      </c>
      <c r="AC579" s="1032" t="str">
        <f t="shared" si="49"/>
        <v>' '</v>
      </c>
    </row>
    <row r="580" spans="1:29" ht="21">
      <c r="A580" s="1087">
        <f t="shared" si="51"/>
        <v>999999</v>
      </c>
      <c r="B580" s="1032">
        <f t="shared" si="52"/>
        <v>580</v>
      </c>
      <c r="E580" s="1032"/>
      <c r="AA580" s="1112" t="str">
        <f t="shared" si="50"/>
        <v xml:space="preserve"> </v>
      </c>
      <c r="AB580" s="1112" t="str">
        <f t="shared" si="50"/>
        <v xml:space="preserve"> </v>
      </c>
      <c r="AC580" s="1032" t="str">
        <f t="shared" si="49"/>
        <v>' '</v>
      </c>
    </row>
    <row r="581" spans="1:29" ht="21">
      <c r="A581" s="1087">
        <f t="shared" si="51"/>
        <v>999999</v>
      </c>
      <c r="B581" s="1032">
        <f t="shared" si="52"/>
        <v>581</v>
      </c>
      <c r="E581" s="1032"/>
      <c r="AA581" s="1112" t="str">
        <f t="shared" si="50"/>
        <v xml:space="preserve"> </v>
      </c>
      <c r="AB581" s="1112" t="str">
        <f t="shared" si="50"/>
        <v xml:space="preserve"> </v>
      </c>
      <c r="AC581" s="1032" t="str">
        <f t="shared" ref="AC581:AC600" si="53">CONCATENATE("'",AB581,"'")</f>
        <v>' '</v>
      </c>
    </row>
    <row r="582" spans="1:29" ht="21">
      <c r="A582" s="1087">
        <f t="shared" si="51"/>
        <v>999999</v>
      </c>
      <c r="B582" s="1032">
        <f t="shared" si="52"/>
        <v>582</v>
      </c>
      <c r="E582" s="1032"/>
      <c r="AA582" s="1112" t="str">
        <f t="shared" si="50"/>
        <v xml:space="preserve"> </v>
      </c>
      <c r="AB582" s="1112" t="str">
        <f t="shared" si="50"/>
        <v xml:space="preserve"> </v>
      </c>
      <c r="AC582" s="1032" t="str">
        <f t="shared" si="53"/>
        <v>' '</v>
      </c>
    </row>
    <row r="583" spans="1:29" ht="21">
      <c r="A583" s="1087">
        <f t="shared" si="51"/>
        <v>999999</v>
      </c>
      <c r="B583" s="1032">
        <f t="shared" si="52"/>
        <v>583</v>
      </c>
      <c r="E583" s="1032"/>
      <c r="AA583" s="1112" t="str">
        <f t="shared" si="50"/>
        <v xml:space="preserve"> </v>
      </c>
      <c r="AB583" s="1112" t="str">
        <f t="shared" si="50"/>
        <v xml:space="preserve"> </v>
      </c>
      <c r="AC583" s="1032" t="str">
        <f t="shared" si="53"/>
        <v>' '</v>
      </c>
    </row>
    <row r="584" spans="1:29" ht="21">
      <c r="A584" s="1087">
        <f t="shared" si="51"/>
        <v>999999</v>
      </c>
      <c r="B584" s="1032">
        <f t="shared" si="52"/>
        <v>584</v>
      </c>
      <c r="E584" s="1032"/>
      <c r="AA584" s="1112" t="str">
        <f t="shared" si="50"/>
        <v xml:space="preserve"> </v>
      </c>
      <c r="AB584" s="1112" t="str">
        <f t="shared" si="50"/>
        <v xml:space="preserve"> </v>
      </c>
      <c r="AC584" s="1032" t="str">
        <f t="shared" si="53"/>
        <v>' '</v>
      </c>
    </row>
    <row r="585" spans="1:29" ht="21">
      <c r="A585" s="1087">
        <f t="shared" si="51"/>
        <v>999999</v>
      </c>
      <c r="B585" s="1032">
        <f t="shared" si="52"/>
        <v>585</v>
      </c>
      <c r="E585" s="1032"/>
      <c r="AA585" s="1112" t="str">
        <f t="shared" si="50"/>
        <v xml:space="preserve"> </v>
      </c>
      <c r="AB585" s="1112" t="str">
        <f t="shared" si="50"/>
        <v xml:space="preserve"> </v>
      </c>
      <c r="AC585" s="1032" t="str">
        <f t="shared" si="53"/>
        <v>' '</v>
      </c>
    </row>
    <row r="586" spans="1:29" ht="21">
      <c r="A586" s="1087">
        <f t="shared" si="51"/>
        <v>999999</v>
      </c>
      <c r="B586" s="1032">
        <f t="shared" si="52"/>
        <v>586</v>
      </c>
      <c r="E586" s="1032"/>
      <c r="AA586" s="1112" t="str">
        <f t="shared" si="50"/>
        <v xml:space="preserve"> </v>
      </c>
      <c r="AB586" s="1112" t="str">
        <f t="shared" si="50"/>
        <v xml:space="preserve"> </v>
      </c>
      <c r="AC586" s="1032" t="str">
        <f t="shared" si="53"/>
        <v>' '</v>
      </c>
    </row>
    <row r="587" spans="1:29" ht="21">
      <c r="A587" s="1087">
        <f t="shared" si="51"/>
        <v>999999</v>
      </c>
      <c r="B587" s="1032">
        <f t="shared" si="52"/>
        <v>587</v>
      </c>
      <c r="E587" s="1032"/>
      <c r="AA587" s="1112" t="str">
        <f t="shared" si="50"/>
        <v xml:space="preserve"> </v>
      </c>
      <c r="AB587" s="1112" t="str">
        <f t="shared" si="50"/>
        <v xml:space="preserve"> </v>
      </c>
      <c r="AC587" s="1032" t="str">
        <f t="shared" si="53"/>
        <v>' '</v>
      </c>
    </row>
    <row r="588" spans="1:29" ht="21">
      <c r="A588" s="1087">
        <f t="shared" si="51"/>
        <v>999999</v>
      </c>
      <c r="B588" s="1032">
        <f t="shared" si="52"/>
        <v>588</v>
      </c>
      <c r="E588" s="1032"/>
      <c r="AA588" s="1112" t="str">
        <f t="shared" si="50"/>
        <v xml:space="preserve"> </v>
      </c>
      <c r="AB588" s="1112" t="str">
        <f t="shared" si="50"/>
        <v xml:space="preserve"> </v>
      </c>
      <c r="AC588" s="1032" t="str">
        <f t="shared" si="53"/>
        <v>' '</v>
      </c>
    </row>
    <row r="589" spans="1:29" ht="21">
      <c r="A589" s="1087">
        <f t="shared" si="51"/>
        <v>999999</v>
      </c>
      <c r="B589" s="1032">
        <f t="shared" si="52"/>
        <v>589</v>
      </c>
      <c r="E589" s="1032"/>
      <c r="AA589" s="1112" t="str">
        <f t="shared" si="50"/>
        <v xml:space="preserve"> </v>
      </c>
      <c r="AB589" s="1112" t="str">
        <f t="shared" si="50"/>
        <v xml:space="preserve"> </v>
      </c>
      <c r="AC589" s="1032" t="str">
        <f t="shared" si="53"/>
        <v>' '</v>
      </c>
    </row>
    <row r="590" spans="1:29" ht="21">
      <c r="A590" s="1087">
        <f t="shared" si="51"/>
        <v>999999</v>
      </c>
      <c r="B590" s="1032">
        <f t="shared" si="52"/>
        <v>590</v>
      </c>
      <c r="E590" s="1032"/>
      <c r="AA590" s="1112" t="str">
        <f t="shared" si="50"/>
        <v xml:space="preserve"> </v>
      </c>
      <c r="AB590" s="1112" t="str">
        <f t="shared" si="50"/>
        <v xml:space="preserve"> </v>
      </c>
      <c r="AC590" s="1032" t="str">
        <f t="shared" si="53"/>
        <v>' '</v>
      </c>
    </row>
    <row r="591" spans="1:29" ht="21">
      <c r="A591" s="1087">
        <f t="shared" si="51"/>
        <v>999999</v>
      </c>
      <c r="B591" s="1032">
        <f t="shared" si="52"/>
        <v>591</v>
      </c>
      <c r="E591" s="1032"/>
      <c r="AA591" s="1112" t="str">
        <f t="shared" si="50"/>
        <v xml:space="preserve"> </v>
      </c>
      <c r="AB591" s="1112" t="str">
        <f t="shared" si="50"/>
        <v xml:space="preserve"> </v>
      </c>
      <c r="AC591" s="1032" t="str">
        <f t="shared" si="53"/>
        <v>' '</v>
      </c>
    </row>
    <row r="592" spans="1:29" ht="21">
      <c r="A592" s="1087">
        <f t="shared" si="51"/>
        <v>999999</v>
      </c>
      <c r="B592" s="1032">
        <f t="shared" si="52"/>
        <v>592</v>
      </c>
      <c r="E592" s="1032"/>
      <c r="AA592" s="1112" t="str">
        <f t="shared" si="50"/>
        <v xml:space="preserve"> </v>
      </c>
      <c r="AB592" s="1112" t="str">
        <f t="shared" si="50"/>
        <v xml:space="preserve"> </v>
      </c>
      <c r="AC592" s="1032" t="str">
        <f t="shared" si="53"/>
        <v>' '</v>
      </c>
    </row>
    <row r="593" spans="1:29" ht="21">
      <c r="A593" s="1087">
        <f t="shared" si="51"/>
        <v>999999</v>
      </c>
      <c r="B593" s="1032">
        <f t="shared" si="52"/>
        <v>593</v>
      </c>
      <c r="E593" s="1032"/>
      <c r="AA593" s="1112" t="str">
        <f t="shared" si="50"/>
        <v xml:space="preserve"> </v>
      </c>
      <c r="AB593" s="1112" t="str">
        <f t="shared" si="50"/>
        <v xml:space="preserve"> </v>
      </c>
      <c r="AC593" s="1032" t="str">
        <f t="shared" si="53"/>
        <v>' '</v>
      </c>
    </row>
    <row r="594" spans="1:29" ht="21">
      <c r="A594" s="1087">
        <f t="shared" si="51"/>
        <v>999999</v>
      </c>
      <c r="B594" s="1032">
        <f t="shared" si="52"/>
        <v>594</v>
      </c>
      <c r="E594" s="1032"/>
      <c r="AA594" s="1112" t="str">
        <f t="shared" si="50"/>
        <v xml:space="preserve"> </v>
      </c>
      <c r="AB594" s="1112" t="str">
        <f t="shared" si="50"/>
        <v xml:space="preserve"> </v>
      </c>
      <c r="AC594" s="1032" t="str">
        <f t="shared" si="53"/>
        <v>' '</v>
      </c>
    </row>
    <row r="595" spans="1:29" ht="21">
      <c r="A595" s="1087">
        <f t="shared" si="51"/>
        <v>999999</v>
      </c>
      <c r="B595" s="1032">
        <f t="shared" si="52"/>
        <v>595</v>
      </c>
      <c r="E595" s="1032"/>
      <c r="AA595" s="1112" t="str">
        <f t="shared" si="50"/>
        <v xml:space="preserve"> </v>
      </c>
      <c r="AB595" s="1112" t="str">
        <f t="shared" si="50"/>
        <v xml:space="preserve"> </v>
      </c>
      <c r="AC595" s="1032" t="str">
        <f t="shared" si="53"/>
        <v>' '</v>
      </c>
    </row>
    <row r="596" spans="1:29" ht="21">
      <c r="A596" s="1087">
        <f t="shared" si="51"/>
        <v>999999</v>
      </c>
      <c r="B596" s="1032">
        <f t="shared" si="52"/>
        <v>596</v>
      </c>
      <c r="E596" s="1032"/>
      <c r="AA596" s="1112" t="str">
        <f t="shared" si="50"/>
        <v xml:space="preserve"> </v>
      </c>
      <c r="AB596" s="1112" t="str">
        <f t="shared" si="50"/>
        <v xml:space="preserve"> </v>
      </c>
      <c r="AC596" s="1032" t="str">
        <f t="shared" si="53"/>
        <v>' '</v>
      </c>
    </row>
    <row r="597" spans="1:29" ht="21">
      <c r="A597" s="1087">
        <f t="shared" si="51"/>
        <v>999999</v>
      </c>
      <c r="B597" s="1032">
        <f t="shared" si="52"/>
        <v>597</v>
      </c>
      <c r="E597" s="1032"/>
      <c r="AA597" s="1112" t="str">
        <f t="shared" si="50"/>
        <v xml:space="preserve"> </v>
      </c>
      <c r="AB597" s="1112" t="str">
        <f t="shared" si="50"/>
        <v xml:space="preserve"> </v>
      </c>
      <c r="AC597" s="1032" t="str">
        <f t="shared" si="53"/>
        <v>' '</v>
      </c>
    </row>
    <row r="598" spans="1:29" ht="21">
      <c r="A598" s="1087">
        <f t="shared" si="51"/>
        <v>999999</v>
      </c>
      <c r="B598" s="1032">
        <f t="shared" si="52"/>
        <v>598</v>
      </c>
      <c r="E598" s="1032"/>
      <c r="AA598" s="1112" t="str">
        <f t="shared" si="50"/>
        <v xml:space="preserve"> </v>
      </c>
      <c r="AB598" s="1112" t="str">
        <f t="shared" si="50"/>
        <v xml:space="preserve"> </v>
      </c>
      <c r="AC598" s="1032" t="str">
        <f t="shared" si="53"/>
        <v>' '</v>
      </c>
    </row>
    <row r="599" spans="1:29" ht="21">
      <c r="A599" s="1087">
        <f t="shared" si="51"/>
        <v>999999</v>
      </c>
      <c r="B599" s="1032">
        <f t="shared" si="52"/>
        <v>599</v>
      </c>
      <c r="E599" s="1032"/>
      <c r="AA599" s="1112" t="str">
        <f t="shared" si="50"/>
        <v xml:space="preserve"> </v>
      </c>
      <c r="AB599" s="1112" t="str">
        <f t="shared" si="50"/>
        <v xml:space="preserve"> </v>
      </c>
      <c r="AC599" s="1032" t="str">
        <f t="shared" si="53"/>
        <v>' '</v>
      </c>
    </row>
    <row r="600" spans="1:29" ht="21">
      <c r="A600" s="1087">
        <f t="shared" si="51"/>
        <v>999999</v>
      </c>
      <c r="B600" s="1032">
        <f t="shared" si="52"/>
        <v>600</v>
      </c>
      <c r="E600" s="1032"/>
      <c r="AA600" s="1112" t="str">
        <f t="shared" si="50"/>
        <v xml:space="preserve"> </v>
      </c>
      <c r="AB600" s="1112" t="str">
        <f t="shared" si="50"/>
        <v xml:space="preserve"> </v>
      </c>
      <c r="AC600" s="1032" t="str">
        <f t="shared" si="53"/>
        <v>' '</v>
      </c>
    </row>
    <row r="601" spans="1:29">
      <c r="A601" s="1087">
        <f t="shared" si="51"/>
        <v>999999</v>
      </c>
      <c r="B601" s="1032">
        <f t="shared" si="52"/>
        <v>601</v>
      </c>
      <c r="E601" s="1032"/>
    </row>
    <row r="602" spans="1:29">
      <c r="A602" s="1087">
        <f t="shared" si="51"/>
        <v>999999</v>
      </c>
      <c r="B602" s="1032">
        <f t="shared" si="52"/>
        <v>602</v>
      </c>
      <c r="E602" s="1032"/>
    </row>
    <row r="603" spans="1:29">
      <c r="A603" s="1087">
        <f t="shared" si="51"/>
        <v>999999</v>
      </c>
      <c r="B603" s="1032">
        <f t="shared" si="52"/>
        <v>603</v>
      </c>
      <c r="E603" s="1032"/>
    </row>
    <row r="604" spans="1:29">
      <c r="A604" s="1087">
        <f t="shared" si="51"/>
        <v>999999</v>
      </c>
      <c r="B604" s="1032">
        <f t="shared" si="52"/>
        <v>604</v>
      </c>
      <c r="E604" s="1032"/>
    </row>
    <row r="605" spans="1:29">
      <c r="A605" s="1087">
        <f t="shared" si="51"/>
        <v>999999</v>
      </c>
      <c r="B605" s="1032">
        <f t="shared" si="52"/>
        <v>605</v>
      </c>
      <c r="E605" s="1032"/>
    </row>
    <row r="606" spans="1:29">
      <c r="A606" s="1087">
        <f t="shared" si="51"/>
        <v>999999</v>
      </c>
      <c r="B606" s="1032">
        <f t="shared" si="52"/>
        <v>606</v>
      </c>
      <c r="E606" s="1032"/>
    </row>
    <row r="607" spans="1:29">
      <c r="A607" s="1087">
        <f t="shared" si="51"/>
        <v>999999</v>
      </c>
      <c r="B607" s="1032">
        <f t="shared" si="52"/>
        <v>607</v>
      </c>
      <c r="E607" s="1032"/>
    </row>
    <row r="608" spans="1:29">
      <c r="A608" s="1087">
        <f t="shared" si="51"/>
        <v>999999</v>
      </c>
      <c r="B608" s="1032">
        <f t="shared" si="52"/>
        <v>608</v>
      </c>
      <c r="E608" s="1032"/>
    </row>
    <row r="609" spans="1:5">
      <c r="A609" s="1087">
        <f t="shared" si="51"/>
        <v>999999</v>
      </c>
      <c r="B609" s="1032">
        <f t="shared" si="52"/>
        <v>609</v>
      </c>
      <c r="E609" s="1032"/>
    </row>
    <row r="610" spans="1:5">
      <c r="A610" s="1087">
        <f t="shared" si="51"/>
        <v>999999</v>
      </c>
      <c r="B610" s="1032">
        <f t="shared" si="52"/>
        <v>610</v>
      </c>
      <c r="E610" s="1032"/>
    </row>
    <row r="611" spans="1:5">
      <c r="A611" s="1087">
        <f t="shared" si="51"/>
        <v>999999</v>
      </c>
      <c r="B611" s="1032">
        <f t="shared" si="52"/>
        <v>611</v>
      </c>
      <c r="E611" s="1032"/>
    </row>
    <row r="612" spans="1:5">
      <c r="A612" s="1087">
        <f t="shared" si="51"/>
        <v>999999</v>
      </c>
      <c r="B612" s="1032">
        <f t="shared" si="52"/>
        <v>612</v>
      </c>
      <c r="E612" s="1032"/>
    </row>
    <row r="613" spans="1:5">
      <c r="A613" s="1087">
        <f t="shared" si="51"/>
        <v>999999</v>
      </c>
      <c r="B613" s="1032">
        <f t="shared" si="52"/>
        <v>613</v>
      </c>
      <c r="E613" s="1032"/>
    </row>
    <row r="614" spans="1:5">
      <c r="A614" s="1087">
        <f t="shared" si="51"/>
        <v>999999</v>
      </c>
      <c r="B614" s="1032">
        <f t="shared" si="52"/>
        <v>614</v>
      </c>
      <c r="E614" s="1032"/>
    </row>
    <row r="615" spans="1:5">
      <c r="A615" s="1087">
        <f t="shared" si="51"/>
        <v>999999</v>
      </c>
      <c r="B615" s="1032">
        <f t="shared" si="52"/>
        <v>615</v>
      </c>
      <c r="E615" s="1032"/>
    </row>
    <row r="616" spans="1:5">
      <c r="A616" s="1087">
        <f t="shared" si="51"/>
        <v>999999</v>
      </c>
      <c r="B616" s="1032">
        <f t="shared" si="52"/>
        <v>616</v>
      </c>
      <c r="E616" s="1032"/>
    </row>
    <row r="617" spans="1:5">
      <c r="A617" s="1087">
        <f t="shared" si="51"/>
        <v>999999</v>
      </c>
      <c r="B617" s="1032">
        <f t="shared" si="52"/>
        <v>617</v>
      </c>
      <c r="E617" s="1032"/>
    </row>
    <row r="618" spans="1:5">
      <c r="A618" s="1087">
        <f t="shared" si="51"/>
        <v>999999</v>
      </c>
      <c r="B618" s="1032">
        <f t="shared" si="52"/>
        <v>618</v>
      </c>
      <c r="E618" s="1032"/>
    </row>
    <row r="619" spans="1:5">
      <c r="A619" s="1087">
        <f t="shared" si="51"/>
        <v>999999</v>
      </c>
      <c r="B619" s="1032">
        <f t="shared" si="52"/>
        <v>619</v>
      </c>
      <c r="E619" s="1032"/>
    </row>
    <row r="620" spans="1:5">
      <c r="A620" s="1087">
        <f t="shared" si="51"/>
        <v>999999</v>
      </c>
      <c r="B620" s="1032">
        <f t="shared" si="52"/>
        <v>620</v>
      </c>
      <c r="E620" s="1032"/>
    </row>
    <row r="621" spans="1:5">
      <c r="A621" s="1087">
        <f t="shared" si="51"/>
        <v>999999</v>
      </c>
      <c r="B621" s="1032">
        <f t="shared" si="52"/>
        <v>621</v>
      </c>
      <c r="E621" s="1032"/>
    </row>
    <row r="622" spans="1:5">
      <c r="A622" s="1087">
        <f t="shared" si="51"/>
        <v>999999</v>
      </c>
      <c r="B622" s="1032">
        <f t="shared" si="52"/>
        <v>622</v>
      </c>
      <c r="E622" s="1032"/>
    </row>
    <row r="623" spans="1:5">
      <c r="A623" s="1087">
        <f t="shared" si="51"/>
        <v>999999</v>
      </c>
      <c r="B623" s="1032">
        <f t="shared" si="52"/>
        <v>623</v>
      </c>
      <c r="E623" s="1032"/>
    </row>
    <row r="624" spans="1:5">
      <c r="A624" s="1087">
        <f t="shared" si="51"/>
        <v>999999</v>
      </c>
      <c r="B624" s="1032">
        <f t="shared" si="52"/>
        <v>624</v>
      </c>
      <c r="E624" s="1032"/>
    </row>
    <row r="625" spans="1:5">
      <c r="A625" s="1087">
        <f t="shared" si="51"/>
        <v>999999</v>
      </c>
      <c r="B625" s="1032">
        <f t="shared" si="52"/>
        <v>625</v>
      </c>
      <c r="E625" s="1032"/>
    </row>
    <row r="626" spans="1:5">
      <c r="A626" s="1087">
        <f t="shared" si="51"/>
        <v>999999</v>
      </c>
      <c r="B626" s="1032">
        <f t="shared" si="52"/>
        <v>626</v>
      </c>
      <c r="E626" s="1032"/>
    </row>
    <row r="627" spans="1:5">
      <c r="A627" s="1087">
        <f t="shared" si="51"/>
        <v>999999</v>
      </c>
      <c r="B627" s="1032">
        <f t="shared" si="52"/>
        <v>627</v>
      </c>
      <c r="E627" s="1032"/>
    </row>
    <row r="628" spans="1:5">
      <c r="A628" s="1087">
        <f t="shared" si="51"/>
        <v>999999</v>
      </c>
      <c r="B628" s="1032">
        <f t="shared" si="52"/>
        <v>628</v>
      </c>
      <c r="E628" s="1032"/>
    </row>
    <row r="629" spans="1:5">
      <c r="A629" s="1087">
        <f t="shared" si="51"/>
        <v>999999</v>
      </c>
      <c r="B629" s="1032">
        <f t="shared" si="52"/>
        <v>629</v>
      </c>
      <c r="E629" s="1032"/>
    </row>
    <row r="630" spans="1:5">
      <c r="A630" s="1087">
        <f t="shared" si="51"/>
        <v>999999</v>
      </c>
      <c r="B630" s="1032">
        <f t="shared" si="52"/>
        <v>630</v>
      </c>
      <c r="E630" s="1032"/>
    </row>
    <row r="631" spans="1:5">
      <c r="A631" s="1087">
        <f t="shared" si="51"/>
        <v>999999</v>
      </c>
      <c r="B631" s="1032">
        <f t="shared" si="52"/>
        <v>631</v>
      </c>
      <c r="E631" s="1032"/>
    </row>
    <row r="632" spans="1:5">
      <c r="A632" s="1087">
        <f t="shared" si="51"/>
        <v>999999</v>
      </c>
      <c r="B632" s="1032">
        <f t="shared" si="52"/>
        <v>632</v>
      </c>
      <c r="E632" s="1032"/>
    </row>
    <row r="633" spans="1:5">
      <c r="A633" s="1087">
        <f t="shared" si="51"/>
        <v>999999</v>
      </c>
      <c r="B633" s="1032">
        <f t="shared" si="52"/>
        <v>633</v>
      </c>
      <c r="E633" s="1032"/>
    </row>
    <row r="634" spans="1:5">
      <c r="A634" s="1087">
        <f t="shared" si="51"/>
        <v>999999</v>
      </c>
      <c r="B634" s="1032">
        <f t="shared" si="52"/>
        <v>634</v>
      </c>
      <c r="E634" s="1032"/>
    </row>
    <row r="635" spans="1:5">
      <c r="A635" s="1087">
        <f t="shared" si="51"/>
        <v>999999</v>
      </c>
      <c r="B635" s="1032">
        <f t="shared" si="52"/>
        <v>635</v>
      </c>
      <c r="E635" s="1032"/>
    </row>
    <row r="636" spans="1:5">
      <c r="A636" s="1087">
        <f t="shared" si="51"/>
        <v>999999</v>
      </c>
      <c r="B636" s="1032">
        <f t="shared" si="52"/>
        <v>636</v>
      </c>
      <c r="E636" s="1032"/>
    </row>
    <row r="637" spans="1:5">
      <c r="A637" s="1087">
        <f t="shared" si="51"/>
        <v>999999</v>
      </c>
      <c r="B637" s="1032">
        <f t="shared" si="52"/>
        <v>637</v>
      </c>
      <c r="E637" s="1032"/>
    </row>
    <row r="638" spans="1:5">
      <c r="A638" s="1087">
        <f t="shared" si="51"/>
        <v>999999</v>
      </c>
      <c r="B638" s="1032">
        <f t="shared" si="52"/>
        <v>638</v>
      </c>
      <c r="E638" s="1032"/>
    </row>
    <row r="639" spans="1:5">
      <c r="A639" s="1087">
        <f t="shared" si="51"/>
        <v>999999</v>
      </c>
      <c r="B639" s="1032">
        <f t="shared" si="52"/>
        <v>639</v>
      </c>
      <c r="E639" s="1032"/>
    </row>
    <row r="640" spans="1:5">
      <c r="A640" s="1087">
        <f t="shared" si="51"/>
        <v>999999</v>
      </c>
      <c r="B640" s="1032">
        <f t="shared" si="52"/>
        <v>640</v>
      </c>
      <c r="E640" s="1032"/>
    </row>
    <row r="641" spans="1:5">
      <c r="A641" s="1087">
        <f t="shared" si="51"/>
        <v>999999</v>
      </c>
      <c r="B641" s="1032">
        <f t="shared" si="52"/>
        <v>641</v>
      </c>
      <c r="E641" s="1032"/>
    </row>
    <row r="642" spans="1:5">
      <c r="A642" s="1087">
        <f t="shared" si="51"/>
        <v>999999</v>
      </c>
      <c r="B642" s="1032">
        <f t="shared" si="52"/>
        <v>642</v>
      </c>
      <c r="E642" s="1032"/>
    </row>
    <row r="643" spans="1:5">
      <c r="A643" s="1087">
        <f t="shared" ref="A643:A706" si="54">IF(C643=0,999999,$E$1)</f>
        <v>999999</v>
      </c>
      <c r="B643" s="1032">
        <f t="shared" ref="B643:B706" si="55">B642+1</f>
        <v>643</v>
      </c>
      <c r="E643" s="1032"/>
    </row>
    <row r="644" spans="1:5">
      <c r="A644" s="1087">
        <f t="shared" si="54"/>
        <v>999999</v>
      </c>
      <c r="B644" s="1032">
        <f t="shared" si="55"/>
        <v>644</v>
      </c>
      <c r="E644" s="1032"/>
    </row>
    <row r="645" spans="1:5">
      <c r="A645" s="1087">
        <f t="shared" si="54"/>
        <v>999999</v>
      </c>
      <c r="B645" s="1032">
        <f t="shared" si="55"/>
        <v>645</v>
      </c>
      <c r="E645" s="1032"/>
    </row>
    <row r="646" spans="1:5">
      <c r="A646" s="1087">
        <f t="shared" si="54"/>
        <v>999999</v>
      </c>
      <c r="B646" s="1032">
        <f t="shared" si="55"/>
        <v>646</v>
      </c>
      <c r="E646" s="1032"/>
    </row>
    <row r="647" spans="1:5">
      <c r="A647" s="1087">
        <f t="shared" si="54"/>
        <v>999999</v>
      </c>
      <c r="B647" s="1032">
        <f t="shared" si="55"/>
        <v>647</v>
      </c>
      <c r="E647" s="1032"/>
    </row>
    <row r="648" spans="1:5">
      <c r="A648" s="1087">
        <f t="shared" si="54"/>
        <v>999999</v>
      </c>
      <c r="B648" s="1032">
        <f t="shared" si="55"/>
        <v>648</v>
      </c>
      <c r="E648" s="1032"/>
    </row>
    <row r="649" spans="1:5">
      <c r="A649" s="1087">
        <f t="shared" si="54"/>
        <v>999999</v>
      </c>
      <c r="B649" s="1032">
        <f t="shared" si="55"/>
        <v>649</v>
      </c>
      <c r="E649" s="1032"/>
    </row>
    <row r="650" spans="1:5">
      <c r="A650" s="1087">
        <f t="shared" si="54"/>
        <v>999999</v>
      </c>
      <c r="B650" s="1032">
        <f t="shared" si="55"/>
        <v>650</v>
      </c>
      <c r="E650" s="1032"/>
    </row>
    <row r="651" spans="1:5">
      <c r="A651" s="1087">
        <f t="shared" si="54"/>
        <v>999999</v>
      </c>
      <c r="B651" s="1032">
        <f t="shared" si="55"/>
        <v>651</v>
      </c>
      <c r="E651" s="1032"/>
    </row>
    <row r="652" spans="1:5">
      <c r="A652" s="1087">
        <f t="shared" si="54"/>
        <v>999999</v>
      </c>
      <c r="B652" s="1032">
        <f t="shared" si="55"/>
        <v>652</v>
      </c>
      <c r="E652" s="1032"/>
    </row>
    <row r="653" spans="1:5">
      <c r="A653" s="1087">
        <f t="shared" si="54"/>
        <v>999999</v>
      </c>
      <c r="B653" s="1032">
        <f t="shared" si="55"/>
        <v>653</v>
      </c>
      <c r="E653" s="1032"/>
    </row>
    <row r="654" spans="1:5">
      <c r="A654" s="1087">
        <f t="shared" si="54"/>
        <v>999999</v>
      </c>
      <c r="B654" s="1032">
        <f t="shared" si="55"/>
        <v>654</v>
      </c>
      <c r="E654" s="1032"/>
    </row>
    <row r="655" spans="1:5">
      <c r="A655" s="1087">
        <f t="shared" si="54"/>
        <v>999999</v>
      </c>
      <c r="B655" s="1032">
        <f t="shared" si="55"/>
        <v>655</v>
      </c>
      <c r="E655" s="1032"/>
    </row>
    <row r="656" spans="1:5">
      <c r="A656" s="1087">
        <f t="shared" si="54"/>
        <v>999999</v>
      </c>
      <c r="B656" s="1032">
        <f t="shared" si="55"/>
        <v>656</v>
      </c>
      <c r="E656" s="1032"/>
    </row>
    <row r="657" spans="1:5">
      <c r="A657" s="1087">
        <f t="shared" si="54"/>
        <v>999999</v>
      </c>
      <c r="B657" s="1032">
        <f t="shared" si="55"/>
        <v>657</v>
      </c>
      <c r="E657" s="1032"/>
    </row>
    <row r="658" spans="1:5">
      <c r="A658" s="1087">
        <f t="shared" si="54"/>
        <v>999999</v>
      </c>
      <c r="B658" s="1032">
        <f t="shared" si="55"/>
        <v>658</v>
      </c>
      <c r="E658" s="1032"/>
    </row>
    <row r="659" spans="1:5">
      <c r="A659" s="1087">
        <f t="shared" si="54"/>
        <v>999999</v>
      </c>
      <c r="B659" s="1032">
        <f t="shared" si="55"/>
        <v>659</v>
      </c>
      <c r="E659" s="1032"/>
    </row>
    <row r="660" spans="1:5">
      <c r="A660" s="1087">
        <f t="shared" si="54"/>
        <v>999999</v>
      </c>
      <c r="B660" s="1032">
        <f t="shared" si="55"/>
        <v>660</v>
      </c>
      <c r="E660" s="1032"/>
    </row>
    <row r="661" spans="1:5">
      <c r="A661" s="1087">
        <f t="shared" si="54"/>
        <v>999999</v>
      </c>
      <c r="B661" s="1032">
        <f t="shared" si="55"/>
        <v>661</v>
      </c>
      <c r="E661" s="1032"/>
    </row>
    <row r="662" spans="1:5">
      <c r="A662" s="1087">
        <f t="shared" si="54"/>
        <v>999999</v>
      </c>
      <c r="B662" s="1032">
        <f t="shared" si="55"/>
        <v>662</v>
      </c>
      <c r="E662" s="1032"/>
    </row>
    <row r="663" spans="1:5">
      <c r="A663" s="1087">
        <f t="shared" si="54"/>
        <v>999999</v>
      </c>
      <c r="B663" s="1032">
        <f t="shared" si="55"/>
        <v>663</v>
      </c>
      <c r="E663" s="1032"/>
    </row>
    <row r="664" spans="1:5">
      <c r="A664" s="1087">
        <f t="shared" si="54"/>
        <v>999999</v>
      </c>
      <c r="B664" s="1032">
        <f t="shared" si="55"/>
        <v>664</v>
      </c>
      <c r="E664" s="1032"/>
    </row>
    <row r="665" spans="1:5">
      <c r="A665" s="1087">
        <f t="shared" si="54"/>
        <v>999999</v>
      </c>
      <c r="B665" s="1032">
        <f t="shared" si="55"/>
        <v>665</v>
      </c>
      <c r="E665" s="1032"/>
    </row>
    <row r="666" spans="1:5">
      <c r="A666" s="1087">
        <f t="shared" si="54"/>
        <v>999999</v>
      </c>
      <c r="B666" s="1032">
        <f t="shared" si="55"/>
        <v>666</v>
      </c>
      <c r="E666" s="1032"/>
    </row>
    <row r="667" spans="1:5">
      <c r="A667" s="1087">
        <f t="shared" si="54"/>
        <v>999999</v>
      </c>
      <c r="B667" s="1032">
        <f t="shared" si="55"/>
        <v>667</v>
      </c>
      <c r="E667" s="1032"/>
    </row>
    <row r="668" spans="1:5">
      <c r="A668" s="1087">
        <f t="shared" si="54"/>
        <v>999999</v>
      </c>
      <c r="B668" s="1032">
        <f t="shared" si="55"/>
        <v>668</v>
      </c>
      <c r="E668" s="1032"/>
    </row>
    <row r="669" spans="1:5">
      <c r="A669" s="1087">
        <f t="shared" si="54"/>
        <v>999999</v>
      </c>
      <c r="B669" s="1032">
        <f t="shared" si="55"/>
        <v>669</v>
      </c>
      <c r="E669" s="1032"/>
    </row>
    <row r="670" spans="1:5">
      <c r="A670" s="1087">
        <f t="shared" si="54"/>
        <v>999999</v>
      </c>
      <c r="B670" s="1032">
        <f t="shared" si="55"/>
        <v>670</v>
      </c>
      <c r="E670" s="1032"/>
    </row>
    <row r="671" spans="1:5">
      <c r="A671" s="1087">
        <f t="shared" si="54"/>
        <v>999999</v>
      </c>
      <c r="B671" s="1032">
        <f t="shared" si="55"/>
        <v>671</v>
      </c>
      <c r="E671" s="1032"/>
    </row>
    <row r="672" spans="1:5">
      <c r="A672" s="1087">
        <f t="shared" si="54"/>
        <v>999999</v>
      </c>
      <c r="B672" s="1032">
        <f t="shared" si="55"/>
        <v>672</v>
      </c>
      <c r="E672" s="1032"/>
    </row>
    <row r="673" spans="1:5">
      <c r="A673" s="1087">
        <f t="shared" si="54"/>
        <v>999999</v>
      </c>
      <c r="B673" s="1032">
        <f t="shared" si="55"/>
        <v>673</v>
      </c>
      <c r="E673" s="1032"/>
    </row>
    <row r="674" spans="1:5">
      <c r="A674" s="1087">
        <f t="shared" si="54"/>
        <v>999999</v>
      </c>
      <c r="B674" s="1032">
        <f t="shared" si="55"/>
        <v>674</v>
      </c>
      <c r="E674" s="1032"/>
    </row>
    <row r="675" spans="1:5">
      <c r="A675" s="1087">
        <f t="shared" si="54"/>
        <v>999999</v>
      </c>
      <c r="B675" s="1032">
        <f t="shared" si="55"/>
        <v>675</v>
      </c>
      <c r="E675" s="1032"/>
    </row>
    <row r="676" spans="1:5">
      <c r="A676" s="1087">
        <f t="shared" si="54"/>
        <v>999999</v>
      </c>
      <c r="B676" s="1032">
        <f t="shared" si="55"/>
        <v>676</v>
      </c>
      <c r="E676" s="1032"/>
    </row>
    <row r="677" spans="1:5">
      <c r="A677" s="1087">
        <f t="shared" si="54"/>
        <v>999999</v>
      </c>
      <c r="B677" s="1032">
        <f t="shared" si="55"/>
        <v>677</v>
      </c>
      <c r="E677" s="1032"/>
    </row>
    <row r="678" spans="1:5">
      <c r="A678" s="1087">
        <f t="shared" si="54"/>
        <v>999999</v>
      </c>
      <c r="B678" s="1032">
        <f t="shared" si="55"/>
        <v>678</v>
      </c>
      <c r="E678" s="1032"/>
    </row>
    <row r="679" spans="1:5">
      <c r="A679" s="1087">
        <f t="shared" si="54"/>
        <v>999999</v>
      </c>
      <c r="B679" s="1032">
        <f t="shared" si="55"/>
        <v>679</v>
      </c>
      <c r="E679" s="1032"/>
    </row>
    <row r="680" spans="1:5">
      <c r="A680" s="1087">
        <f t="shared" si="54"/>
        <v>999999</v>
      </c>
      <c r="B680" s="1032">
        <f t="shared" si="55"/>
        <v>680</v>
      </c>
      <c r="E680" s="1032"/>
    </row>
    <row r="681" spans="1:5">
      <c r="A681" s="1087">
        <f t="shared" si="54"/>
        <v>999999</v>
      </c>
      <c r="B681" s="1032">
        <f t="shared" si="55"/>
        <v>681</v>
      </c>
      <c r="E681" s="1032"/>
    </row>
    <row r="682" spans="1:5">
      <c r="A682" s="1087">
        <f t="shared" si="54"/>
        <v>999999</v>
      </c>
      <c r="B682" s="1032">
        <f t="shared" si="55"/>
        <v>682</v>
      </c>
      <c r="E682" s="1032"/>
    </row>
    <row r="683" spans="1:5">
      <c r="A683" s="1087">
        <f t="shared" si="54"/>
        <v>999999</v>
      </c>
      <c r="B683" s="1032">
        <f t="shared" si="55"/>
        <v>683</v>
      </c>
      <c r="E683" s="1032"/>
    </row>
    <row r="684" spans="1:5">
      <c r="A684" s="1087">
        <f t="shared" si="54"/>
        <v>999999</v>
      </c>
      <c r="B684" s="1032">
        <f t="shared" si="55"/>
        <v>684</v>
      </c>
      <c r="E684" s="1032"/>
    </row>
    <row r="685" spans="1:5">
      <c r="A685" s="1087">
        <f t="shared" si="54"/>
        <v>999999</v>
      </c>
      <c r="B685" s="1032">
        <f t="shared" si="55"/>
        <v>685</v>
      </c>
      <c r="E685" s="1032"/>
    </row>
    <row r="686" spans="1:5">
      <c r="A686" s="1087">
        <f t="shared" si="54"/>
        <v>999999</v>
      </c>
      <c r="B686" s="1032">
        <f t="shared" si="55"/>
        <v>686</v>
      </c>
      <c r="E686" s="1032"/>
    </row>
    <row r="687" spans="1:5">
      <c r="A687" s="1087">
        <f t="shared" si="54"/>
        <v>999999</v>
      </c>
      <c r="B687" s="1032">
        <f t="shared" si="55"/>
        <v>687</v>
      </c>
      <c r="E687" s="1032"/>
    </row>
    <row r="688" spans="1:5">
      <c r="A688" s="1087">
        <f t="shared" si="54"/>
        <v>999999</v>
      </c>
      <c r="B688" s="1032">
        <f t="shared" si="55"/>
        <v>688</v>
      </c>
      <c r="E688" s="1032"/>
    </row>
    <row r="689" spans="1:5">
      <c r="A689" s="1087">
        <f t="shared" si="54"/>
        <v>999999</v>
      </c>
      <c r="B689" s="1032">
        <f t="shared" si="55"/>
        <v>689</v>
      </c>
      <c r="E689" s="1032"/>
    </row>
    <row r="690" spans="1:5">
      <c r="A690" s="1087">
        <f t="shared" si="54"/>
        <v>999999</v>
      </c>
      <c r="B690" s="1032">
        <f t="shared" si="55"/>
        <v>690</v>
      </c>
      <c r="E690" s="1032"/>
    </row>
    <row r="691" spans="1:5">
      <c r="A691" s="1087">
        <f t="shared" si="54"/>
        <v>999999</v>
      </c>
      <c r="B691" s="1032">
        <f t="shared" si="55"/>
        <v>691</v>
      </c>
      <c r="E691" s="1032"/>
    </row>
    <row r="692" spans="1:5">
      <c r="A692" s="1087">
        <f t="shared" si="54"/>
        <v>999999</v>
      </c>
      <c r="B692" s="1032">
        <f t="shared" si="55"/>
        <v>692</v>
      </c>
      <c r="E692" s="1032"/>
    </row>
    <row r="693" spans="1:5">
      <c r="A693" s="1087">
        <f t="shared" si="54"/>
        <v>999999</v>
      </c>
      <c r="B693" s="1032">
        <f t="shared" si="55"/>
        <v>693</v>
      </c>
      <c r="E693" s="1032"/>
    </row>
    <row r="694" spans="1:5">
      <c r="A694" s="1087">
        <f t="shared" si="54"/>
        <v>999999</v>
      </c>
      <c r="B694" s="1032">
        <f t="shared" si="55"/>
        <v>694</v>
      </c>
      <c r="E694" s="1032"/>
    </row>
    <row r="695" spans="1:5">
      <c r="A695" s="1087">
        <f t="shared" si="54"/>
        <v>999999</v>
      </c>
      <c r="B695" s="1032">
        <f t="shared" si="55"/>
        <v>695</v>
      </c>
      <c r="E695" s="1032"/>
    </row>
    <row r="696" spans="1:5">
      <c r="A696" s="1087">
        <f t="shared" si="54"/>
        <v>999999</v>
      </c>
      <c r="B696" s="1032">
        <f t="shared" si="55"/>
        <v>696</v>
      </c>
      <c r="E696" s="1032"/>
    </row>
    <row r="697" spans="1:5">
      <c r="A697" s="1087">
        <f t="shared" si="54"/>
        <v>999999</v>
      </c>
      <c r="B697" s="1032">
        <f t="shared" si="55"/>
        <v>697</v>
      </c>
      <c r="E697" s="1032"/>
    </row>
    <row r="698" spans="1:5">
      <c r="A698" s="1087">
        <f t="shared" si="54"/>
        <v>999999</v>
      </c>
      <c r="B698" s="1032">
        <f t="shared" si="55"/>
        <v>698</v>
      </c>
      <c r="E698" s="1032"/>
    </row>
    <row r="699" spans="1:5">
      <c r="A699" s="1087">
        <f t="shared" si="54"/>
        <v>999999</v>
      </c>
      <c r="B699" s="1032">
        <f t="shared" si="55"/>
        <v>699</v>
      </c>
      <c r="E699" s="1032"/>
    </row>
    <row r="700" spans="1:5">
      <c r="A700" s="1087">
        <f t="shared" si="54"/>
        <v>999999</v>
      </c>
      <c r="B700" s="1032">
        <f t="shared" si="55"/>
        <v>700</v>
      </c>
      <c r="E700" s="1032"/>
    </row>
    <row r="701" spans="1:5">
      <c r="A701" s="1087">
        <f t="shared" si="54"/>
        <v>999999</v>
      </c>
      <c r="B701" s="1032">
        <f t="shared" si="55"/>
        <v>701</v>
      </c>
      <c r="E701" s="1032"/>
    </row>
    <row r="702" spans="1:5">
      <c r="A702" s="1087">
        <f t="shared" si="54"/>
        <v>999999</v>
      </c>
      <c r="B702" s="1032">
        <f t="shared" si="55"/>
        <v>702</v>
      </c>
      <c r="E702" s="1032"/>
    </row>
    <row r="703" spans="1:5">
      <c r="A703" s="1087">
        <f t="shared" si="54"/>
        <v>999999</v>
      </c>
      <c r="B703" s="1032">
        <f t="shared" si="55"/>
        <v>703</v>
      </c>
      <c r="E703" s="1032"/>
    </row>
    <row r="704" spans="1:5">
      <c r="A704" s="1087">
        <f t="shared" si="54"/>
        <v>999999</v>
      </c>
      <c r="B704" s="1032">
        <f t="shared" si="55"/>
        <v>704</v>
      </c>
      <c r="E704" s="1032"/>
    </row>
    <row r="705" spans="1:5">
      <c r="A705" s="1087">
        <f t="shared" si="54"/>
        <v>999999</v>
      </c>
      <c r="B705" s="1032">
        <f t="shared" si="55"/>
        <v>705</v>
      </c>
      <c r="E705" s="1032"/>
    </row>
    <row r="706" spans="1:5">
      <c r="A706" s="1087">
        <f t="shared" si="54"/>
        <v>999999</v>
      </c>
      <c r="B706" s="1032">
        <f t="shared" si="55"/>
        <v>706</v>
      </c>
      <c r="E706" s="1032"/>
    </row>
    <row r="707" spans="1:5">
      <c r="A707" s="1087">
        <f t="shared" ref="A707:A770" si="56">IF(C707=0,999999,$E$1)</f>
        <v>999999</v>
      </c>
      <c r="B707" s="1032">
        <f t="shared" ref="B707:B770" si="57">B706+1</f>
        <v>707</v>
      </c>
      <c r="E707" s="1032"/>
    </row>
    <row r="708" spans="1:5">
      <c r="A708" s="1087">
        <f t="shared" si="56"/>
        <v>999999</v>
      </c>
      <c r="B708" s="1032">
        <f t="shared" si="57"/>
        <v>708</v>
      </c>
      <c r="E708" s="1032"/>
    </row>
    <row r="709" spans="1:5">
      <c r="A709" s="1087">
        <f t="shared" si="56"/>
        <v>999999</v>
      </c>
      <c r="B709" s="1032">
        <f t="shared" si="57"/>
        <v>709</v>
      </c>
      <c r="E709" s="1032"/>
    </row>
    <row r="710" spans="1:5">
      <c r="A710" s="1087">
        <f t="shared" si="56"/>
        <v>999999</v>
      </c>
      <c r="B710" s="1032">
        <f t="shared" si="57"/>
        <v>710</v>
      </c>
      <c r="E710" s="1032"/>
    </row>
    <row r="711" spans="1:5">
      <c r="A711" s="1087">
        <f t="shared" si="56"/>
        <v>999999</v>
      </c>
      <c r="B711" s="1032">
        <f t="shared" si="57"/>
        <v>711</v>
      </c>
      <c r="E711" s="1032"/>
    </row>
    <row r="712" spans="1:5">
      <c r="A712" s="1087">
        <f t="shared" si="56"/>
        <v>999999</v>
      </c>
      <c r="B712" s="1032">
        <f t="shared" si="57"/>
        <v>712</v>
      </c>
      <c r="E712" s="1032"/>
    </row>
    <row r="713" spans="1:5">
      <c r="A713" s="1087">
        <f t="shared" si="56"/>
        <v>999999</v>
      </c>
      <c r="B713" s="1032">
        <f t="shared" si="57"/>
        <v>713</v>
      </c>
      <c r="E713" s="1032"/>
    </row>
    <row r="714" spans="1:5">
      <c r="A714" s="1087">
        <f t="shared" si="56"/>
        <v>999999</v>
      </c>
      <c r="B714" s="1032">
        <f t="shared" si="57"/>
        <v>714</v>
      </c>
      <c r="E714" s="1032"/>
    </row>
    <row r="715" spans="1:5">
      <c r="A715" s="1087">
        <f t="shared" si="56"/>
        <v>999999</v>
      </c>
      <c r="B715" s="1032">
        <f t="shared" si="57"/>
        <v>715</v>
      </c>
      <c r="E715" s="1032"/>
    </row>
    <row r="716" spans="1:5">
      <c r="A716" s="1087">
        <f t="shared" si="56"/>
        <v>999999</v>
      </c>
      <c r="B716" s="1032">
        <f t="shared" si="57"/>
        <v>716</v>
      </c>
      <c r="E716" s="1032"/>
    </row>
    <row r="717" spans="1:5">
      <c r="A717" s="1087">
        <f t="shared" si="56"/>
        <v>999999</v>
      </c>
      <c r="B717" s="1032">
        <f t="shared" si="57"/>
        <v>717</v>
      </c>
      <c r="E717" s="1032"/>
    </row>
    <row r="718" spans="1:5">
      <c r="A718" s="1087">
        <f t="shared" si="56"/>
        <v>999999</v>
      </c>
      <c r="B718" s="1032">
        <f t="shared" si="57"/>
        <v>718</v>
      </c>
      <c r="E718" s="1032"/>
    </row>
    <row r="719" spans="1:5">
      <c r="A719" s="1087">
        <f t="shared" si="56"/>
        <v>999999</v>
      </c>
      <c r="B719" s="1032">
        <f t="shared" si="57"/>
        <v>719</v>
      </c>
      <c r="E719" s="1032"/>
    </row>
    <row r="720" spans="1:5">
      <c r="A720" s="1087">
        <f t="shared" si="56"/>
        <v>999999</v>
      </c>
      <c r="B720" s="1032">
        <f t="shared" si="57"/>
        <v>720</v>
      </c>
      <c r="E720" s="1032"/>
    </row>
    <row r="721" spans="1:5">
      <c r="A721" s="1087">
        <f t="shared" si="56"/>
        <v>999999</v>
      </c>
      <c r="B721" s="1032">
        <f t="shared" si="57"/>
        <v>721</v>
      </c>
      <c r="E721" s="1032"/>
    </row>
    <row r="722" spans="1:5">
      <c r="A722" s="1087">
        <f t="shared" si="56"/>
        <v>999999</v>
      </c>
      <c r="B722" s="1032">
        <f t="shared" si="57"/>
        <v>722</v>
      </c>
      <c r="E722" s="1032"/>
    </row>
    <row r="723" spans="1:5">
      <c r="A723" s="1087">
        <f t="shared" si="56"/>
        <v>999999</v>
      </c>
      <c r="B723" s="1032">
        <f t="shared" si="57"/>
        <v>723</v>
      </c>
      <c r="E723" s="1032"/>
    </row>
    <row r="724" spans="1:5">
      <c r="A724" s="1087">
        <f t="shared" si="56"/>
        <v>999999</v>
      </c>
      <c r="B724" s="1032">
        <f t="shared" si="57"/>
        <v>724</v>
      </c>
      <c r="E724" s="1032"/>
    </row>
    <row r="725" spans="1:5">
      <c r="A725" s="1087">
        <f t="shared" si="56"/>
        <v>999999</v>
      </c>
      <c r="B725" s="1032">
        <f t="shared" si="57"/>
        <v>725</v>
      </c>
      <c r="E725" s="1032"/>
    </row>
    <row r="726" spans="1:5">
      <c r="A726" s="1087">
        <f t="shared" si="56"/>
        <v>999999</v>
      </c>
      <c r="B726" s="1032">
        <f t="shared" si="57"/>
        <v>726</v>
      </c>
      <c r="E726" s="1032"/>
    </row>
    <row r="727" spans="1:5">
      <c r="A727" s="1087">
        <f t="shared" si="56"/>
        <v>999999</v>
      </c>
      <c r="B727" s="1032">
        <f t="shared" si="57"/>
        <v>727</v>
      </c>
      <c r="E727" s="1032"/>
    </row>
    <row r="728" spans="1:5">
      <c r="A728" s="1087">
        <f t="shared" si="56"/>
        <v>999999</v>
      </c>
      <c r="B728" s="1032">
        <f t="shared" si="57"/>
        <v>728</v>
      </c>
      <c r="E728" s="1032"/>
    </row>
    <row r="729" spans="1:5">
      <c r="A729" s="1087">
        <f t="shared" si="56"/>
        <v>999999</v>
      </c>
      <c r="B729" s="1032">
        <f t="shared" si="57"/>
        <v>729</v>
      </c>
      <c r="E729" s="1032"/>
    </row>
    <row r="730" spans="1:5">
      <c r="A730" s="1087">
        <f t="shared" si="56"/>
        <v>999999</v>
      </c>
      <c r="B730" s="1032">
        <f t="shared" si="57"/>
        <v>730</v>
      </c>
      <c r="E730" s="1032"/>
    </row>
    <row r="731" spans="1:5">
      <c r="A731" s="1087">
        <f t="shared" si="56"/>
        <v>999999</v>
      </c>
      <c r="B731" s="1032">
        <f t="shared" si="57"/>
        <v>731</v>
      </c>
      <c r="E731" s="1032"/>
    </row>
    <row r="732" spans="1:5">
      <c r="A732" s="1087">
        <f t="shared" si="56"/>
        <v>999999</v>
      </c>
      <c r="B732" s="1032">
        <f t="shared" si="57"/>
        <v>732</v>
      </c>
      <c r="E732" s="1032"/>
    </row>
    <row r="733" spans="1:5">
      <c r="A733" s="1087">
        <f t="shared" si="56"/>
        <v>999999</v>
      </c>
      <c r="B733" s="1032">
        <f t="shared" si="57"/>
        <v>733</v>
      </c>
      <c r="E733" s="1032"/>
    </row>
    <row r="734" spans="1:5">
      <c r="A734" s="1087">
        <f t="shared" si="56"/>
        <v>999999</v>
      </c>
      <c r="B734" s="1032">
        <f t="shared" si="57"/>
        <v>734</v>
      </c>
      <c r="E734" s="1032"/>
    </row>
    <row r="735" spans="1:5">
      <c r="A735" s="1087">
        <f t="shared" si="56"/>
        <v>999999</v>
      </c>
      <c r="B735" s="1032">
        <f t="shared" si="57"/>
        <v>735</v>
      </c>
      <c r="E735" s="1032"/>
    </row>
    <row r="736" spans="1:5">
      <c r="A736" s="1087">
        <f t="shared" si="56"/>
        <v>999999</v>
      </c>
      <c r="B736" s="1032">
        <f t="shared" si="57"/>
        <v>736</v>
      </c>
      <c r="E736" s="1032"/>
    </row>
    <row r="737" spans="1:5">
      <c r="A737" s="1087">
        <f t="shared" si="56"/>
        <v>999999</v>
      </c>
      <c r="B737" s="1032">
        <f t="shared" si="57"/>
        <v>737</v>
      </c>
      <c r="E737" s="1032"/>
    </row>
    <row r="738" spans="1:5">
      <c r="A738" s="1087">
        <f t="shared" si="56"/>
        <v>999999</v>
      </c>
      <c r="B738" s="1032">
        <f t="shared" si="57"/>
        <v>738</v>
      </c>
      <c r="E738" s="1032"/>
    </row>
    <row r="739" spans="1:5">
      <c r="A739" s="1087">
        <f t="shared" si="56"/>
        <v>999999</v>
      </c>
      <c r="B739" s="1032">
        <f t="shared" si="57"/>
        <v>739</v>
      </c>
      <c r="E739" s="1032"/>
    </row>
    <row r="740" spans="1:5">
      <c r="A740" s="1087">
        <f t="shared" si="56"/>
        <v>999999</v>
      </c>
      <c r="B740" s="1032">
        <f t="shared" si="57"/>
        <v>740</v>
      </c>
      <c r="E740" s="1032"/>
    </row>
    <row r="741" spans="1:5">
      <c r="A741" s="1087">
        <f t="shared" si="56"/>
        <v>999999</v>
      </c>
      <c r="B741" s="1032">
        <f t="shared" si="57"/>
        <v>741</v>
      </c>
      <c r="E741" s="1032"/>
    </row>
    <row r="742" spans="1:5">
      <c r="A742" s="1087">
        <f t="shared" si="56"/>
        <v>999999</v>
      </c>
      <c r="B742" s="1032">
        <f t="shared" si="57"/>
        <v>742</v>
      </c>
      <c r="E742" s="1032"/>
    </row>
    <row r="743" spans="1:5">
      <c r="A743" s="1087">
        <f t="shared" si="56"/>
        <v>999999</v>
      </c>
      <c r="B743" s="1032">
        <f t="shared" si="57"/>
        <v>743</v>
      </c>
      <c r="E743" s="1032"/>
    </row>
    <row r="744" spans="1:5">
      <c r="A744" s="1087">
        <f t="shared" si="56"/>
        <v>999999</v>
      </c>
      <c r="B744" s="1032">
        <f t="shared" si="57"/>
        <v>744</v>
      </c>
      <c r="E744" s="1032"/>
    </row>
    <row r="745" spans="1:5">
      <c r="A745" s="1087">
        <f t="shared" si="56"/>
        <v>999999</v>
      </c>
      <c r="B745" s="1032">
        <f t="shared" si="57"/>
        <v>745</v>
      </c>
      <c r="E745" s="1032"/>
    </row>
    <row r="746" spans="1:5">
      <c r="A746" s="1087">
        <f t="shared" si="56"/>
        <v>999999</v>
      </c>
      <c r="B746" s="1032">
        <f t="shared" si="57"/>
        <v>746</v>
      </c>
      <c r="E746" s="1032"/>
    </row>
    <row r="747" spans="1:5">
      <c r="A747" s="1087">
        <f t="shared" si="56"/>
        <v>999999</v>
      </c>
      <c r="B747" s="1032">
        <f t="shared" si="57"/>
        <v>747</v>
      </c>
      <c r="E747" s="1032"/>
    </row>
    <row r="748" spans="1:5">
      <c r="A748" s="1087">
        <f t="shared" si="56"/>
        <v>999999</v>
      </c>
      <c r="B748" s="1032">
        <f t="shared" si="57"/>
        <v>748</v>
      </c>
      <c r="E748" s="1032"/>
    </row>
    <row r="749" spans="1:5">
      <c r="A749" s="1087">
        <f t="shared" si="56"/>
        <v>999999</v>
      </c>
      <c r="B749" s="1032">
        <f t="shared" si="57"/>
        <v>749</v>
      </c>
      <c r="E749" s="1032"/>
    </row>
    <row r="750" spans="1:5">
      <c r="A750" s="1087">
        <f t="shared" si="56"/>
        <v>999999</v>
      </c>
      <c r="B750" s="1032">
        <f t="shared" si="57"/>
        <v>750</v>
      </c>
      <c r="E750" s="1032"/>
    </row>
    <row r="751" spans="1:5">
      <c r="A751" s="1087">
        <f t="shared" si="56"/>
        <v>999999</v>
      </c>
      <c r="B751" s="1032">
        <f t="shared" si="57"/>
        <v>751</v>
      </c>
      <c r="E751" s="1032"/>
    </row>
    <row r="752" spans="1:5">
      <c r="A752" s="1087">
        <f t="shared" si="56"/>
        <v>999999</v>
      </c>
      <c r="B752" s="1032">
        <f t="shared" si="57"/>
        <v>752</v>
      </c>
      <c r="E752" s="1032"/>
    </row>
    <row r="753" spans="1:5">
      <c r="A753" s="1087">
        <f t="shared" si="56"/>
        <v>999999</v>
      </c>
      <c r="B753" s="1032">
        <f t="shared" si="57"/>
        <v>753</v>
      </c>
      <c r="E753" s="1032"/>
    </row>
    <row r="754" spans="1:5">
      <c r="A754" s="1087">
        <f t="shared" si="56"/>
        <v>999999</v>
      </c>
      <c r="B754" s="1032">
        <f t="shared" si="57"/>
        <v>754</v>
      </c>
      <c r="E754" s="1032"/>
    </row>
    <row r="755" spans="1:5">
      <c r="A755" s="1087">
        <f t="shared" si="56"/>
        <v>999999</v>
      </c>
      <c r="B755" s="1032">
        <f t="shared" si="57"/>
        <v>755</v>
      </c>
      <c r="E755" s="1032"/>
    </row>
    <row r="756" spans="1:5">
      <c r="A756" s="1087">
        <f t="shared" si="56"/>
        <v>999999</v>
      </c>
      <c r="B756" s="1032">
        <f t="shared" si="57"/>
        <v>756</v>
      </c>
      <c r="E756" s="1032"/>
    </row>
    <row r="757" spans="1:5">
      <c r="A757" s="1087">
        <f t="shared" si="56"/>
        <v>999999</v>
      </c>
      <c r="B757" s="1032">
        <f t="shared" si="57"/>
        <v>757</v>
      </c>
      <c r="E757" s="1032"/>
    </row>
    <row r="758" spans="1:5">
      <c r="A758" s="1087">
        <f t="shared" si="56"/>
        <v>999999</v>
      </c>
      <c r="B758" s="1032">
        <f t="shared" si="57"/>
        <v>758</v>
      </c>
      <c r="E758" s="1032"/>
    </row>
    <row r="759" spans="1:5">
      <c r="A759" s="1087">
        <f t="shared" si="56"/>
        <v>999999</v>
      </c>
      <c r="B759" s="1032">
        <f t="shared" si="57"/>
        <v>759</v>
      </c>
      <c r="E759" s="1032"/>
    </row>
    <row r="760" spans="1:5">
      <c r="A760" s="1087">
        <f t="shared" si="56"/>
        <v>999999</v>
      </c>
      <c r="B760" s="1032">
        <f t="shared" si="57"/>
        <v>760</v>
      </c>
      <c r="E760" s="1032"/>
    </row>
    <row r="761" spans="1:5">
      <c r="A761" s="1087">
        <f t="shared" si="56"/>
        <v>999999</v>
      </c>
      <c r="B761" s="1032">
        <f t="shared" si="57"/>
        <v>761</v>
      </c>
      <c r="E761" s="1032"/>
    </row>
    <row r="762" spans="1:5">
      <c r="A762" s="1087">
        <f t="shared" si="56"/>
        <v>999999</v>
      </c>
      <c r="B762" s="1032">
        <f t="shared" si="57"/>
        <v>762</v>
      </c>
      <c r="E762" s="1032"/>
    </row>
    <row r="763" spans="1:5">
      <c r="A763" s="1087">
        <f t="shared" si="56"/>
        <v>999999</v>
      </c>
      <c r="B763" s="1032">
        <f t="shared" si="57"/>
        <v>763</v>
      </c>
      <c r="E763" s="1032"/>
    </row>
    <row r="764" spans="1:5">
      <c r="A764" s="1087">
        <f t="shared" si="56"/>
        <v>999999</v>
      </c>
      <c r="B764" s="1032">
        <f t="shared" si="57"/>
        <v>764</v>
      </c>
      <c r="E764" s="1032"/>
    </row>
    <row r="765" spans="1:5">
      <c r="A765" s="1087">
        <f t="shared" si="56"/>
        <v>999999</v>
      </c>
      <c r="B765" s="1032">
        <f t="shared" si="57"/>
        <v>765</v>
      </c>
      <c r="E765" s="1032"/>
    </row>
    <row r="766" spans="1:5">
      <c r="A766" s="1087">
        <f t="shared" si="56"/>
        <v>999999</v>
      </c>
      <c r="B766" s="1032">
        <f t="shared" si="57"/>
        <v>766</v>
      </c>
      <c r="E766" s="1032"/>
    </row>
    <row r="767" spans="1:5">
      <c r="A767" s="1087">
        <f t="shared" si="56"/>
        <v>999999</v>
      </c>
      <c r="B767" s="1032">
        <f t="shared" si="57"/>
        <v>767</v>
      </c>
      <c r="E767" s="1032"/>
    </row>
    <row r="768" spans="1:5">
      <c r="A768" s="1087">
        <f t="shared" si="56"/>
        <v>999999</v>
      </c>
      <c r="B768" s="1032">
        <f t="shared" si="57"/>
        <v>768</v>
      </c>
      <c r="E768" s="1032"/>
    </row>
    <row r="769" spans="1:5">
      <c r="A769" s="1087">
        <f t="shared" si="56"/>
        <v>999999</v>
      </c>
      <c r="B769" s="1032">
        <f t="shared" si="57"/>
        <v>769</v>
      </c>
      <c r="E769" s="1032"/>
    </row>
    <row r="770" spans="1:5">
      <c r="A770" s="1087">
        <f t="shared" si="56"/>
        <v>999999</v>
      </c>
      <c r="B770" s="1032">
        <f t="shared" si="57"/>
        <v>770</v>
      </c>
      <c r="E770" s="1032"/>
    </row>
    <row r="771" spans="1:5">
      <c r="A771" s="1087">
        <f t="shared" ref="A771:A834" si="58">IF(C771=0,999999,$E$1)</f>
        <v>999999</v>
      </c>
      <c r="B771" s="1032">
        <f t="shared" ref="B771:B834" si="59">B770+1</f>
        <v>771</v>
      </c>
      <c r="E771" s="1032"/>
    </row>
    <row r="772" spans="1:5">
      <c r="A772" s="1087">
        <f t="shared" si="58"/>
        <v>999999</v>
      </c>
      <c r="B772" s="1032">
        <f t="shared" si="59"/>
        <v>772</v>
      </c>
      <c r="E772" s="1032"/>
    </row>
    <row r="773" spans="1:5">
      <c r="A773" s="1087">
        <f t="shared" si="58"/>
        <v>999999</v>
      </c>
      <c r="B773" s="1032">
        <f t="shared" si="59"/>
        <v>773</v>
      </c>
      <c r="E773" s="1032"/>
    </row>
    <row r="774" spans="1:5">
      <c r="A774" s="1087">
        <f t="shared" si="58"/>
        <v>999999</v>
      </c>
      <c r="B774" s="1032">
        <f t="shared" si="59"/>
        <v>774</v>
      </c>
      <c r="E774" s="1032"/>
    </row>
    <row r="775" spans="1:5">
      <c r="A775" s="1087">
        <f t="shared" si="58"/>
        <v>999999</v>
      </c>
      <c r="B775" s="1032">
        <f t="shared" si="59"/>
        <v>775</v>
      </c>
      <c r="E775" s="1032"/>
    </row>
    <row r="776" spans="1:5">
      <c r="A776" s="1087">
        <f t="shared" si="58"/>
        <v>999999</v>
      </c>
      <c r="B776" s="1032">
        <f t="shared" si="59"/>
        <v>776</v>
      </c>
      <c r="E776" s="1032"/>
    </row>
    <row r="777" spans="1:5">
      <c r="A777" s="1087">
        <f t="shared" si="58"/>
        <v>999999</v>
      </c>
      <c r="B777" s="1032">
        <f t="shared" si="59"/>
        <v>777</v>
      </c>
      <c r="E777" s="1032"/>
    </row>
    <row r="778" spans="1:5">
      <c r="A778" s="1087">
        <f t="shared" si="58"/>
        <v>999999</v>
      </c>
      <c r="B778" s="1032">
        <f t="shared" si="59"/>
        <v>778</v>
      </c>
      <c r="E778" s="1032"/>
    </row>
    <row r="779" spans="1:5">
      <c r="A779" s="1087">
        <f t="shared" si="58"/>
        <v>999999</v>
      </c>
      <c r="B779" s="1032">
        <f t="shared" si="59"/>
        <v>779</v>
      </c>
      <c r="E779" s="1032"/>
    </row>
    <row r="780" spans="1:5">
      <c r="A780" s="1087">
        <f t="shared" si="58"/>
        <v>999999</v>
      </c>
      <c r="B780" s="1032">
        <f t="shared" si="59"/>
        <v>780</v>
      </c>
      <c r="E780" s="1032"/>
    </row>
    <row r="781" spans="1:5">
      <c r="A781" s="1087">
        <f t="shared" si="58"/>
        <v>999999</v>
      </c>
      <c r="B781" s="1032">
        <f t="shared" si="59"/>
        <v>781</v>
      </c>
      <c r="E781" s="1032"/>
    </row>
    <row r="782" spans="1:5">
      <c r="A782" s="1087">
        <f t="shared" si="58"/>
        <v>999999</v>
      </c>
      <c r="B782" s="1032">
        <f t="shared" si="59"/>
        <v>782</v>
      </c>
      <c r="E782" s="1032"/>
    </row>
    <row r="783" spans="1:5">
      <c r="A783" s="1087">
        <f t="shared" si="58"/>
        <v>999999</v>
      </c>
      <c r="B783" s="1032">
        <f t="shared" si="59"/>
        <v>783</v>
      </c>
      <c r="E783" s="1032"/>
    </row>
    <row r="784" spans="1:5">
      <c r="A784" s="1087">
        <f t="shared" si="58"/>
        <v>999999</v>
      </c>
      <c r="B784" s="1032">
        <f t="shared" si="59"/>
        <v>784</v>
      </c>
      <c r="E784" s="1032"/>
    </row>
    <row r="785" spans="1:5">
      <c r="A785" s="1087">
        <f t="shared" si="58"/>
        <v>999999</v>
      </c>
      <c r="B785" s="1032">
        <f t="shared" si="59"/>
        <v>785</v>
      </c>
      <c r="E785" s="1032"/>
    </row>
    <row r="786" spans="1:5">
      <c r="A786" s="1087">
        <f t="shared" si="58"/>
        <v>999999</v>
      </c>
      <c r="B786" s="1032">
        <f t="shared" si="59"/>
        <v>786</v>
      </c>
      <c r="E786" s="1032"/>
    </row>
    <row r="787" spans="1:5">
      <c r="A787" s="1087">
        <f t="shared" si="58"/>
        <v>999999</v>
      </c>
      <c r="B787" s="1032">
        <f t="shared" si="59"/>
        <v>787</v>
      </c>
      <c r="E787" s="1032"/>
    </row>
    <row r="788" spans="1:5">
      <c r="A788" s="1087">
        <f t="shared" si="58"/>
        <v>999999</v>
      </c>
      <c r="B788" s="1032">
        <f t="shared" si="59"/>
        <v>788</v>
      </c>
      <c r="E788" s="1032"/>
    </row>
    <row r="789" spans="1:5">
      <c r="A789" s="1087">
        <f t="shared" si="58"/>
        <v>999999</v>
      </c>
      <c r="B789" s="1032">
        <f t="shared" si="59"/>
        <v>789</v>
      </c>
      <c r="E789" s="1032"/>
    </row>
    <row r="790" spans="1:5">
      <c r="A790" s="1087">
        <f t="shared" si="58"/>
        <v>999999</v>
      </c>
      <c r="B790" s="1032">
        <f t="shared" si="59"/>
        <v>790</v>
      </c>
      <c r="E790" s="1032"/>
    </row>
    <row r="791" spans="1:5">
      <c r="A791" s="1087">
        <f t="shared" si="58"/>
        <v>999999</v>
      </c>
      <c r="B791" s="1032">
        <f t="shared" si="59"/>
        <v>791</v>
      </c>
      <c r="E791" s="1032"/>
    </row>
    <row r="792" spans="1:5">
      <c r="A792" s="1087">
        <f t="shared" si="58"/>
        <v>999999</v>
      </c>
      <c r="B792" s="1032">
        <f t="shared" si="59"/>
        <v>792</v>
      </c>
      <c r="E792" s="1032"/>
    </row>
    <row r="793" spans="1:5">
      <c r="A793" s="1087">
        <f t="shared" si="58"/>
        <v>999999</v>
      </c>
      <c r="B793" s="1032">
        <f t="shared" si="59"/>
        <v>793</v>
      </c>
      <c r="E793" s="1032"/>
    </row>
    <row r="794" spans="1:5">
      <c r="A794" s="1087">
        <f t="shared" si="58"/>
        <v>999999</v>
      </c>
      <c r="B794" s="1032">
        <f t="shared" si="59"/>
        <v>794</v>
      </c>
      <c r="E794" s="1032"/>
    </row>
    <row r="795" spans="1:5">
      <c r="A795" s="1087">
        <f t="shared" si="58"/>
        <v>999999</v>
      </c>
      <c r="B795" s="1032">
        <f t="shared" si="59"/>
        <v>795</v>
      </c>
      <c r="E795" s="1032"/>
    </row>
    <row r="796" spans="1:5">
      <c r="A796" s="1087">
        <f t="shared" si="58"/>
        <v>999999</v>
      </c>
      <c r="B796" s="1032">
        <f t="shared" si="59"/>
        <v>796</v>
      </c>
      <c r="E796" s="1032"/>
    </row>
    <row r="797" spans="1:5">
      <c r="A797" s="1087">
        <f t="shared" si="58"/>
        <v>999999</v>
      </c>
      <c r="B797" s="1032">
        <f t="shared" si="59"/>
        <v>797</v>
      </c>
      <c r="E797" s="1032"/>
    </row>
    <row r="798" spans="1:5">
      <c r="A798" s="1087">
        <f t="shared" si="58"/>
        <v>999999</v>
      </c>
      <c r="B798" s="1032">
        <f t="shared" si="59"/>
        <v>798</v>
      </c>
      <c r="E798" s="1032"/>
    </row>
    <row r="799" spans="1:5">
      <c r="A799" s="1087">
        <f t="shared" si="58"/>
        <v>999999</v>
      </c>
      <c r="B799" s="1032">
        <f t="shared" si="59"/>
        <v>799</v>
      </c>
      <c r="E799" s="1032"/>
    </row>
    <row r="800" spans="1:5">
      <c r="A800" s="1087">
        <f t="shared" si="58"/>
        <v>999999</v>
      </c>
      <c r="B800" s="1032">
        <f t="shared" si="59"/>
        <v>800</v>
      </c>
      <c r="E800" s="1032"/>
    </row>
    <row r="801" spans="1:5">
      <c r="A801" s="1087">
        <f t="shared" si="58"/>
        <v>999999</v>
      </c>
      <c r="B801" s="1032">
        <f t="shared" si="59"/>
        <v>801</v>
      </c>
      <c r="E801" s="1032"/>
    </row>
    <row r="802" spans="1:5">
      <c r="A802" s="1087">
        <f t="shared" si="58"/>
        <v>999999</v>
      </c>
      <c r="B802" s="1032">
        <f t="shared" si="59"/>
        <v>802</v>
      </c>
      <c r="E802" s="1032"/>
    </row>
    <row r="803" spans="1:5">
      <c r="A803" s="1087">
        <f t="shared" si="58"/>
        <v>999999</v>
      </c>
      <c r="B803" s="1032">
        <f t="shared" si="59"/>
        <v>803</v>
      </c>
      <c r="E803" s="1032"/>
    </row>
    <row r="804" spans="1:5">
      <c r="A804" s="1087">
        <f t="shared" si="58"/>
        <v>999999</v>
      </c>
      <c r="B804" s="1032">
        <f t="shared" si="59"/>
        <v>804</v>
      </c>
      <c r="E804" s="1032"/>
    </row>
    <row r="805" spans="1:5">
      <c r="A805" s="1087">
        <f t="shared" si="58"/>
        <v>999999</v>
      </c>
      <c r="B805" s="1032">
        <f t="shared" si="59"/>
        <v>805</v>
      </c>
      <c r="E805" s="1032"/>
    </row>
    <row r="806" spans="1:5">
      <c r="A806" s="1087">
        <f t="shared" si="58"/>
        <v>999999</v>
      </c>
      <c r="B806" s="1032">
        <f t="shared" si="59"/>
        <v>806</v>
      </c>
      <c r="E806" s="1032"/>
    </row>
    <row r="807" spans="1:5">
      <c r="A807" s="1087">
        <f t="shared" si="58"/>
        <v>999999</v>
      </c>
      <c r="B807" s="1032">
        <f t="shared" si="59"/>
        <v>807</v>
      </c>
      <c r="E807" s="1032"/>
    </row>
    <row r="808" spans="1:5">
      <c r="A808" s="1087">
        <f t="shared" si="58"/>
        <v>999999</v>
      </c>
      <c r="B808" s="1032">
        <f t="shared" si="59"/>
        <v>808</v>
      </c>
      <c r="E808" s="1032"/>
    </row>
    <row r="809" spans="1:5">
      <c r="A809" s="1087">
        <f t="shared" si="58"/>
        <v>999999</v>
      </c>
      <c r="B809" s="1032">
        <f t="shared" si="59"/>
        <v>809</v>
      </c>
      <c r="E809" s="1032"/>
    </row>
    <row r="810" spans="1:5">
      <c r="A810" s="1087">
        <f t="shared" si="58"/>
        <v>999999</v>
      </c>
      <c r="B810" s="1032">
        <f t="shared" si="59"/>
        <v>810</v>
      </c>
      <c r="E810" s="1032"/>
    </row>
    <row r="811" spans="1:5">
      <c r="A811" s="1087">
        <f t="shared" si="58"/>
        <v>999999</v>
      </c>
      <c r="B811" s="1032">
        <f t="shared" si="59"/>
        <v>811</v>
      </c>
      <c r="E811" s="1032"/>
    </row>
    <row r="812" spans="1:5">
      <c r="A812" s="1087">
        <f t="shared" si="58"/>
        <v>999999</v>
      </c>
      <c r="B812" s="1032">
        <f t="shared" si="59"/>
        <v>812</v>
      </c>
      <c r="E812" s="1032"/>
    </row>
    <row r="813" spans="1:5">
      <c r="A813" s="1087">
        <f t="shared" si="58"/>
        <v>999999</v>
      </c>
      <c r="B813" s="1032">
        <f t="shared" si="59"/>
        <v>813</v>
      </c>
      <c r="E813" s="1032"/>
    </row>
    <row r="814" spans="1:5">
      <c r="A814" s="1087">
        <f t="shared" si="58"/>
        <v>999999</v>
      </c>
      <c r="B814" s="1032">
        <f t="shared" si="59"/>
        <v>814</v>
      </c>
      <c r="E814" s="1032"/>
    </row>
    <row r="815" spans="1:5">
      <c r="A815" s="1087">
        <f t="shared" si="58"/>
        <v>999999</v>
      </c>
      <c r="B815" s="1032">
        <f t="shared" si="59"/>
        <v>815</v>
      </c>
      <c r="E815" s="1032"/>
    </row>
    <row r="816" spans="1:5">
      <c r="A816" s="1087">
        <f t="shared" si="58"/>
        <v>999999</v>
      </c>
      <c r="B816" s="1032">
        <f t="shared" si="59"/>
        <v>816</v>
      </c>
      <c r="E816" s="1032"/>
    </row>
    <row r="817" spans="1:5">
      <c r="A817" s="1087">
        <f t="shared" si="58"/>
        <v>999999</v>
      </c>
      <c r="B817" s="1032">
        <f t="shared" si="59"/>
        <v>817</v>
      </c>
      <c r="E817" s="1032"/>
    </row>
    <row r="818" spans="1:5">
      <c r="A818" s="1087">
        <f t="shared" si="58"/>
        <v>999999</v>
      </c>
      <c r="B818" s="1032">
        <f t="shared" si="59"/>
        <v>818</v>
      </c>
      <c r="E818" s="1032"/>
    </row>
    <row r="819" spans="1:5">
      <c r="A819" s="1087">
        <f t="shared" si="58"/>
        <v>999999</v>
      </c>
      <c r="B819" s="1032">
        <f t="shared" si="59"/>
        <v>819</v>
      </c>
      <c r="E819" s="1032"/>
    </row>
    <row r="820" spans="1:5">
      <c r="A820" s="1087">
        <f t="shared" si="58"/>
        <v>999999</v>
      </c>
      <c r="B820" s="1032">
        <f t="shared" si="59"/>
        <v>820</v>
      </c>
      <c r="E820" s="1032"/>
    </row>
    <row r="821" spans="1:5">
      <c r="A821" s="1087">
        <f t="shared" si="58"/>
        <v>999999</v>
      </c>
      <c r="B821" s="1032">
        <f t="shared" si="59"/>
        <v>821</v>
      </c>
      <c r="E821" s="1032"/>
    </row>
    <row r="822" spans="1:5">
      <c r="A822" s="1087">
        <f t="shared" si="58"/>
        <v>999999</v>
      </c>
      <c r="B822" s="1032">
        <f t="shared" si="59"/>
        <v>822</v>
      </c>
      <c r="E822" s="1032"/>
    </row>
    <row r="823" spans="1:5">
      <c r="A823" s="1087">
        <f t="shared" si="58"/>
        <v>999999</v>
      </c>
      <c r="B823" s="1032">
        <f t="shared" si="59"/>
        <v>823</v>
      </c>
      <c r="E823" s="1032"/>
    </row>
    <row r="824" spans="1:5">
      <c r="A824" s="1087">
        <f t="shared" si="58"/>
        <v>999999</v>
      </c>
      <c r="B824" s="1032">
        <f t="shared" si="59"/>
        <v>824</v>
      </c>
      <c r="E824" s="1032"/>
    </row>
    <row r="825" spans="1:5">
      <c r="A825" s="1087">
        <f t="shared" si="58"/>
        <v>999999</v>
      </c>
      <c r="B825" s="1032">
        <f t="shared" si="59"/>
        <v>825</v>
      </c>
      <c r="E825" s="1032"/>
    </row>
    <row r="826" spans="1:5">
      <c r="A826" s="1087">
        <f t="shared" si="58"/>
        <v>999999</v>
      </c>
      <c r="B826" s="1032">
        <f t="shared" si="59"/>
        <v>826</v>
      </c>
      <c r="E826" s="1032"/>
    </row>
    <row r="827" spans="1:5">
      <c r="A827" s="1087">
        <f t="shared" si="58"/>
        <v>999999</v>
      </c>
      <c r="B827" s="1032">
        <f t="shared" si="59"/>
        <v>827</v>
      </c>
      <c r="E827" s="1032"/>
    </row>
    <row r="828" spans="1:5">
      <c r="A828" s="1087">
        <f t="shared" si="58"/>
        <v>999999</v>
      </c>
      <c r="B828" s="1032">
        <f t="shared" si="59"/>
        <v>828</v>
      </c>
      <c r="E828" s="1032"/>
    </row>
    <row r="829" spans="1:5">
      <c r="A829" s="1087">
        <f t="shared" si="58"/>
        <v>999999</v>
      </c>
      <c r="B829" s="1032">
        <f t="shared" si="59"/>
        <v>829</v>
      </c>
      <c r="E829" s="1032"/>
    </row>
    <row r="830" spans="1:5">
      <c r="A830" s="1087">
        <f t="shared" si="58"/>
        <v>999999</v>
      </c>
      <c r="B830" s="1032">
        <f t="shared" si="59"/>
        <v>830</v>
      </c>
      <c r="E830" s="1032"/>
    </row>
    <row r="831" spans="1:5">
      <c r="A831" s="1087">
        <f t="shared" si="58"/>
        <v>999999</v>
      </c>
      <c r="B831" s="1032">
        <f t="shared" si="59"/>
        <v>831</v>
      </c>
      <c r="E831" s="1032"/>
    </row>
    <row r="832" spans="1:5">
      <c r="A832" s="1087">
        <f t="shared" si="58"/>
        <v>999999</v>
      </c>
      <c r="B832" s="1032">
        <f t="shared" si="59"/>
        <v>832</v>
      </c>
      <c r="E832" s="1032"/>
    </row>
    <row r="833" spans="1:5">
      <c r="A833" s="1087">
        <f t="shared" si="58"/>
        <v>999999</v>
      </c>
      <c r="B833" s="1032">
        <f t="shared" si="59"/>
        <v>833</v>
      </c>
      <c r="E833" s="1032"/>
    </row>
    <row r="834" spans="1:5">
      <c r="A834" s="1087">
        <f t="shared" si="58"/>
        <v>999999</v>
      </c>
      <c r="B834" s="1032">
        <f t="shared" si="59"/>
        <v>834</v>
      </c>
      <c r="E834" s="1032"/>
    </row>
    <row r="835" spans="1:5">
      <c r="A835" s="1087">
        <f t="shared" ref="A835:A898" si="60">IF(C835=0,999999,$E$1)</f>
        <v>999999</v>
      </c>
      <c r="B835" s="1032">
        <f t="shared" ref="B835:B898" si="61">B834+1</f>
        <v>835</v>
      </c>
      <c r="E835" s="1032"/>
    </row>
    <row r="836" spans="1:5">
      <c r="A836" s="1087">
        <f t="shared" si="60"/>
        <v>999999</v>
      </c>
      <c r="B836" s="1032">
        <f t="shared" si="61"/>
        <v>836</v>
      </c>
      <c r="E836" s="1032"/>
    </row>
    <row r="837" spans="1:5">
      <c r="A837" s="1087">
        <f t="shared" si="60"/>
        <v>999999</v>
      </c>
      <c r="B837" s="1032">
        <f t="shared" si="61"/>
        <v>837</v>
      </c>
      <c r="E837" s="1032"/>
    </row>
    <row r="838" spans="1:5">
      <c r="A838" s="1087">
        <f t="shared" si="60"/>
        <v>999999</v>
      </c>
      <c r="B838" s="1032">
        <f t="shared" si="61"/>
        <v>838</v>
      </c>
      <c r="E838" s="1032"/>
    </row>
    <row r="839" spans="1:5">
      <c r="A839" s="1087">
        <f t="shared" si="60"/>
        <v>999999</v>
      </c>
      <c r="B839" s="1032">
        <f t="shared" si="61"/>
        <v>839</v>
      </c>
      <c r="E839" s="1032"/>
    </row>
    <row r="840" spans="1:5">
      <c r="A840" s="1087">
        <f t="shared" si="60"/>
        <v>999999</v>
      </c>
      <c r="B840" s="1032">
        <f t="shared" si="61"/>
        <v>840</v>
      </c>
      <c r="E840" s="1032"/>
    </row>
    <row r="841" spans="1:5">
      <c r="A841" s="1087">
        <f t="shared" si="60"/>
        <v>999999</v>
      </c>
      <c r="B841" s="1032">
        <f t="shared" si="61"/>
        <v>841</v>
      </c>
      <c r="E841" s="1032"/>
    </row>
    <row r="842" spans="1:5">
      <c r="A842" s="1087">
        <f t="shared" si="60"/>
        <v>999999</v>
      </c>
      <c r="B842" s="1032">
        <f t="shared" si="61"/>
        <v>842</v>
      </c>
      <c r="E842" s="1032"/>
    </row>
    <row r="843" spans="1:5">
      <c r="A843" s="1087">
        <f t="shared" si="60"/>
        <v>999999</v>
      </c>
      <c r="B843" s="1032">
        <f t="shared" si="61"/>
        <v>843</v>
      </c>
      <c r="E843" s="1032"/>
    </row>
    <row r="844" spans="1:5">
      <c r="A844" s="1087">
        <f t="shared" si="60"/>
        <v>999999</v>
      </c>
      <c r="B844" s="1032">
        <f t="shared" si="61"/>
        <v>844</v>
      </c>
      <c r="E844" s="1032"/>
    </row>
    <row r="845" spans="1:5">
      <c r="A845" s="1087">
        <f t="shared" si="60"/>
        <v>999999</v>
      </c>
      <c r="B845" s="1032">
        <f t="shared" si="61"/>
        <v>845</v>
      </c>
      <c r="E845" s="1032"/>
    </row>
    <row r="846" spans="1:5">
      <c r="A846" s="1087">
        <f t="shared" si="60"/>
        <v>999999</v>
      </c>
      <c r="B846" s="1032">
        <f t="shared" si="61"/>
        <v>846</v>
      </c>
      <c r="E846" s="1032"/>
    </row>
    <row r="847" spans="1:5">
      <c r="A847" s="1087">
        <f t="shared" si="60"/>
        <v>999999</v>
      </c>
      <c r="B847" s="1032">
        <f t="shared" si="61"/>
        <v>847</v>
      </c>
      <c r="E847" s="1032"/>
    </row>
    <row r="848" spans="1:5">
      <c r="A848" s="1087">
        <f t="shared" si="60"/>
        <v>999999</v>
      </c>
      <c r="B848" s="1032">
        <f t="shared" si="61"/>
        <v>848</v>
      </c>
      <c r="E848" s="1032"/>
    </row>
    <row r="849" spans="1:5">
      <c r="A849" s="1087">
        <f t="shared" si="60"/>
        <v>999999</v>
      </c>
      <c r="B849" s="1032">
        <f t="shared" si="61"/>
        <v>849</v>
      </c>
      <c r="E849" s="1032"/>
    </row>
    <row r="850" spans="1:5">
      <c r="A850" s="1087">
        <f t="shared" si="60"/>
        <v>999999</v>
      </c>
      <c r="B850" s="1032">
        <f t="shared" si="61"/>
        <v>850</v>
      </c>
      <c r="E850" s="1032"/>
    </row>
    <row r="851" spans="1:5">
      <c r="A851" s="1087">
        <f t="shared" si="60"/>
        <v>999999</v>
      </c>
      <c r="B851" s="1032">
        <f t="shared" si="61"/>
        <v>851</v>
      </c>
      <c r="E851" s="1032"/>
    </row>
    <row r="852" spans="1:5">
      <c r="A852" s="1087">
        <f t="shared" si="60"/>
        <v>999999</v>
      </c>
      <c r="B852" s="1032">
        <f t="shared" si="61"/>
        <v>852</v>
      </c>
      <c r="E852" s="1032"/>
    </row>
    <row r="853" spans="1:5">
      <c r="A853" s="1087">
        <f t="shared" si="60"/>
        <v>999999</v>
      </c>
      <c r="B853" s="1032">
        <f t="shared" si="61"/>
        <v>853</v>
      </c>
      <c r="E853" s="1032"/>
    </row>
    <row r="854" spans="1:5">
      <c r="A854" s="1087">
        <f t="shared" si="60"/>
        <v>999999</v>
      </c>
      <c r="B854" s="1032">
        <f t="shared" si="61"/>
        <v>854</v>
      </c>
      <c r="E854" s="1032"/>
    </row>
    <row r="855" spans="1:5">
      <c r="A855" s="1087">
        <f t="shared" si="60"/>
        <v>999999</v>
      </c>
      <c r="B855" s="1032">
        <f t="shared" si="61"/>
        <v>855</v>
      </c>
      <c r="E855" s="1032"/>
    </row>
    <row r="856" spans="1:5">
      <c r="A856" s="1087">
        <f t="shared" si="60"/>
        <v>999999</v>
      </c>
      <c r="B856" s="1032">
        <f t="shared" si="61"/>
        <v>856</v>
      </c>
      <c r="E856" s="1032"/>
    </row>
    <row r="857" spans="1:5">
      <c r="A857" s="1087">
        <f t="shared" si="60"/>
        <v>999999</v>
      </c>
      <c r="B857" s="1032">
        <f t="shared" si="61"/>
        <v>857</v>
      </c>
      <c r="E857" s="1032"/>
    </row>
    <row r="858" spans="1:5">
      <c r="A858" s="1087">
        <f t="shared" si="60"/>
        <v>999999</v>
      </c>
      <c r="B858" s="1032">
        <f t="shared" si="61"/>
        <v>858</v>
      </c>
      <c r="E858" s="1032"/>
    </row>
    <row r="859" spans="1:5">
      <c r="A859" s="1087">
        <f t="shared" si="60"/>
        <v>999999</v>
      </c>
      <c r="B859" s="1032">
        <f t="shared" si="61"/>
        <v>859</v>
      </c>
      <c r="E859" s="1032"/>
    </row>
    <row r="860" spans="1:5">
      <c r="A860" s="1087">
        <f t="shared" si="60"/>
        <v>999999</v>
      </c>
      <c r="B860" s="1032">
        <f t="shared" si="61"/>
        <v>860</v>
      </c>
      <c r="E860" s="1032"/>
    </row>
    <row r="861" spans="1:5">
      <c r="A861" s="1087">
        <f t="shared" si="60"/>
        <v>999999</v>
      </c>
      <c r="B861" s="1032">
        <f t="shared" si="61"/>
        <v>861</v>
      </c>
      <c r="E861" s="1032"/>
    </row>
    <row r="862" spans="1:5">
      <c r="A862" s="1087">
        <f t="shared" si="60"/>
        <v>999999</v>
      </c>
      <c r="B862" s="1032">
        <f t="shared" si="61"/>
        <v>862</v>
      </c>
      <c r="E862" s="1032"/>
    </row>
    <row r="863" spans="1:5">
      <c r="A863" s="1087">
        <f t="shared" si="60"/>
        <v>999999</v>
      </c>
      <c r="B863" s="1032">
        <f t="shared" si="61"/>
        <v>863</v>
      </c>
      <c r="E863" s="1032"/>
    </row>
    <row r="864" spans="1:5">
      <c r="A864" s="1087">
        <f t="shared" si="60"/>
        <v>999999</v>
      </c>
      <c r="B864" s="1032">
        <f t="shared" si="61"/>
        <v>864</v>
      </c>
      <c r="E864" s="1032"/>
    </row>
    <row r="865" spans="1:5">
      <c r="A865" s="1087">
        <f t="shared" si="60"/>
        <v>999999</v>
      </c>
      <c r="B865" s="1032">
        <f t="shared" si="61"/>
        <v>865</v>
      </c>
      <c r="E865" s="1032"/>
    </row>
    <row r="866" spans="1:5">
      <c r="A866" s="1087">
        <f t="shared" si="60"/>
        <v>999999</v>
      </c>
      <c r="B866" s="1032">
        <f t="shared" si="61"/>
        <v>866</v>
      </c>
      <c r="E866" s="1032"/>
    </row>
    <row r="867" spans="1:5">
      <c r="A867" s="1087">
        <f t="shared" si="60"/>
        <v>999999</v>
      </c>
      <c r="B867" s="1032">
        <f t="shared" si="61"/>
        <v>867</v>
      </c>
      <c r="E867" s="1032"/>
    </row>
    <row r="868" spans="1:5">
      <c r="A868" s="1087">
        <f t="shared" si="60"/>
        <v>999999</v>
      </c>
      <c r="B868" s="1032">
        <f t="shared" si="61"/>
        <v>868</v>
      </c>
      <c r="E868" s="1032"/>
    </row>
    <row r="869" spans="1:5">
      <c r="A869" s="1087">
        <f t="shared" si="60"/>
        <v>999999</v>
      </c>
      <c r="B869" s="1032">
        <f t="shared" si="61"/>
        <v>869</v>
      </c>
      <c r="E869" s="1032"/>
    </row>
    <row r="870" spans="1:5">
      <c r="A870" s="1087">
        <f t="shared" si="60"/>
        <v>999999</v>
      </c>
      <c r="B870" s="1032">
        <f t="shared" si="61"/>
        <v>870</v>
      </c>
      <c r="E870" s="1032"/>
    </row>
    <row r="871" spans="1:5">
      <c r="A871" s="1087">
        <f t="shared" si="60"/>
        <v>999999</v>
      </c>
      <c r="B871" s="1032">
        <f t="shared" si="61"/>
        <v>871</v>
      </c>
      <c r="E871" s="1032"/>
    </row>
    <row r="872" spans="1:5">
      <c r="A872" s="1087">
        <f t="shared" si="60"/>
        <v>999999</v>
      </c>
      <c r="B872" s="1032">
        <f t="shared" si="61"/>
        <v>872</v>
      </c>
      <c r="E872" s="1032"/>
    </row>
    <row r="873" spans="1:5">
      <c r="A873" s="1087">
        <f t="shared" si="60"/>
        <v>999999</v>
      </c>
      <c r="B873" s="1032">
        <f t="shared" si="61"/>
        <v>873</v>
      </c>
      <c r="E873" s="1032"/>
    </row>
    <row r="874" spans="1:5">
      <c r="A874" s="1087">
        <f t="shared" si="60"/>
        <v>999999</v>
      </c>
      <c r="B874" s="1032">
        <f t="shared" si="61"/>
        <v>874</v>
      </c>
      <c r="E874" s="1032"/>
    </row>
    <row r="875" spans="1:5">
      <c r="A875" s="1087">
        <f t="shared" si="60"/>
        <v>999999</v>
      </c>
      <c r="B875" s="1032">
        <f t="shared" si="61"/>
        <v>875</v>
      </c>
      <c r="E875" s="1032"/>
    </row>
    <row r="876" spans="1:5">
      <c r="A876" s="1087">
        <f t="shared" si="60"/>
        <v>999999</v>
      </c>
      <c r="B876" s="1032">
        <f t="shared" si="61"/>
        <v>876</v>
      </c>
      <c r="E876" s="1032"/>
    </row>
    <row r="877" spans="1:5">
      <c r="A877" s="1087">
        <f t="shared" si="60"/>
        <v>999999</v>
      </c>
      <c r="B877" s="1032">
        <f t="shared" si="61"/>
        <v>877</v>
      </c>
      <c r="E877" s="1032"/>
    </row>
    <row r="878" spans="1:5">
      <c r="A878" s="1087">
        <f t="shared" si="60"/>
        <v>999999</v>
      </c>
      <c r="B878" s="1032">
        <f t="shared" si="61"/>
        <v>878</v>
      </c>
      <c r="E878" s="1032"/>
    </row>
    <row r="879" spans="1:5">
      <c r="A879" s="1087">
        <f t="shared" si="60"/>
        <v>999999</v>
      </c>
      <c r="B879" s="1032">
        <f t="shared" si="61"/>
        <v>879</v>
      </c>
      <c r="E879" s="1032"/>
    </row>
    <row r="880" spans="1:5">
      <c r="A880" s="1087">
        <f t="shared" si="60"/>
        <v>999999</v>
      </c>
      <c r="B880" s="1032">
        <f t="shared" si="61"/>
        <v>880</v>
      </c>
      <c r="E880" s="1032"/>
    </row>
    <row r="881" spans="1:5">
      <c r="A881" s="1087">
        <f t="shared" si="60"/>
        <v>999999</v>
      </c>
      <c r="B881" s="1032">
        <f t="shared" si="61"/>
        <v>881</v>
      </c>
      <c r="E881" s="1032"/>
    </row>
    <row r="882" spans="1:5">
      <c r="A882" s="1087">
        <f t="shared" si="60"/>
        <v>999999</v>
      </c>
      <c r="B882" s="1032">
        <f t="shared" si="61"/>
        <v>882</v>
      </c>
      <c r="E882" s="1032"/>
    </row>
    <row r="883" spans="1:5">
      <c r="A883" s="1087">
        <f t="shared" si="60"/>
        <v>999999</v>
      </c>
      <c r="B883" s="1032">
        <f t="shared" si="61"/>
        <v>883</v>
      </c>
      <c r="E883" s="1032"/>
    </row>
    <row r="884" spans="1:5">
      <c r="A884" s="1087">
        <f t="shared" si="60"/>
        <v>999999</v>
      </c>
      <c r="B884" s="1032">
        <f t="shared" si="61"/>
        <v>884</v>
      </c>
      <c r="E884" s="1032"/>
    </row>
    <row r="885" spans="1:5">
      <c r="A885" s="1087">
        <f t="shared" si="60"/>
        <v>999999</v>
      </c>
      <c r="B885" s="1032">
        <f t="shared" si="61"/>
        <v>885</v>
      </c>
      <c r="E885" s="1032"/>
    </row>
    <row r="886" spans="1:5">
      <c r="A886" s="1087">
        <f t="shared" si="60"/>
        <v>999999</v>
      </c>
      <c r="B886" s="1032">
        <f t="shared" si="61"/>
        <v>886</v>
      </c>
      <c r="E886" s="1032"/>
    </row>
    <row r="887" spans="1:5">
      <c r="A887" s="1087">
        <f t="shared" si="60"/>
        <v>999999</v>
      </c>
      <c r="B887" s="1032">
        <f t="shared" si="61"/>
        <v>887</v>
      </c>
      <c r="E887" s="1032"/>
    </row>
    <row r="888" spans="1:5">
      <c r="A888" s="1087">
        <f t="shared" si="60"/>
        <v>999999</v>
      </c>
      <c r="B888" s="1032">
        <f t="shared" si="61"/>
        <v>888</v>
      </c>
      <c r="E888" s="1032"/>
    </row>
    <row r="889" spans="1:5">
      <c r="A889" s="1087">
        <f t="shared" si="60"/>
        <v>999999</v>
      </c>
      <c r="B889" s="1032">
        <f t="shared" si="61"/>
        <v>889</v>
      </c>
      <c r="E889" s="1032"/>
    </row>
    <row r="890" spans="1:5">
      <c r="A890" s="1087">
        <f t="shared" si="60"/>
        <v>999999</v>
      </c>
      <c r="B890" s="1032">
        <f t="shared" si="61"/>
        <v>890</v>
      </c>
      <c r="E890" s="1032"/>
    </row>
    <row r="891" spans="1:5">
      <c r="A891" s="1087">
        <f t="shared" si="60"/>
        <v>999999</v>
      </c>
      <c r="B891" s="1032">
        <f t="shared" si="61"/>
        <v>891</v>
      </c>
      <c r="E891" s="1032"/>
    </row>
    <row r="892" spans="1:5">
      <c r="A892" s="1087">
        <f t="shared" si="60"/>
        <v>999999</v>
      </c>
      <c r="B892" s="1032">
        <f t="shared" si="61"/>
        <v>892</v>
      </c>
      <c r="E892" s="1032"/>
    </row>
    <row r="893" spans="1:5">
      <c r="A893" s="1087">
        <f t="shared" si="60"/>
        <v>999999</v>
      </c>
      <c r="B893" s="1032">
        <f t="shared" si="61"/>
        <v>893</v>
      </c>
      <c r="E893" s="1032"/>
    </row>
    <row r="894" spans="1:5">
      <c r="A894" s="1087">
        <f t="shared" si="60"/>
        <v>999999</v>
      </c>
      <c r="B894" s="1032">
        <f t="shared" si="61"/>
        <v>894</v>
      </c>
      <c r="E894" s="1032"/>
    </row>
    <row r="895" spans="1:5">
      <c r="A895" s="1087">
        <f t="shared" si="60"/>
        <v>999999</v>
      </c>
      <c r="B895" s="1032">
        <f t="shared" si="61"/>
        <v>895</v>
      </c>
      <c r="E895" s="1032"/>
    </row>
    <row r="896" spans="1:5">
      <c r="A896" s="1087">
        <f t="shared" si="60"/>
        <v>999999</v>
      </c>
      <c r="B896" s="1032">
        <f t="shared" si="61"/>
        <v>896</v>
      </c>
      <c r="E896" s="1032"/>
    </row>
    <row r="897" spans="1:5">
      <c r="A897" s="1087">
        <f t="shared" si="60"/>
        <v>999999</v>
      </c>
      <c r="B897" s="1032">
        <f t="shared" si="61"/>
        <v>897</v>
      </c>
      <c r="E897" s="1032"/>
    </row>
    <row r="898" spans="1:5">
      <c r="A898" s="1087">
        <f t="shared" si="60"/>
        <v>999999</v>
      </c>
      <c r="B898" s="1032">
        <f t="shared" si="61"/>
        <v>898</v>
      </c>
      <c r="E898" s="1032"/>
    </row>
    <row r="899" spans="1:5">
      <c r="A899" s="1087">
        <f t="shared" ref="A899:A962" si="62">IF(C899=0,999999,$E$1)</f>
        <v>999999</v>
      </c>
      <c r="B899" s="1032">
        <f t="shared" ref="B899:B962" si="63">B898+1</f>
        <v>899</v>
      </c>
      <c r="E899" s="1032"/>
    </row>
    <row r="900" spans="1:5">
      <c r="A900" s="1087">
        <f t="shared" si="62"/>
        <v>999999</v>
      </c>
      <c r="B900" s="1032">
        <f t="shared" si="63"/>
        <v>900</v>
      </c>
      <c r="E900" s="1032"/>
    </row>
    <row r="901" spans="1:5">
      <c r="A901" s="1087">
        <f t="shared" si="62"/>
        <v>999999</v>
      </c>
      <c r="B901" s="1032">
        <f t="shared" si="63"/>
        <v>901</v>
      </c>
      <c r="E901" s="1032"/>
    </row>
    <row r="902" spans="1:5">
      <c r="A902" s="1087">
        <f t="shared" si="62"/>
        <v>999999</v>
      </c>
      <c r="B902" s="1032">
        <f t="shared" si="63"/>
        <v>902</v>
      </c>
      <c r="E902" s="1032"/>
    </row>
    <row r="903" spans="1:5">
      <c r="A903" s="1087">
        <f t="shared" si="62"/>
        <v>999999</v>
      </c>
      <c r="B903" s="1032">
        <f t="shared" si="63"/>
        <v>903</v>
      </c>
      <c r="E903" s="1032"/>
    </row>
    <row r="904" spans="1:5">
      <c r="A904" s="1087">
        <f t="shared" si="62"/>
        <v>999999</v>
      </c>
      <c r="B904" s="1032">
        <f t="shared" si="63"/>
        <v>904</v>
      </c>
      <c r="E904" s="1032"/>
    </row>
    <row r="905" spans="1:5">
      <c r="A905" s="1087">
        <f t="shared" si="62"/>
        <v>999999</v>
      </c>
      <c r="B905" s="1032">
        <f t="shared" si="63"/>
        <v>905</v>
      </c>
      <c r="E905" s="1032"/>
    </row>
    <row r="906" spans="1:5">
      <c r="A906" s="1087">
        <f t="shared" si="62"/>
        <v>999999</v>
      </c>
      <c r="B906" s="1032">
        <f t="shared" si="63"/>
        <v>906</v>
      </c>
      <c r="E906" s="1032"/>
    </row>
    <row r="907" spans="1:5">
      <c r="A907" s="1087">
        <f t="shared" si="62"/>
        <v>999999</v>
      </c>
      <c r="B907" s="1032">
        <f t="shared" si="63"/>
        <v>907</v>
      </c>
      <c r="E907" s="1032"/>
    </row>
    <row r="908" spans="1:5">
      <c r="A908" s="1087">
        <f t="shared" si="62"/>
        <v>999999</v>
      </c>
      <c r="B908" s="1032">
        <f t="shared" si="63"/>
        <v>908</v>
      </c>
      <c r="E908" s="1032"/>
    </row>
    <row r="909" spans="1:5">
      <c r="A909" s="1087">
        <f t="shared" si="62"/>
        <v>999999</v>
      </c>
      <c r="B909" s="1032">
        <f t="shared" si="63"/>
        <v>909</v>
      </c>
      <c r="E909" s="1032"/>
    </row>
    <row r="910" spans="1:5">
      <c r="A910" s="1087">
        <f t="shared" si="62"/>
        <v>999999</v>
      </c>
      <c r="B910" s="1032">
        <f t="shared" si="63"/>
        <v>910</v>
      </c>
      <c r="E910" s="1032"/>
    </row>
    <row r="911" spans="1:5">
      <c r="A911" s="1087">
        <f t="shared" si="62"/>
        <v>999999</v>
      </c>
      <c r="B911" s="1032">
        <f t="shared" si="63"/>
        <v>911</v>
      </c>
      <c r="E911" s="1032"/>
    </row>
    <row r="912" spans="1:5">
      <c r="A912" s="1087">
        <f t="shared" si="62"/>
        <v>999999</v>
      </c>
      <c r="B912" s="1032">
        <f t="shared" si="63"/>
        <v>912</v>
      </c>
      <c r="E912" s="1032"/>
    </row>
    <row r="913" spans="1:5">
      <c r="A913" s="1087">
        <f t="shared" si="62"/>
        <v>999999</v>
      </c>
      <c r="B913" s="1032">
        <f t="shared" si="63"/>
        <v>913</v>
      </c>
      <c r="E913" s="1032"/>
    </row>
    <row r="914" spans="1:5">
      <c r="A914" s="1087">
        <f t="shared" si="62"/>
        <v>999999</v>
      </c>
      <c r="B914" s="1032">
        <f t="shared" si="63"/>
        <v>914</v>
      </c>
      <c r="E914" s="1032"/>
    </row>
    <row r="915" spans="1:5">
      <c r="A915" s="1087">
        <f t="shared" si="62"/>
        <v>999999</v>
      </c>
      <c r="B915" s="1032">
        <f t="shared" si="63"/>
        <v>915</v>
      </c>
      <c r="E915" s="1032"/>
    </row>
    <row r="916" spans="1:5">
      <c r="A916" s="1087">
        <f t="shared" si="62"/>
        <v>999999</v>
      </c>
      <c r="B916" s="1032">
        <f t="shared" si="63"/>
        <v>916</v>
      </c>
      <c r="E916" s="1032"/>
    </row>
    <row r="917" spans="1:5">
      <c r="A917" s="1087">
        <f t="shared" si="62"/>
        <v>999999</v>
      </c>
      <c r="B917" s="1032">
        <f t="shared" si="63"/>
        <v>917</v>
      </c>
      <c r="E917" s="1032"/>
    </row>
    <row r="918" spans="1:5">
      <c r="A918" s="1087">
        <f t="shared" si="62"/>
        <v>999999</v>
      </c>
      <c r="B918" s="1032">
        <f t="shared" si="63"/>
        <v>918</v>
      </c>
      <c r="E918" s="1032"/>
    </row>
    <row r="919" spans="1:5">
      <c r="A919" s="1087">
        <f t="shared" si="62"/>
        <v>999999</v>
      </c>
      <c r="B919" s="1032">
        <f t="shared" si="63"/>
        <v>919</v>
      </c>
      <c r="E919" s="1032"/>
    </row>
    <row r="920" spans="1:5">
      <c r="A920" s="1087">
        <f t="shared" si="62"/>
        <v>999999</v>
      </c>
      <c r="B920" s="1032">
        <f t="shared" si="63"/>
        <v>920</v>
      </c>
      <c r="E920" s="1032"/>
    </row>
    <row r="921" spans="1:5">
      <c r="A921" s="1087">
        <f t="shared" si="62"/>
        <v>999999</v>
      </c>
      <c r="B921" s="1032">
        <f t="shared" si="63"/>
        <v>921</v>
      </c>
      <c r="E921" s="1032"/>
    </row>
    <row r="922" spans="1:5">
      <c r="A922" s="1087">
        <f t="shared" si="62"/>
        <v>999999</v>
      </c>
      <c r="B922" s="1032">
        <f t="shared" si="63"/>
        <v>922</v>
      </c>
      <c r="E922" s="1032"/>
    </row>
    <row r="923" spans="1:5">
      <c r="A923" s="1087">
        <f t="shared" si="62"/>
        <v>999999</v>
      </c>
      <c r="B923" s="1032">
        <f t="shared" si="63"/>
        <v>923</v>
      </c>
      <c r="E923" s="1032"/>
    </row>
    <row r="924" spans="1:5">
      <c r="A924" s="1087">
        <f t="shared" si="62"/>
        <v>999999</v>
      </c>
      <c r="B924" s="1032">
        <f t="shared" si="63"/>
        <v>924</v>
      </c>
      <c r="E924" s="1032"/>
    </row>
    <row r="925" spans="1:5">
      <c r="A925" s="1087">
        <f t="shared" si="62"/>
        <v>999999</v>
      </c>
      <c r="B925" s="1032">
        <f t="shared" si="63"/>
        <v>925</v>
      </c>
      <c r="E925" s="1032"/>
    </row>
    <row r="926" spans="1:5">
      <c r="A926" s="1087">
        <f t="shared" si="62"/>
        <v>999999</v>
      </c>
      <c r="B926" s="1032">
        <f t="shared" si="63"/>
        <v>926</v>
      </c>
      <c r="E926" s="1032"/>
    </row>
    <row r="927" spans="1:5">
      <c r="A927" s="1087">
        <f t="shared" si="62"/>
        <v>999999</v>
      </c>
      <c r="B927" s="1032">
        <f t="shared" si="63"/>
        <v>927</v>
      </c>
      <c r="E927" s="1032"/>
    </row>
    <row r="928" spans="1:5">
      <c r="A928" s="1087">
        <f t="shared" si="62"/>
        <v>999999</v>
      </c>
      <c r="B928" s="1032">
        <f t="shared" si="63"/>
        <v>928</v>
      </c>
      <c r="E928" s="1032"/>
    </row>
    <row r="929" spans="1:5">
      <c r="A929" s="1087">
        <f t="shared" si="62"/>
        <v>999999</v>
      </c>
      <c r="B929" s="1032">
        <f t="shared" si="63"/>
        <v>929</v>
      </c>
      <c r="E929" s="1032"/>
    </row>
    <row r="930" spans="1:5">
      <c r="A930" s="1087">
        <f t="shared" si="62"/>
        <v>999999</v>
      </c>
      <c r="B930" s="1032">
        <f t="shared" si="63"/>
        <v>930</v>
      </c>
      <c r="E930" s="1032"/>
    </row>
    <row r="931" spans="1:5">
      <c r="A931" s="1087">
        <f t="shared" si="62"/>
        <v>999999</v>
      </c>
      <c r="B931" s="1032">
        <f t="shared" si="63"/>
        <v>931</v>
      </c>
      <c r="E931" s="1032"/>
    </row>
    <row r="932" spans="1:5">
      <c r="A932" s="1087">
        <f t="shared" si="62"/>
        <v>999999</v>
      </c>
      <c r="B932" s="1032">
        <f t="shared" si="63"/>
        <v>932</v>
      </c>
      <c r="E932" s="1032"/>
    </row>
    <row r="933" spans="1:5">
      <c r="A933" s="1087">
        <f t="shared" si="62"/>
        <v>999999</v>
      </c>
      <c r="B933" s="1032">
        <f t="shared" si="63"/>
        <v>933</v>
      </c>
      <c r="E933" s="1032"/>
    </row>
    <row r="934" spans="1:5">
      <c r="A934" s="1087">
        <f t="shared" si="62"/>
        <v>999999</v>
      </c>
      <c r="B934" s="1032">
        <f t="shared" si="63"/>
        <v>934</v>
      </c>
      <c r="E934" s="1032"/>
    </row>
    <row r="935" spans="1:5">
      <c r="A935" s="1087">
        <f t="shared" si="62"/>
        <v>999999</v>
      </c>
      <c r="B935" s="1032">
        <f t="shared" si="63"/>
        <v>935</v>
      </c>
      <c r="E935" s="1032"/>
    </row>
    <row r="936" spans="1:5">
      <c r="A936" s="1087">
        <f t="shared" si="62"/>
        <v>999999</v>
      </c>
      <c r="B936" s="1032">
        <f t="shared" si="63"/>
        <v>936</v>
      </c>
      <c r="E936" s="1032"/>
    </row>
    <row r="937" spans="1:5">
      <c r="A937" s="1087">
        <f t="shared" si="62"/>
        <v>999999</v>
      </c>
      <c r="B937" s="1032">
        <f t="shared" si="63"/>
        <v>937</v>
      </c>
      <c r="E937" s="1032"/>
    </row>
    <row r="938" spans="1:5">
      <c r="A938" s="1087">
        <f t="shared" si="62"/>
        <v>999999</v>
      </c>
      <c r="B938" s="1032">
        <f t="shared" si="63"/>
        <v>938</v>
      </c>
      <c r="E938" s="1032"/>
    </row>
    <row r="939" spans="1:5">
      <c r="A939" s="1087">
        <f t="shared" si="62"/>
        <v>999999</v>
      </c>
      <c r="B939" s="1032">
        <f t="shared" si="63"/>
        <v>939</v>
      </c>
      <c r="E939" s="1032"/>
    </row>
    <row r="940" spans="1:5">
      <c r="A940" s="1087">
        <f t="shared" si="62"/>
        <v>999999</v>
      </c>
      <c r="B940" s="1032">
        <f t="shared" si="63"/>
        <v>940</v>
      </c>
      <c r="E940" s="1032"/>
    </row>
    <row r="941" spans="1:5">
      <c r="A941" s="1087">
        <f t="shared" si="62"/>
        <v>999999</v>
      </c>
      <c r="B941" s="1032">
        <f t="shared" si="63"/>
        <v>941</v>
      </c>
      <c r="E941" s="1032"/>
    </row>
    <row r="942" spans="1:5">
      <c r="A942" s="1087">
        <f t="shared" si="62"/>
        <v>999999</v>
      </c>
      <c r="B942" s="1032">
        <f t="shared" si="63"/>
        <v>942</v>
      </c>
      <c r="E942" s="1032"/>
    </row>
    <row r="943" spans="1:5">
      <c r="A943" s="1087">
        <f t="shared" si="62"/>
        <v>999999</v>
      </c>
      <c r="B943" s="1032">
        <f t="shared" si="63"/>
        <v>943</v>
      </c>
      <c r="E943" s="1032"/>
    </row>
    <row r="944" spans="1:5">
      <c r="A944" s="1087">
        <f t="shared" si="62"/>
        <v>999999</v>
      </c>
      <c r="B944" s="1032">
        <f t="shared" si="63"/>
        <v>944</v>
      </c>
      <c r="E944" s="1032"/>
    </row>
    <row r="945" spans="1:5">
      <c r="A945" s="1087">
        <f t="shared" si="62"/>
        <v>999999</v>
      </c>
      <c r="B945" s="1032">
        <f t="shared" si="63"/>
        <v>945</v>
      </c>
      <c r="E945" s="1032"/>
    </row>
    <row r="946" spans="1:5">
      <c r="A946" s="1087">
        <f t="shared" si="62"/>
        <v>999999</v>
      </c>
      <c r="B946" s="1032">
        <f t="shared" si="63"/>
        <v>946</v>
      </c>
      <c r="E946" s="1032"/>
    </row>
    <row r="947" spans="1:5">
      <c r="A947" s="1087">
        <f t="shared" si="62"/>
        <v>999999</v>
      </c>
      <c r="B947" s="1032">
        <f t="shared" si="63"/>
        <v>947</v>
      </c>
      <c r="E947" s="1032"/>
    </row>
    <row r="948" spans="1:5">
      <c r="A948" s="1087">
        <f t="shared" si="62"/>
        <v>999999</v>
      </c>
      <c r="B948" s="1032">
        <f t="shared" si="63"/>
        <v>948</v>
      </c>
      <c r="E948" s="1032"/>
    </row>
    <row r="949" spans="1:5">
      <c r="A949" s="1087">
        <f t="shared" si="62"/>
        <v>999999</v>
      </c>
      <c r="B949" s="1032">
        <f t="shared" si="63"/>
        <v>949</v>
      </c>
      <c r="E949" s="1032"/>
    </row>
    <row r="950" spans="1:5">
      <c r="A950" s="1087">
        <f t="shared" si="62"/>
        <v>999999</v>
      </c>
      <c r="B950" s="1032">
        <f t="shared" si="63"/>
        <v>950</v>
      </c>
      <c r="E950" s="1032"/>
    </row>
    <row r="951" spans="1:5">
      <c r="A951" s="1087">
        <f t="shared" si="62"/>
        <v>999999</v>
      </c>
      <c r="B951" s="1032">
        <f t="shared" si="63"/>
        <v>951</v>
      </c>
      <c r="E951" s="1032"/>
    </row>
    <row r="952" spans="1:5">
      <c r="A952" s="1087">
        <f t="shared" si="62"/>
        <v>999999</v>
      </c>
      <c r="B952" s="1032">
        <f t="shared" si="63"/>
        <v>952</v>
      </c>
      <c r="E952" s="1032"/>
    </row>
    <row r="953" spans="1:5">
      <c r="A953" s="1087">
        <f t="shared" si="62"/>
        <v>999999</v>
      </c>
      <c r="B953" s="1032">
        <f t="shared" si="63"/>
        <v>953</v>
      </c>
      <c r="E953" s="1032"/>
    </row>
    <row r="954" spans="1:5">
      <c r="A954" s="1087">
        <f t="shared" si="62"/>
        <v>999999</v>
      </c>
      <c r="B954" s="1032">
        <f t="shared" si="63"/>
        <v>954</v>
      </c>
      <c r="E954" s="1032"/>
    </row>
    <row r="955" spans="1:5">
      <c r="A955" s="1087">
        <f t="shared" si="62"/>
        <v>999999</v>
      </c>
      <c r="B955" s="1032">
        <f t="shared" si="63"/>
        <v>955</v>
      </c>
      <c r="E955" s="1032"/>
    </row>
    <row r="956" spans="1:5">
      <c r="A956" s="1087">
        <f t="shared" si="62"/>
        <v>999999</v>
      </c>
      <c r="B956" s="1032">
        <f t="shared" si="63"/>
        <v>956</v>
      </c>
      <c r="E956" s="1032"/>
    </row>
    <row r="957" spans="1:5">
      <c r="A957" s="1087">
        <f t="shared" si="62"/>
        <v>999999</v>
      </c>
      <c r="B957" s="1032">
        <f t="shared" si="63"/>
        <v>957</v>
      </c>
      <c r="E957" s="1032"/>
    </row>
    <row r="958" spans="1:5">
      <c r="A958" s="1087">
        <f t="shared" si="62"/>
        <v>999999</v>
      </c>
      <c r="B958" s="1032">
        <f t="shared" si="63"/>
        <v>958</v>
      </c>
      <c r="E958" s="1032"/>
    </row>
    <row r="959" spans="1:5">
      <c r="A959" s="1087">
        <f t="shared" si="62"/>
        <v>999999</v>
      </c>
      <c r="B959" s="1032">
        <f t="shared" si="63"/>
        <v>959</v>
      </c>
      <c r="E959" s="1032"/>
    </row>
    <row r="960" spans="1:5">
      <c r="A960" s="1087">
        <f t="shared" si="62"/>
        <v>999999</v>
      </c>
      <c r="B960" s="1032">
        <f t="shared" si="63"/>
        <v>960</v>
      </c>
      <c r="E960" s="1032"/>
    </row>
    <row r="961" spans="1:5">
      <c r="A961" s="1087">
        <f t="shared" si="62"/>
        <v>999999</v>
      </c>
      <c r="B961" s="1032">
        <f t="shared" si="63"/>
        <v>961</v>
      </c>
      <c r="E961" s="1032"/>
    </row>
    <row r="962" spans="1:5">
      <c r="A962" s="1087">
        <f t="shared" si="62"/>
        <v>999999</v>
      </c>
      <c r="B962" s="1032">
        <f t="shared" si="63"/>
        <v>962</v>
      </c>
      <c r="E962" s="1032"/>
    </row>
    <row r="963" spans="1:5">
      <c r="A963" s="1087">
        <f t="shared" ref="A963:A1026" si="64">IF(C963=0,999999,$E$1)</f>
        <v>999999</v>
      </c>
      <c r="B963" s="1032">
        <f t="shared" ref="B963:B1026" si="65">B962+1</f>
        <v>963</v>
      </c>
      <c r="E963" s="1032"/>
    </row>
    <row r="964" spans="1:5">
      <c r="A964" s="1087">
        <f t="shared" si="64"/>
        <v>999999</v>
      </c>
      <c r="B964" s="1032">
        <f t="shared" si="65"/>
        <v>964</v>
      </c>
      <c r="E964" s="1032"/>
    </row>
    <row r="965" spans="1:5">
      <c r="A965" s="1087">
        <f t="shared" si="64"/>
        <v>999999</v>
      </c>
      <c r="B965" s="1032">
        <f t="shared" si="65"/>
        <v>965</v>
      </c>
      <c r="E965" s="1032"/>
    </row>
    <row r="966" spans="1:5">
      <c r="A966" s="1087">
        <f t="shared" si="64"/>
        <v>999999</v>
      </c>
      <c r="B966" s="1032">
        <f t="shared" si="65"/>
        <v>966</v>
      </c>
      <c r="E966" s="1032"/>
    </row>
    <row r="967" spans="1:5">
      <c r="A967" s="1087">
        <f t="shared" si="64"/>
        <v>999999</v>
      </c>
      <c r="B967" s="1032">
        <f t="shared" si="65"/>
        <v>967</v>
      </c>
      <c r="E967" s="1032"/>
    </row>
    <row r="968" spans="1:5">
      <c r="A968" s="1087">
        <f t="shared" si="64"/>
        <v>999999</v>
      </c>
      <c r="B968" s="1032">
        <f t="shared" si="65"/>
        <v>968</v>
      </c>
      <c r="E968" s="1032"/>
    </row>
    <row r="969" spans="1:5">
      <c r="A969" s="1087">
        <f t="shared" si="64"/>
        <v>999999</v>
      </c>
      <c r="B969" s="1032">
        <f t="shared" si="65"/>
        <v>969</v>
      </c>
      <c r="E969" s="1032"/>
    </row>
    <row r="970" spans="1:5">
      <c r="A970" s="1087">
        <f t="shared" si="64"/>
        <v>999999</v>
      </c>
      <c r="B970" s="1032">
        <f t="shared" si="65"/>
        <v>970</v>
      </c>
      <c r="E970" s="1032"/>
    </row>
    <row r="971" spans="1:5">
      <c r="A971" s="1087">
        <f t="shared" si="64"/>
        <v>999999</v>
      </c>
      <c r="B971" s="1032">
        <f t="shared" si="65"/>
        <v>971</v>
      </c>
      <c r="E971" s="1032"/>
    </row>
    <row r="972" spans="1:5">
      <c r="A972" s="1087">
        <f t="shared" si="64"/>
        <v>999999</v>
      </c>
      <c r="B972" s="1032">
        <f t="shared" si="65"/>
        <v>972</v>
      </c>
      <c r="E972" s="1032"/>
    </row>
    <row r="973" spans="1:5">
      <c r="A973" s="1087">
        <f t="shared" si="64"/>
        <v>999999</v>
      </c>
      <c r="B973" s="1032">
        <f t="shared" si="65"/>
        <v>973</v>
      </c>
      <c r="E973" s="1032"/>
    </row>
    <row r="974" spans="1:5">
      <c r="A974" s="1087">
        <f t="shared" si="64"/>
        <v>999999</v>
      </c>
      <c r="B974" s="1032">
        <f t="shared" si="65"/>
        <v>974</v>
      </c>
      <c r="E974" s="1032"/>
    </row>
    <row r="975" spans="1:5">
      <c r="A975" s="1087">
        <f t="shared" si="64"/>
        <v>999999</v>
      </c>
      <c r="B975" s="1032">
        <f t="shared" si="65"/>
        <v>975</v>
      </c>
      <c r="E975" s="1032"/>
    </row>
    <row r="976" spans="1:5">
      <c r="A976" s="1087">
        <f t="shared" si="64"/>
        <v>999999</v>
      </c>
      <c r="B976" s="1032">
        <f t="shared" si="65"/>
        <v>976</v>
      </c>
      <c r="E976" s="1032"/>
    </row>
    <row r="977" spans="1:5">
      <c r="A977" s="1087">
        <f t="shared" si="64"/>
        <v>999999</v>
      </c>
      <c r="B977" s="1032">
        <f t="shared" si="65"/>
        <v>977</v>
      </c>
      <c r="E977" s="1032"/>
    </row>
    <row r="978" spans="1:5">
      <c r="A978" s="1087">
        <f t="shared" si="64"/>
        <v>999999</v>
      </c>
      <c r="B978" s="1032">
        <f t="shared" si="65"/>
        <v>978</v>
      </c>
      <c r="E978" s="1032"/>
    </row>
    <row r="979" spans="1:5">
      <c r="A979" s="1087">
        <f t="shared" si="64"/>
        <v>999999</v>
      </c>
      <c r="B979" s="1032">
        <f t="shared" si="65"/>
        <v>979</v>
      </c>
      <c r="E979" s="1032"/>
    </row>
    <row r="980" spans="1:5">
      <c r="A980" s="1087">
        <f t="shared" si="64"/>
        <v>999999</v>
      </c>
      <c r="B980" s="1032">
        <f t="shared" si="65"/>
        <v>980</v>
      </c>
      <c r="E980" s="1032"/>
    </row>
    <row r="981" spans="1:5">
      <c r="A981" s="1087">
        <f t="shared" si="64"/>
        <v>999999</v>
      </c>
      <c r="B981" s="1032">
        <f t="shared" si="65"/>
        <v>981</v>
      </c>
      <c r="E981" s="1032"/>
    </row>
    <row r="982" spans="1:5">
      <c r="A982" s="1087">
        <f t="shared" si="64"/>
        <v>999999</v>
      </c>
      <c r="B982" s="1032">
        <f t="shared" si="65"/>
        <v>982</v>
      </c>
      <c r="E982" s="1032"/>
    </row>
    <row r="983" spans="1:5">
      <c r="A983" s="1087">
        <f t="shared" si="64"/>
        <v>999999</v>
      </c>
      <c r="B983" s="1032">
        <f t="shared" si="65"/>
        <v>983</v>
      </c>
      <c r="E983" s="1032"/>
    </row>
    <row r="984" spans="1:5">
      <c r="A984" s="1087">
        <f t="shared" si="64"/>
        <v>999999</v>
      </c>
      <c r="B984" s="1032">
        <f t="shared" si="65"/>
        <v>984</v>
      </c>
      <c r="E984" s="1032"/>
    </row>
    <row r="985" spans="1:5">
      <c r="A985" s="1087">
        <f t="shared" si="64"/>
        <v>999999</v>
      </c>
      <c r="B985" s="1032">
        <f t="shared" si="65"/>
        <v>985</v>
      </c>
      <c r="E985" s="1032"/>
    </row>
    <row r="986" spans="1:5">
      <c r="A986" s="1087">
        <f t="shared" si="64"/>
        <v>999999</v>
      </c>
      <c r="B986" s="1032">
        <f t="shared" si="65"/>
        <v>986</v>
      </c>
      <c r="E986" s="1032"/>
    </row>
    <row r="987" spans="1:5">
      <c r="A987" s="1087">
        <f t="shared" si="64"/>
        <v>999999</v>
      </c>
      <c r="B987" s="1032">
        <f t="shared" si="65"/>
        <v>987</v>
      </c>
      <c r="E987" s="1032"/>
    </row>
    <row r="988" spans="1:5">
      <c r="A988" s="1087">
        <f t="shared" si="64"/>
        <v>999999</v>
      </c>
      <c r="B988" s="1032">
        <f t="shared" si="65"/>
        <v>988</v>
      </c>
      <c r="E988" s="1032"/>
    </row>
    <row r="989" spans="1:5">
      <c r="A989" s="1087">
        <f t="shared" si="64"/>
        <v>999999</v>
      </c>
      <c r="B989" s="1032">
        <f t="shared" si="65"/>
        <v>989</v>
      </c>
      <c r="E989" s="1032"/>
    </row>
    <row r="990" spans="1:5">
      <c r="A990" s="1087">
        <f t="shared" si="64"/>
        <v>999999</v>
      </c>
      <c r="B990" s="1032">
        <f t="shared" si="65"/>
        <v>990</v>
      </c>
      <c r="E990" s="1032"/>
    </row>
    <row r="991" spans="1:5">
      <c r="A991" s="1087">
        <f t="shared" si="64"/>
        <v>999999</v>
      </c>
      <c r="B991" s="1032">
        <f t="shared" si="65"/>
        <v>991</v>
      </c>
      <c r="E991" s="1032"/>
    </row>
    <row r="992" spans="1:5">
      <c r="A992" s="1087">
        <f t="shared" si="64"/>
        <v>999999</v>
      </c>
      <c r="B992" s="1032">
        <f t="shared" si="65"/>
        <v>992</v>
      </c>
      <c r="E992" s="1032"/>
    </row>
    <row r="993" spans="1:5">
      <c r="A993" s="1087">
        <f t="shared" si="64"/>
        <v>999999</v>
      </c>
      <c r="B993" s="1032">
        <f t="shared" si="65"/>
        <v>993</v>
      </c>
      <c r="E993" s="1032"/>
    </row>
    <row r="994" spans="1:5">
      <c r="A994" s="1087">
        <f t="shared" si="64"/>
        <v>999999</v>
      </c>
      <c r="B994" s="1032">
        <f t="shared" si="65"/>
        <v>994</v>
      </c>
      <c r="E994" s="1032"/>
    </row>
    <row r="995" spans="1:5">
      <c r="A995" s="1087">
        <f t="shared" si="64"/>
        <v>999999</v>
      </c>
      <c r="B995" s="1032">
        <f t="shared" si="65"/>
        <v>995</v>
      </c>
      <c r="E995" s="1032"/>
    </row>
    <row r="996" spans="1:5">
      <c r="A996" s="1087">
        <f t="shared" si="64"/>
        <v>999999</v>
      </c>
      <c r="B996" s="1032">
        <f t="shared" si="65"/>
        <v>996</v>
      </c>
      <c r="E996" s="1032"/>
    </row>
    <row r="997" spans="1:5">
      <c r="A997" s="1087">
        <f t="shared" si="64"/>
        <v>999999</v>
      </c>
      <c r="B997" s="1032">
        <f t="shared" si="65"/>
        <v>997</v>
      </c>
      <c r="E997" s="1032"/>
    </row>
    <row r="998" spans="1:5">
      <c r="A998" s="1087">
        <f t="shared" si="64"/>
        <v>999999</v>
      </c>
      <c r="B998" s="1032">
        <f t="shared" si="65"/>
        <v>998</v>
      </c>
      <c r="E998" s="1032"/>
    </row>
    <row r="999" spans="1:5">
      <c r="A999" s="1087">
        <f t="shared" si="64"/>
        <v>999999</v>
      </c>
      <c r="B999" s="1032">
        <f t="shared" si="65"/>
        <v>999</v>
      </c>
      <c r="E999" s="1032"/>
    </row>
    <row r="1000" spans="1:5">
      <c r="A1000" s="1087">
        <f t="shared" si="64"/>
        <v>999999</v>
      </c>
      <c r="B1000" s="1032">
        <f t="shared" si="65"/>
        <v>1000</v>
      </c>
      <c r="E1000" s="1032"/>
    </row>
    <row r="1001" spans="1:5">
      <c r="A1001" s="1087">
        <f t="shared" si="64"/>
        <v>999999</v>
      </c>
      <c r="B1001" s="1032">
        <f t="shared" si="65"/>
        <v>1001</v>
      </c>
      <c r="E1001" s="1032"/>
    </row>
    <row r="1002" spans="1:5">
      <c r="A1002" s="1087">
        <f t="shared" si="64"/>
        <v>999999</v>
      </c>
      <c r="B1002" s="1032">
        <f t="shared" si="65"/>
        <v>1002</v>
      </c>
      <c r="E1002" s="1032"/>
    </row>
    <row r="1003" spans="1:5">
      <c r="A1003" s="1087">
        <f t="shared" si="64"/>
        <v>999999</v>
      </c>
      <c r="B1003" s="1032">
        <f t="shared" si="65"/>
        <v>1003</v>
      </c>
      <c r="E1003" s="1032"/>
    </row>
    <row r="1004" spans="1:5">
      <c r="A1004" s="1087">
        <f t="shared" si="64"/>
        <v>999999</v>
      </c>
      <c r="B1004" s="1032">
        <f t="shared" si="65"/>
        <v>1004</v>
      </c>
      <c r="E1004" s="1032"/>
    </row>
    <row r="1005" spans="1:5">
      <c r="A1005" s="1087">
        <f t="shared" si="64"/>
        <v>999999</v>
      </c>
      <c r="B1005" s="1032">
        <f t="shared" si="65"/>
        <v>1005</v>
      </c>
      <c r="E1005" s="1032"/>
    </row>
    <row r="1006" spans="1:5">
      <c r="A1006" s="1087">
        <f t="shared" si="64"/>
        <v>999999</v>
      </c>
      <c r="B1006" s="1032">
        <f t="shared" si="65"/>
        <v>1006</v>
      </c>
      <c r="E1006" s="1032"/>
    </row>
    <row r="1007" spans="1:5">
      <c r="A1007" s="1087">
        <f t="shared" si="64"/>
        <v>999999</v>
      </c>
      <c r="B1007" s="1032">
        <f t="shared" si="65"/>
        <v>1007</v>
      </c>
      <c r="E1007" s="1032"/>
    </row>
    <row r="1008" spans="1:5">
      <c r="A1008" s="1087">
        <f t="shared" si="64"/>
        <v>999999</v>
      </c>
      <c r="B1008" s="1032">
        <f t="shared" si="65"/>
        <v>1008</v>
      </c>
      <c r="E1008" s="1032"/>
    </row>
    <row r="1009" spans="1:5">
      <c r="A1009" s="1087">
        <f t="shared" si="64"/>
        <v>999999</v>
      </c>
      <c r="B1009" s="1032">
        <f t="shared" si="65"/>
        <v>1009</v>
      </c>
      <c r="E1009" s="1032"/>
    </row>
    <row r="1010" spans="1:5">
      <c r="A1010" s="1087">
        <f t="shared" si="64"/>
        <v>999999</v>
      </c>
      <c r="B1010" s="1032">
        <f t="shared" si="65"/>
        <v>1010</v>
      </c>
      <c r="E1010" s="1032"/>
    </row>
    <row r="1011" spans="1:5">
      <c r="A1011" s="1087">
        <f t="shared" si="64"/>
        <v>999999</v>
      </c>
      <c r="B1011" s="1032">
        <f t="shared" si="65"/>
        <v>1011</v>
      </c>
      <c r="E1011" s="1032"/>
    </row>
    <row r="1012" spans="1:5">
      <c r="A1012" s="1087">
        <f t="shared" si="64"/>
        <v>999999</v>
      </c>
      <c r="B1012" s="1032">
        <f t="shared" si="65"/>
        <v>1012</v>
      </c>
      <c r="E1012" s="1032"/>
    </row>
    <row r="1013" spans="1:5">
      <c r="A1013" s="1087">
        <f t="shared" si="64"/>
        <v>999999</v>
      </c>
      <c r="B1013" s="1032">
        <f t="shared" si="65"/>
        <v>1013</v>
      </c>
      <c r="E1013" s="1032"/>
    </row>
    <row r="1014" spans="1:5">
      <c r="A1014" s="1087">
        <f t="shared" si="64"/>
        <v>999999</v>
      </c>
      <c r="B1014" s="1032">
        <f t="shared" si="65"/>
        <v>1014</v>
      </c>
      <c r="E1014" s="1032"/>
    </row>
    <row r="1015" spans="1:5">
      <c r="A1015" s="1087">
        <f t="shared" si="64"/>
        <v>999999</v>
      </c>
      <c r="B1015" s="1032">
        <f t="shared" si="65"/>
        <v>1015</v>
      </c>
      <c r="E1015" s="1032"/>
    </row>
    <row r="1016" spans="1:5">
      <c r="A1016" s="1087">
        <f t="shared" si="64"/>
        <v>999999</v>
      </c>
      <c r="B1016" s="1032">
        <f t="shared" si="65"/>
        <v>1016</v>
      </c>
      <c r="E1016" s="1032"/>
    </row>
    <row r="1017" spans="1:5">
      <c r="A1017" s="1087">
        <f t="shared" si="64"/>
        <v>999999</v>
      </c>
      <c r="B1017" s="1032">
        <f t="shared" si="65"/>
        <v>1017</v>
      </c>
      <c r="E1017" s="1032"/>
    </row>
    <row r="1018" spans="1:5">
      <c r="A1018" s="1087">
        <f t="shared" si="64"/>
        <v>999999</v>
      </c>
      <c r="B1018" s="1032">
        <f t="shared" si="65"/>
        <v>1018</v>
      </c>
      <c r="E1018" s="1032"/>
    </row>
    <row r="1019" spans="1:5">
      <c r="A1019" s="1087">
        <f t="shared" si="64"/>
        <v>999999</v>
      </c>
      <c r="B1019" s="1032">
        <f t="shared" si="65"/>
        <v>1019</v>
      </c>
      <c r="E1019" s="1032"/>
    </row>
    <row r="1020" spans="1:5">
      <c r="A1020" s="1087">
        <f t="shared" si="64"/>
        <v>999999</v>
      </c>
      <c r="B1020" s="1032">
        <f t="shared" si="65"/>
        <v>1020</v>
      </c>
      <c r="E1020" s="1032"/>
    </row>
    <row r="1021" spans="1:5">
      <c r="A1021" s="1087">
        <f t="shared" si="64"/>
        <v>999999</v>
      </c>
      <c r="B1021" s="1032">
        <f t="shared" si="65"/>
        <v>1021</v>
      </c>
      <c r="E1021" s="1032"/>
    </row>
    <row r="1022" spans="1:5">
      <c r="A1022" s="1087">
        <f t="shared" si="64"/>
        <v>999999</v>
      </c>
      <c r="B1022" s="1032">
        <f t="shared" si="65"/>
        <v>1022</v>
      </c>
      <c r="E1022" s="1032"/>
    </row>
    <row r="1023" spans="1:5">
      <c r="A1023" s="1087">
        <f t="shared" si="64"/>
        <v>999999</v>
      </c>
      <c r="B1023" s="1032">
        <f t="shared" si="65"/>
        <v>1023</v>
      </c>
      <c r="E1023" s="1032"/>
    </row>
    <row r="1024" spans="1:5">
      <c r="A1024" s="1087">
        <f t="shared" si="64"/>
        <v>999999</v>
      </c>
      <c r="B1024" s="1032">
        <f t="shared" si="65"/>
        <v>1024</v>
      </c>
      <c r="E1024" s="1032"/>
    </row>
    <row r="1025" spans="1:5">
      <c r="A1025" s="1087">
        <f t="shared" si="64"/>
        <v>999999</v>
      </c>
      <c r="B1025" s="1032">
        <f t="shared" si="65"/>
        <v>1025</v>
      </c>
      <c r="E1025" s="1032"/>
    </row>
    <row r="1026" spans="1:5">
      <c r="A1026" s="1087">
        <f t="shared" si="64"/>
        <v>999999</v>
      </c>
      <c r="B1026" s="1032">
        <f t="shared" si="65"/>
        <v>1026</v>
      </c>
      <c r="E1026" s="1032"/>
    </row>
    <row r="1027" spans="1:5">
      <c r="A1027" s="1087">
        <f t="shared" ref="A1027:A1056" si="66">IF(C1027=0,999999,$E$1)</f>
        <v>999999</v>
      </c>
      <c r="B1027" s="1032">
        <f t="shared" ref="B1027:B1056" si="67">B1026+1</f>
        <v>1027</v>
      </c>
      <c r="E1027" s="1032"/>
    </row>
    <row r="1028" spans="1:5">
      <c r="A1028" s="1087">
        <f t="shared" si="66"/>
        <v>999999</v>
      </c>
      <c r="B1028" s="1032">
        <f t="shared" si="67"/>
        <v>1028</v>
      </c>
      <c r="E1028" s="1032"/>
    </row>
    <row r="1029" spans="1:5">
      <c r="A1029" s="1087">
        <f t="shared" si="66"/>
        <v>999999</v>
      </c>
      <c r="B1029" s="1032">
        <f t="shared" si="67"/>
        <v>1029</v>
      </c>
      <c r="E1029" s="1032"/>
    </row>
    <row r="1030" spans="1:5">
      <c r="A1030" s="1087">
        <f t="shared" si="66"/>
        <v>999999</v>
      </c>
      <c r="B1030" s="1032">
        <f t="shared" si="67"/>
        <v>1030</v>
      </c>
      <c r="E1030" s="1032"/>
    </row>
    <row r="1031" spans="1:5">
      <c r="A1031" s="1087">
        <f t="shared" si="66"/>
        <v>999999</v>
      </c>
      <c r="B1031" s="1032">
        <f t="shared" si="67"/>
        <v>1031</v>
      </c>
      <c r="E1031" s="1032"/>
    </row>
    <row r="1032" spans="1:5">
      <c r="A1032" s="1087">
        <f t="shared" si="66"/>
        <v>999999</v>
      </c>
      <c r="B1032" s="1032">
        <f t="shared" si="67"/>
        <v>1032</v>
      </c>
      <c r="E1032" s="1032"/>
    </row>
    <row r="1033" spans="1:5">
      <c r="A1033" s="1087">
        <f t="shared" si="66"/>
        <v>999999</v>
      </c>
      <c r="B1033" s="1032">
        <f t="shared" si="67"/>
        <v>1033</v>
      </c>
      <c r="E1033" s="1032"/>
    </row>
    <row r="1034" spans="1:5">
      <c r="A1034" s="1087">
        <f t="shared" si="66"/>
        <v>999999</v>
      </c>
      <c r="B1034" s="1032">
        <f t="shared" si="67"/>
        <v>1034</v>
      </c>
      <c r="E1034" s="1032"/>
    </row>
    <row r="1035" spans="1:5">
      <c r="A1035" s="1087">
        <f t="shared" si="66"/>
        <v>999999</v>
      </c>
      <c r="B1035" s="1032">
        <f t="shared" si="67"/>
        <v>1035</v>
      </c>
      <c r="E1035" s="1032"/>
    </row>
    <row r="1036" spans="1:5">
      <c r="A1036" s="1087">
        <f t="shared" si="66"/>
        <v>999999</v>
      </c>
      <c r="B1036" s="1032">
        <f t="shared" si="67"/>
        <v>1036</v>
      </c>
      <c r="E1036" s="1032"/>
    </row>
    <row r="1037" spans="1:5">
      <c r="A1037" s="1087">
        <f t="shared" si="66"/>
        <v>999999</v>
      </c>
      <c r="B1037" s="1032">
        <f t="shared" si="67"/>
        <v>1037</v>
      </c>
      <c r="E1037" s="1032"/>
    </row>
    <row r="1038" spans="1:5">
      <c r="A1038" s="1087">
        <f t="shared" si="66"/>
        <v>999999</v>
      </c>
      <c r="B1038" s="1032">
        <f t="shared" si="67"/>
        <v>1038</v>
      </c>
      <c r="E1038" s="1032"/>
    </row>
    <row r="1039" spans="1:5">
      <c r="A1039" s="1087">
        <f t="shared" si="66"/>
        <v>999999</v>
      </c>
      <c r="B1039" s="1032">
        <f t="shared" si="67"/>
        <v>1039</v>
      </c>
      <c r="E1039" s="1032"/>
    </row>
    <row r="1040" spans="1:5">
      <c r="A1040" s="1087">
        <f t="shared" si="66"/>
        <v>999999</v>
      </c>
      <c r="B1040" s="1032">
        <f t="shared" si="67"/>
        <v>1040</v>
      </c>
      <c r="E1040" s="1032"/>
    </row>
    <row r="1041" spans="1:5">
      <c r="A1041" s="1087">
        <f t="shared" si="66"/>
        <v>999999</v>
      </c>
      <c r="B1041" s="1032">
        <f t="shared" si="67"/>
        <v>1041</v>
      </c>
      <c r="E1041" s="1032"/>
    </row>
    <row r="1042" spans="1:5">
      <c r="A1042" s="1087">
        <f t="shared" si="66"/>
        <v>999999</v>
      </c>
      <c r="B1042" s="1032">
        <f t="shared" si="67"/>
        <v>1042</v>
      </c>
      <c r="E1042" s="1032"/>
    </row>
    <row r="1043" spans="1:5">
      <c r="A1043" s="1087">
        <f t="shared" si="66"/>
        <v>999999</v>
      </c>
      <c r="B1043" s="1032">
        <f t="shared" si="67"/>
        <v>1043</v>
      </c>
      <c r="E1043" s="1032"/>
    </row>
    <row r="1044" spans="1:5">
      <c r="A1044" s="1087">
        <f t="shared" si="66"/>
        <v>999999</v>
      </c>
      <c r="B1044" s="1032">
        <f t="shared" si="67"/>
        <v>1044</v>
      </c>
      <c r="E1044" s="1032"/>
    </row>
    <row r="1045" spans="1:5">
      <c r="A1045" s="1087">
        <f t="shared" si="66"/>
        <v>999999</v>
      </c>
      <c r="B1045" s="1032">
        <f t="shared" si="67"/>
        <v>1045</v>
      </c>
      <c r="E1045" s="1032"/>
    </row>
    <row r="1046" spans="1:5">
      <c r="A1046" s="1087">
        <f t="shared" si="66"/>
        <v>999999</v>
      </c>
      <c r="B1046" s="1032">
        <f t="shared" si="67"/>
        <v>1046</v>
      </c>
      <c r="E1046" s="1032"/>
    </row>
    <row r="1047" spans="1:5">
      <c r="A1047" s="1087">
        <f t="shared" si="66"/>
        <v>999999</v>
      </c>
      <c r="B1047" s="1032">
        <f t="shared" si="67"/>
        <v>1047</v>
      </c>
      <c r="E1047" s="1032"/>
    </row>
    <row r="1048" spans="1:5">
      <c r="A1048" s="1087">
        <f t="shared" si="66"/>
        <v>999999</v>
      </c>
      <c r="B1048" s="1032">
        <f t="shared" si="67"/>
        <v>1048</v>
      </c>
      <c r="E1048" s="1032"/>
    </row>
    <row r="1049" spans="1:5">
      <c r="A1049" s="1087">
        <f t="shared" si="66"/>
        <v>999999</v>
      </c>
      <c r="B1049" s="1032">
        <f t="shared" si="67"/>
        <v>1049</v>
      </c>
      <c r="E1049" s="1032"/>
    </row>
    <row r="1050" spans="1:5">
      <c r="A1050" s="1087">
        <f t="shared" si="66"/>
        <v>999999</v>
      </c>
      <c r="B1050" s="1032">
        <f t="shared" si="67"/>
        <v>1050</v>
      </c>
      <c r="E1050" s="1032"/>
    </row>
    <row r="1051" spans="1:5">
      <c r="A1051" s="1087">
        <f t="shared" si="66"/>
        <v>999999</v>
      </c>
      <c r="B1051" s="1032">
        <f t="shared" si="67"/>
        <v>1051</v>
      </c>
      <c r="E1051" s="1032"/>
    </row>
    <row r="1052" spans="1:5">
      <c r="A1052" s="1087">
        <f t="shared" si="66"/>
        <v>999999</v>
      </c>
      <c r="B1052" s="1032">
        <f t="shared" si="67"/>
        <v>1052</v>
      </c>
      <c r="E1052" s="1032"/>
    </row>
    <row r="1053" spans="1:5">
      <c r="A1053" s="1087">
        <f t="shared" si="66"/>
        <v>999999</v>
      </c>
      <c r="B1053" s="1032">
        <f t="shared" si="67"/>
        <v>1053</v>
      </c>
      <c r="E1053" s="1032"/>
    </row>
    <row r="1054" spans="1:5">
      <c r="A1054" s="1087">
        <f t="shared" si="66"/>
        <v>999999</v>
      </c>
      <c r="B1054" s="1032">
        <f t="shared" si="67"/>
        <v>1054</v>
      </c>
      <c r="E1054" s="1032"/>
    </row>
    <row r="1055" spans="1:5">
      <c r="A1055" s="1087">
        <f t="shared" si="66"/>
        <v>999999</v>
      </c>
      <c r="B1055" s="1032">
        <f t="shared" si="67"/>
        <v>1055</v>
      </c>
      <c r="E1055" s="1032"/>
    </row>
    <row r="1056" spans="1:5">
      <c r="A1056" s="1087">
        <f t="shared" si="66"/>
        <v>999999</v>
      </c>
      <c r="B1056" s="1032">
        <f t="shared" si="67"/>
        <v>1056</v>
      </c>
      <c r="E1056" s="1032"/>
    </row>
  </sheetData>
  <sheetProtection password="C79E" sheet="1" objects="1" scenarios="1" selectLockedCells="1"/>
  <conditionalFormatting sqref="F4:F100">
    <cfRule type="cellIs" dxfId="12" priority="1" operator="equal">
      <formula>"Released"</formula>
    </cfRule>
    <cfRule type="cellIs" dxfId="11" priority="2" operator="equal">
      <formula>"Refused"</formula>
    </cfRule>
    <cfRule type="cellIs" dxfId="10" priority="3" operator="equal">
      <formula>"Released"</formula>
    </cfRule>
    <cfRule type="cellIs" dxfId="9" priority="4" operator="equal">
      <formula>"Absent"</formula>
    </cfRule>
  </conditionalFormatting>
  <printOptions horizontalCentered="1" verticalCentered="1"/>
  <pageMargins left="0.25" right="0.25" top="0.75" bottom="0.75" header="0.3" footer="0.3"/>
  <pageSetup scale="57" fitToHeight="2" orientation="landscape" r:id="rId1"/>
  <headerFooter>
    <oddHeader>&amp;LPrinted at &amp;t on &amp;d&amp;CCatholic Charities Atlanta - Immigration Services</oddHead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[2]FromOrient!#REF!</xm:f>
          </x14:formula1>
          <xm:sqref>F301</xm:sqref>
        </x14:dataValidation>
        <x14:dataValidation type="list" allowBlank="1" showInputMessage="1" showErrorMessage="1">
          <x14:formula1>
            <xm:f>[2]NextWS!#REF!</xm:f>
          </x14:formula1>
          <xm:sqref>H4:I100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Q1103"/>
  <sheetViews>
    <sheetView showGridLines="0" showRowColHeaders="0" topLeftCell="A986" workbookViewId="0">
      <selection activeCell="A1002" sqref="A1002:E1051"/>
    </sheetView>
  </sheetViews>
  <sheetFormatPr defaultRowHeight="15.75"/>
  <cols>
    <col min="1" max="1" width="12.625" style="120" customWidth="1"/>
    <col min="2" max="2" width="9.875" bestFit="1" customWidth="1"/>
    <col min="3" max="3" width="10.625" customWidth="1"/>
    <col min="5" max="5" width="19" style="344" customWidth="1"/>
    <col min="6" max="6" width="10.125" style="344" bestFit="1" customWidth="1"/>
    <col min="7" max="7" width="9.875" bestFit="1" customWidth="1"/>
  </cols>
  <sheetData>
    <row r="1" spans="1:7">
      <c r="A1" s="120" t="s">
        <v>3576</v>
      </c>
      <c r="B1" s="232">
        <v>1</v>
      </c>
      <c r="C1" s="232" t="s">
        <v>3507</v>
      </c>
      <c r="D1" s="232"/>
      <c r="E1" s="345">
        <v>41633</v>
      </c>
      <c r="F1" s="344" t="str">
        <f>IF(A1="4637/11/25",1,A1)</f>
        <v>2013/12/25</v>
      </c>
      <c r="G1" s="338"/>
    </row>
    <row r="2" spans="1:7">
      <c r="A2" s="120" t="s">
        <v>3576</v>
      </c>
      <c r="B2" s="232">
        <v>2</v>
      </c>
      <c r="C2" s="232" t="s">
        <v>499</v>
      </c>
      <c r="D2" s="232" t="s">
        <v>3511</v>
      </c>
      <c r="E2" s="345"/>
      <c r="F2" s="344" t="str">
        <f>IF(A2="4637/11/25",1,A2)</f>
        <v>2013/12/25</v>
      </c>
      <c r="G2" s="304"/>
    </row>
    <row r="3" spans="1:7">
      <c r="A3" s="120" t="s">
        <v>3576</v>
      </c>
      <c r="B3" s="232">
        <v>3</v>
      </c>
      <c r="C3" s="232" t="s">
        <v>3512</v>
      </c>
      <c r="D3" s="232" t="s">
        <v>3513</v>
      </c>
      <c r="E3" s="345">
        <v>205570382</v>
      </c>
      <c r="F3" s="344" t="str">
        <f>IF(A3="4637/11/25",1,A3)</f>
        <v>2013/12/25</v>
      </c>
      <c r="G3" s="232"/>
    </row>
    <row r="4" spans="1:7">
      <c r="A4" s="120" t="s">
        <v>3577</v>
      </c>
      <c r="B4" s="232">
        <v>4</v>
      </c>
      <c r="C4" s="232" t="s">
        <v>3508</v>
      </c>
      <c r="D4" s="232" t="s">
        <v>607</v>
      </c>
      <c r="E4" s="345">
        <v>89953895</v>
      </c>
      <c r="F4" s="344">
        <f>IF(A4="4637/11/25",1,A4)</f>
        <v>1</v>
      </c>
      <c r="G4" s="232"/>
    </row>
    <row r="5" spans="1:7">
      <c r="A5" s="120" t="s">
        <v>3576</v>
      </c>
      <c r="B5" s="232">
        <v>5</v>
      </c>
      <c r="C5" s="232" t="s">
        <v>3508</v>
      </c>
      <c r="D5" s="232" t="s">
        <v>607</v>
      </c>
      <c r="E5" s="345">
        <v>89953895</v>
      </c>
      <c r="F5" s="344" t="str">
        <f>IF(A5="4637/11/25",1,A5)</f>
        <v>2013/12/25</v>
      </c>
      <c r="G5" s="232"/>
    </row>
    <row r="6" spans="1:7">
      <c r="A6" s="120" t="s">
        <v>3577</v>
      </c>
      <c r="B6" s="232">
        <v>6</v>
      </c>
      <c r="C6" s="232" t="s">
        <v>3338</v>
      </c>
      <c r="D6" s="232" t="s">
        <v>668</v>
      </c>
      <c r="E6" s="345">
        <v>70593422</v>
      </c>
      <c r="F6" s="344">
        <f>IF(A6="4637/11/25",1,A6)</f>
        <v>1</v>
      </c>
      <c r="G6" s="304"/>
    </row>
    <row r="7" spans="1:7">
      <c r="A7" s="120" t="s">
        <v>3577</v>
      </c>
      <c r="B7" s="232">
        <v>7</v>
      </c>
      <c r="C7" s="232" t="s">
        <v>3338</v>
      </c>
      <c r="D7" s="232" t="s">
        <v>668</v>
      </c>
      <c r="E7" s="345">
        <v>70593422</v>
      </c>
      <c r="F7" s="344">
        <f>IF(A7="4637/11/25",1,A7)</f>
        <v>1</v>
      </c>
      <c r="G7" s="338"/>
    </row>
    <row r="8" spans="1:7">
      <c r="A8" s="120" t="s">
        <v>3577</v>
      </c>
      <c r="B8" s="232">
        <v>8</v>
      </c>
      <c r="C8" s="232" t="s">
        <v>3338</v>
      </c>
      <c r="D8" s="232" t="s">
        <v>668</v>
      </c>
      <c r="E8" s="345">
        <v>70593422</v>
      </c>
      <c r="F8" s="344">
        <f>IF(A8="4637/11/25",1,A8)</f>
        <v>1</v>
      </c>
      <c r="G8" s="304"/>
    </row>
    <row r="9" spans="1:7">
      <c r="A9" s="120" t="s">
        <v>3576</v>
      </c>
      <c r="B9" s="232">
        <v>9</v>
      </c>
      <c r="C9" s="232" t="s">
        <v>3338</v>
      </c>
      <c r="D9" s="232" t="s">
        <v>668</v>
      </c>
      <c r="E9" s="345">
        <v>70593422</v>
      </c>
      <c r="F9" s="344" t="str">
        <f>IF(A9="4637/11/25",1,A9)</f>
        <v>2013/12/25</v>
      </c>
      <c r="G9" s="304"/>
    </row>
    <row r="10" spans="1:7">
      <c r="A10" s="120" t="s">
        <v>3577</v>
      </c>
      <c r="B10" s="232">
        <v>10</v>
      </c>
      <c r="C10" s="232" t="s">
        <v>3509</v>
      </c>
      <c r="D10" s="232" t="s">
        <v>619</v>
      </c>
      <c r="E10" s="345">
        <v>205789637</v>
      </c>
      <c r="F10" s="344">
        <f>IF(A10="4637/11/25",1,A10)</f>
        <v>1</v>
      </c>
      <c r="G10" s="232"/>
    </row>
    <row r="11" spans="1:7">
      <c r="A11" s="120" t="s">
        <v>3577</v>
      </c>
      <c r="B11" s="232">
        <v>11</v>
      </c>
      <c r="C11" s="232" t="s">
        <v>3509</v>
      </c>
      <c r="D11" s="232" t="s">
        <v>619</v>
      </c>
      <c r="E11" s="345">
        <v>205789637</v>
      </c>
      <c r="F11" s="344">
        <f>IF(A11="4637/11/25",1,A11)</f>
        <v>1</v>
      </c>
      <c r="G11" s="304"/>
    </row>
    <row r="12" spans="1:7">
      <c r="A12" s="120" t="s">
        <v>3577</v>
      </c>
      <c r="B12" s="232">
        <v>12</v>
      </c>
      <c r="C12" s="232" t="s">
        <v>3509</v>
      </c>
      <c r="D12" s="232" t="s">
        <v>619</v>
      </c>
      <c r="E12" s="345">
        <v>205789637</v>
      </c>
      <c r="F12" s="344">
        <f>IF(A12="4637/11/25",1,A12)</f>
        <v>1</v>
      </c>
      <c r="G12" s="338"/>
    </row>
    <row r="13" spans="1:7">
      <c r="A13" s="120" t="s">
        <v>3576</v>
      </c>
      <c r="B13" s="232">
        <v>13</v>
      </c>
      <c r="C13" s="232" t="s">
        <v>3509</v>
      </c>
      <c r="D13" s="232" t="s">
        <v>619</v>
      </c>
      <c r="E13" s="345">
        <v>205789637</v>
      </c>
      <c r="F13" s="344" t="str">
        <f>IF(A13="4637/11/25",1,A13)</f>
        <v>2013/12/25</v>
      </c>
      <c r="G13" s="232"/>
    </row>
    <row r="14" spans="1:7">
      <c r="A14" s="120" t="s">
        <v>3577</v>
      </c>
      <c r="B14" s="232">
        <v>14</v>
      </c>
      <c r="C14" s="232" t="s">
        <v>3514</v>
      </c>
      <c r="D14" s="232" t="s">
        <v>3510</v>
      </c>
      <c r="E14" s="345">
        <v>42915120</v>
      </c>
      <c r="F14" s="344">
        <f>IF(A14="4637/11/25",1,A14)</f>
        <v>1</v>
      </c>
      <c r="G14" s="304"/>
    </row>
    <row r="15" spans="1:7">
      <c r="A15" s="120" t="s">
        <v>3577</v>
      </c>
      <c r="B15" s="232">
        <v>15</v>
      </c>
      <c r="C15" s="232" t="s">
        <v>3514</v>
      </c>
      <c r="D15" s="232" t="s">
        <v>3510</v>
      </c>
      <c r="E15" s="345">
        <v>42915120</v>
      </c>
      <c r="F15" s="344">
        <f>IF(A15="4637/11/25",1,A15)</f>
        <v>1</v>
      </c>
      <c r="G15" s="304"/>
    </row>
    <row r="16" spans="1:7">
      <c r="A16" s="120" t="s">
        <v>3577</v>
      </c>
      <c r="B16" s="232">
        <v>16</v>
      </c>
      <c r="C16" s="232" t="s">
        <v>3514</v>
      </c>
      <c r="D16" s="232" t="s">
        <v>3510</v>
      </c>
      <c r="E16" s="345">
        <v>42915120</v>
      </c>
      <c r="F16" s="344">
        <f>IF(A16="4637/11/25",1,A16)</f>
        <v>1</v>
      </c>
      <c r="G16" s="232"/>
    </row>
    <row r="17" spans="1:7">
      <c r="A17" s="120" t="s">
        <v>3576</v>
      </c>
      <c r="B17" s="232">
        <v>17</v>
      </c>
      <c r="C17" s="232" t="s">
        <v>3514</v>
      </c>
      <c r="D17" s="232" t="s">
        <v>3510</v>
      </c>
      <c r="E17" s="345">
        <v>42915120</v>
      </c>
      <c r="F17" s="344" t="str">
        <f>IF(A17="4637/11/25",1,A17)</f>
        <v>2013/12/25</v>
      </c>
      <c r="G17" s="232"/>
    </row>
    <row r="18" spans="1:7">
      <c r="A18" s="120" t="s">
        <v>3576</v>
      </c>
      <c r="B18" s="232">
        <v>18</v>
      </c>
      <c r="C18" s="232" t="s">
        <v>500</v>
      </c>
      <c r="D18" s="232" t="s">
        <v>3511</v>
      </c>
      <c r="E18" s="345"/>
      <c r="F18" s="344" t="str">
        <f>IF(A18="4637/11/25",1,A18)</f>
        <v>2013/12/25</v>
      </c>
      <c r="G18" s="232"/>
    </row>
    <row r="19" spans="1:7">
      <c r="A19" s="120" t="s">
        <v>3577</v>
      </c>
      <c r="B19" s="232">
        <v>19</v>
      </c>
      <c r="C19" s="232" t="s">
        <v>3515</v>
      </c>
      <c r="D19" s="232" t="s">
        <v>827</v>
      </c>
      <c r="E19" s="345">
        <v>205395127</v>
      </c>
      <c r="F19" s="344">
        <f>IF(A19="4637/11/25",1,A19)</f>
        <v>1</v>
      </c>
      <c r="G19" s="232"/>
    </row>
    <row r="20" spans="1:7">
      <c r="A20" s="120" t="s">
        <v>3576</v>
      </c>
      <c r="B20" s="232">
        <v>20</v>
      </c>
      <c r="C20" s="232" t="s">
        <v>3515</v>
      </c>
      <c r="D20" s="232" t="s">
        <v>827</v>
      </c>
      <c r="E20" s="345">
        <v>205395127</v>
      </c>
      <c r="F20" s="344" t="str">
        <f>IF(A20="4637/11/25",1,A20)</f>
        <v>2013/12/25</v>
      </c>
      <c r="G20" s="232"/>
    </row>
    <row r="21" spans="1:7">
      <c r="A21" s="120" t="s">
        <v>3577</v>
      </c>
      <c r="B21" s="232">
        <v>21</v>
      </c>
      <c r="C21" s="232" t="s">
        <v>3516</v>
      </c>
      <c r="D21" s="232" t="s">
        <v>727</v>
      </c>
      <c r="E21" s="345">
        <v>205790044</v>
      </c>
      <c r="F21" s="344">
        <f>IF(A21="4637/11/25",1,A21)</f>
        <v>1</v>
      </c>
      <c r="G21" s="338"/>
    </row>
    <row r="22" spans="1:7">
      <c r="A22" s="120" t="s">
        <v>3576</v>
      </c>
      <c r="B22" s="232">
        <v>22</v>
      </c>
      <c r="C22" s="232" t="s">
        <v>3516</v>
      </c>
      <c r="D22" s="232" t="s">
        <v>727</v>
      </c>
      <c r="E22" s="345">
        <v>205790044</v>
      </c>
      <c r="F22" s="344" t="str">
        <f>IF(A22="4637/11/25",1,A22)</f>
        <v>2013/12/25</v>
      </c>
      <c r="G22" s="304"/>
    </row>
    <row r="23" spans="1:7">
      <c r="A23" s="120" t="s">
        <v>3576</v>
      </c>
      <c r="B23" s="232">
        <v>23</v>
      </c>
      <c r="C23" s="232" t="s">
        <v>3517</v>
      </c>
      <c r="D23" s="232" t="s">
        <v>709</v>
      </c>
      <c r="E23" s="345">
        <v>99524872</v>
      </c>
      <c r="F23" s="344" t="str">
        <f>IF(A23="4637/11/25",1,A23)</f>
        <v>2013/12/25</v>
      </c>
      <c r="G23" s="338"/>
    </row>
    <row r="24" spans="1:7">
      <c r="A24" s="120" t="s">
        <v>3576</v>
      </c>
      <c r="B24" s="232">
        <v>24</v>
      </c>
      <c r="C24" s="232" t="s">
        <v>3518</v>
      </c>
      <c r="D24" s="232" t="s">
        <v>685</v>
      </c>
      <c r="E24" s="345">
        <v>205668555</v>
      </c>
      <c r="F24" s="344" t="str">
        <f>IF(A24="4637/11/25",1,A24)</f>
        <v>2013/12/25</v>
      </c>
      <c r="G24" s="304"/>
    </row>
    <row r="25" spans="1:7">
      <c r="A25" s="120" t="s">
        <v>3577</v>
      </c>
      <c r="B25" s="232">
        <v>25</v>
      </c>
      <c r="C25" s="232" t="s">
        <v>3519</v>
      </c>
      <c r="D25" s="232" t="s">
        <v>3520</v>
      </c>
      <c r="E25" s="345">
        <v>205669074</v>
      </c>
      <c r="F25" s="344">
        <f>IF(A25="4637/11/25",1,A25)</f>
        <v>1</v>
      </c>
      <c r="G25" s="304"/>
    </row>
    <row r="26" spans="1:7">
      <c r="A26" s="120" t="s">
        <v>3576</v>
      </c>
      <c r="B26" s="232">
        <v>26</v>
      </c>
      <c r="C26" s="232" t="s">
        <v>3519</v>
      </c>
      <c r="D26" s="232" t="s">
        <v>3520</v>
      </c>
      <c r="E26" s="345">
        <v>205669074</v>
      </c>
      <c r="F26" s="344" t="str">
        <f>IF(A26="4637/11/25",1,A26)</f>
        <v>2013/12/25</v>
      </c>
      <c r="G26" s="304"/>
    </row>
    <row r="27" spans="1:7">
      <c r="A27" s="120" t="s">
        <v>3576</v>
      </c>
      <c r="B27" s="232">
        <v>27</v>
      </c>
      <c r="C27" s="232" t="s">
        <v>3521</v>
      </c>
      <c r="D27" s="232" t="s">
        <v>3522</v>
      </c>
      <c r="E27" s="345">
        <v>205571246</v>
      </c>
      <c r="F27" s="344" t="str">
        <f>IF(A27="4637/11/25",1,A27)</f>
        <v>2013/12/25</v>
      </c>
      <c r="G27" s="338"/>
    </row>
    <row r="28" spans="1:7">
      <c r="A28" s="120" t="s">
        <v>3576</v>
      </c>
      <c r="B28" s="232">
        <v>28</v>
      </c>
      <c r="C28" s="232" t="s">
        <v>605</v>
      </c>
      <c r="D28" s="232" t="s">
        <v>3523</v>
      </c>
      <c r="E28" s="345"/>
      <c r="F28" s="344" t="str">
        <f>IF(A28="4637/11/25",1,A28)</f>
        <v>2013/12/25</v>
      </c>
      <c r="G28" s="142"/>
    </row>
    <row r="29" spans="1:7">
      <c r="A29" s="120" t="s">
        <v>3576</v>
      </c>
      <c r="B29" s="232">
        <v>29</v>
      </c>
      <c r="C29" s="232" t="s">
        <v>3524</v>
      </c>
      <c r="D29" s="232" t="s">
        <v>3525</v>
      </c>
      <c r="E29" s="345">
        <v>87771435</v>
      </c>
      <c r="F29" s="344" t="str">
        <f>IF(A29="4637/11/25",1,A29)</f>
        <v>2013/12/25</v>
      </c>
      <c r="G29" s="304"/>
    </row>
    <row r="30" spans="1:7">
      <c r="A30" s="120" t="s">
        <v>3576</v>
      </c>
      <c r="B30" s="232">
        <v>30</v>
      </c>
      <c r="C30" s="232" t="s">
        <v>3526</v>
      </c>
      <c r="D30" s="232" t="s">
        <v>2134</v>
      </c>
      <c r="E30" s="345">
        <v>89955650</v>
      </c>
      <c r="F30" s="344" t="str">
        <f>IF(A30="4637/11/25",1,A30)</f>
        <v>2013/12/25</v>
      </c>
      <c r="G30" s="304"/>
    </row>
    <row r="31" spans="1:7">
      <c r="A31" s="120" t="s">
        <v>3576</v>
      </c>
      <c r="B31" s="232">
        <v>31</v>
      </c>
      <c r="C31" s="232" t="s">
        <v>3527</v>
      </c>
      <c r="D31" s="232" t="s">
        <v>3510</v>
      </c>
      <c r="E31" s="345">
        <v>200278498</v>
      </c>
      <c r="F31" s="344" t="str">
        <f>IF(A31="4637/11/25",1,A31)</f>
        <v>2013/12/25</v>
      </c>
      <c r="G31" s="232"/>
    </row>
    <row r="32" spans="1:7">
      <c r="A32" s="120" t="s">
        <v>3576</v>
      </c>
      <c r="B32" s="232">
        <v>32</v>
      </c>
      <c r="C32" s="232" t="s">
        <v>3528</v>
      </c>
      <c r="D32" s="232" t="s">
        <v>3529</v>
      </c>
      <c r="E32" s="345">
        <v>74668120</v>
      </c>
      <c r="F32" s="344" t="str">
        <f>IF(A32="4637/11/25",1,A32)</f>
        <v>2013/12/25</v>
      </c>
      <c r="G32" s="232"/>
    </row>
    <row r="33" spans="1:7">
      <c r="A33" s="120" t="s">
        <v>3576</v>
      </c>
      <c r="B33" s="232">
        <v>33</v>
      </c>
      <c r="C33" s="232" t="s">
        <v>3530</v>
      </c>
      <c r="D33" s="232" t="s">
        <v>1901</v>
      </c>
      <c r="E33" s="345">
        <v>205460339</v>
      </c>
      <c r="F33" s="344" t="str">
        <f>IF(A33="4637/11/25",1,A33)</f>
        <v>2013/12/25</v>
      </c>
      <c r="G33" s="304"/>
    </row>
    <row r="34" spans="1:7">
      <c r="A34" s="120" t="s">
        <v>3576</v>
      </c>
      <c r="B34" s="232">
        <v>34</v>
      </c>
      <c r="C34" s="232" t="s">
        <v>3531</v>
      </c>
      <c r="D34" s="232" t="s">
        <v>606</v>
      </c>
      <c r="E34" s="345">
        <v>74936727</v>
      </c>
      <c r="F34" s="344" t="str">
        <f>IF(A34="4637/11/25",1,A34)</f>
        <v>2013/12/25</v>
      </c>
      <c r="G34" s="232"/>
    </row>
    <row r="35" spans="1:7">
      <c r="A35" s="120" t="s">
        <v>3577</v>
      </c>
      <c r="B35" s="232">
        <v>35</v>
      </c>
      <c r="C35" s="232"/>
      <c r="D35" s="232"/>
      <c r="E35" s="345"/>
      <c r="F35" s="344">
        <f>IF(A35="4637/11/25",1,A35)</f>
        <v>1</v>
      </c>
      <c r="G35" s="304"/>
    </row>
    <row r="36" spans="1:7">
      <c r="A36" s="120" t="s">
        <v>3577</v>
      </c>
      <c r="B36" s="232">
        <v>36</v>
      </c>
      <c r="C36" s="232"/>
      <c r="D36" s="232"/>
      <c r="E36" s="345"/>
      <c r="F36" s="344">
        <f>IF(A36="4637/11/25",1,A36)</f>
        <v>1</v>
      </c>
      <c r="G36" s="232"/>
    </row>
    <row r="37" spans="1:7">
      <c r="A37" s="120" t="s">
        <v>3577</v>
      </c>
      <c r="B37" s="232">
        <v>37</v>
      </c>
      <c r="C37" s="232"/>
      <c r="D37" s="232"/>
      <c r="E37" s="345"/>
      <c r="F37" s="344">
        <f>IF(A37="4637/11/25",1,A37)</f>
        <v>1</v>
      </c>
      <c r="G37" s="232"/>
    </row>
    <row r="38" spans="1:7">
      <c r="A38" s="120" t="s">
        <v>3577</v>
      </c>
      <c r="B38" s="232">
        <v>38</v>
      </c>
      <c r="C38" s="232"/>
      <c r="D38" s="232"/>
      <c r="E38" s="345"/>
      <c r="F38" s="344">
        <f>IF(A38="4637/11/25",1,A38)</f>
        <v>1</v>
      </c>
      <c r="G38" s="232"/>
    </row>
    <row r="39" spans="1:7">
      <c r="A39" s="120" t="s">
        <v>3577</v>
      </c>
      <c r="B39" s="232">
        <v>39</v>
      </c>
      <c r="C39" s="232"/>
      <c r="D39" s="232"/>
      <c r="E39" s="345"/>
      <c r="F39" s="344">
        <f>IF(A39="4637/11/25",1,A39)</f>
        <v>1</v>
      </c>
      <c r="G39" s="304"/>
    </row>
    <row r="40" spans="1:7">
      <c r="A40" s="120" t="s">
        <v>3577</v>
      </c>
      <c r="B40" s="232">
        <v>40</v>
      </c>
      <c r="C40" s="232"/>
      <c r="D40" s="232"/>
      <c r="E40" s="345"/>
      <c r="F40" s="344">
        <f>IF(A40="4637/11/25",1,A40)</f>
        <v>1</v>
      </c>
      <c r="G40" s="338"/>
    </row>
    <row r="41" spans="1:7">
      <c r="A41" s="120" t="s">
        <v>3577</v>
      </c>
      <c r="B41" s="232">
        <v>41</v>
      </c>
      <c r="C41" s="232"/>
      <c r="D41" s="232"/>
      <c r="E41" s="345"/>
      <c r="F41" s="344">
        <f>IF(A41="4637/11/25",1,A41)</f>
        <v>1</v>
      </c>
      <c r="G41" s="304"/>
    </row>
    <row r="42" spans="1:7">
      <c r="A42" s="120" t="s">
        <v>3577</v>
      </c>
      <c r="B42" s="232">
        <v>42</v>
      </c>
      <c r="C42" s="232"/>
      <c r="D42" s="232"/>
      <c r="E42" s="345"/>
      <c r="F42" s="344">
        <f>IF(A42="4637/11/25",1,A42)</f>
        <v>1</v>
      </c>
      <c r="G42" s="304"/>
    </row>
    <row r="43" spans="1:7">
      <c r="A43" s="120" t="s">
        <v>3577</v>
      </c>
      <c r="B43" s="232">
        <v>43</v>
      </c>
      <c r="C43" s="232"/>
      <c r="D43" s="232"/>
      <c r="E43" s="345"/>
      <c r="F43" s="344">
        <f>IF(A43="4637/11/25",1,A43)</f>
        <v>1</v>
      </c>
      <c r="G43" s="232"/>
    </row>
    <row r="44" spans="1:7">
      <c r="A44" s="120" t="s">
        <v>3577</v>
      </c>
      <c r="B44" s="232">
        <v>44</v>
      </c>
      <c r="C44" s="232"/>
      <c r="D44" s="232"/>
      <c r="E44" s="345"/>
      <c r="F44" s="344">
        <f>IF(A44="4637/11/25",1,A44)</f>
        <v>1</v>
      </c>
      <c r="G44" s="338"/>
    </row>
    <row r="45" spans="1:7">
      <c r="A45" s="120" t="s">
        <v>3577</v>
      </c>
      <c r="B45" s="232">
        <v>45</v>
      </c>
      <c r="C45" s="232"/>
      <c r="D45" s="232"/>
      <c r="E45" s="345"/>
      <c r="F45" s="344">
        <f>IF(A45="4637/11/25",1,A45)</f>
        <v>1</v>
      </c>
      <c r="G45" s="232"/>
    </row>
    <row r="46" spans="1:7">
      <c r="A46" s="120" t="s">
        <v>3577</v>
      </c>
      <c r="B46" s="232">
        <v>46</v>
      </c>
      <c r="C46" s="232"/>
      <c r="D46" s="232"/>
      <c r="E46" s="345"/>
      <c r="F46" s="344">
        <f>IF(A46="4637/11/25",1,A46)</f>
        <v>1</v>
      </c>
      <c r="G46" s="304"/>
    </row>
    <row r="47" spans="1:7">
      <c r="A47" s="120" t="s">
        <v>3577</v>
      </c>
      <c r="B47" s="232">
        <v>47</v>
      </c>
      <c r="C47" s="232"/>
      <c r="D47" s="232"/>
      <c r="E47" s="345"/>
      <c r="F47" s="344">
        <f>IF(A47="4637/11/25",1,A47)</f>
        <v>1</v>
      </c>
      <c r="G47" s="304"/>
    </row>
    <row r="48" spans="1:7">
      <c r="A48" s="120" t="s">
        <v>3577</v>
      </c>
      <c r="B48" s="232">
        <v>48</v>
      </c>
      <c r="C48" s="232"/>
      <c r="D48" s="232"/>
      <c r="E48" s="345"/>
      <c r="F48" s="344">
        <f>IF(A48="4637/11/25",1,A48)</f>
        <v>1</v>
      </c>
      <c r="G48" s="232"/>
    </row>
    <row r="49" spans="1:7">
      <c r="A49" s="120" t="s">
        <v>3577</v>
      </c>
      <c r="B49" s="232">
        <v>49</v>
      </c>
      <c r="C49" s="232"/>
      <c r="D49" s="232"/>
      <c r="E49" s="345"/>
      <c r="F49" s="344">
        <f>IF(A49="4637/11/25",1,A49)</f>
        <v>1</v>
      </c>
      <c r="G49" s="232"/>
    </row>
    <row r="50" spans="1:7">
      <c r="A50" s="120" t="s">
        <v>3577</v>
      </c>
      <c r="B50" s="232">
        <v>50</v>
      </c>
      <c r="C50" s="232"/>
      <c r="D50" s="232"/>
      <c r="E50" s="345"/>
      <c r="F50" s="344">
        <f>IF(A50="4637/11/25",1,A50)</f>
        <v>1</v>
      </c>
      <c r="G50" s="304"/>
    </row>
    <row r="51" spans="1:7">
      <c r="A51" s="120" t="s">
        <v>3577</v>
      </c>
      <c r="B51" s="232">
        <v>51</v>
      </c>
      <c r="C51" s="232"/>
      <c r="D51" s="232"/>
      <c r="E51" s="345"/>
      <c r="F51" s="344">
        <f>IF(A51="4637/11/25",1,A51)</f>
        <v>1</v>
      </c>
      <c r="G51" s="304"/>
    </row>
    <row r="52" spans="1:7">
      <c r="A52" s="120" t="s">
        <v>3577</v>
      </c>
      <c r="B52" s="232">
        <v>52</v>
      </c>
      <c r="C52" s="232"/>
      <c r="D52" s="232"/>
      <c r="E52" s="345"/>
      <c r="F52" s="344">
        <f>IF(A52="4637/11/25",1,A52)</f>
        <v>1</v>
      </c>
      <c r="G52" s="338"/>
    </row>
    <row r="53" spans="1:7">
      <c r="A53" s="120" t="s">
        <v>3577</v>
      </c>
      <c r="B53" s="232">
        <v>53</v>
      </c>
      <c r="C53" s="232"/>
      <c r="D53" s="232"/>
      <c r="E53" s="345"/>
      <c r="F53" s="344">
        <f>IF(A53="4637/11/25",1,A53)</f>
        <v>1</v>
      </c>
      <c r="G53" s="338"/>
    </row>
    <row r="54" spans="1:7">
      <c r="A54" s="120" t="s">
        <v>3577</v>
      </c>
      <c r="B54" s="232">
        <v>54</v>
      </c>
      <c r="C54" s="232"/>
      <c r="D54" s="232"/>
      <c r="E54" s="345"/>
      <c r="F54" s="344">
        <f>IF(A54="4637/11/25",1,A54)</f>
        <v>1</v>
      </c>
      <c r="G54" s="304"/>
    </row>
    <row r="55" spans="1:7">
      <c r="A55" s="120" t="s">
        <v>3577</v>
      </c>
      <c r="B55" s="232">
        <v>55</v>
      </c>
      <c r="C55" s="232"/>
      <c r="D55" s="232"/>
      <c r="E55" s="345"/>
      <c r="F55" s="344">
        <f>IF(A55="4637/11/25",1,A55)</f>
        <v>1</v>
      </c>
      <c r="G55" s="304"/>
    </row>
    <row r="56" spans="1:7">
      <c r="A56" s="120" t="s">
        <v>3577</v>
      </c>
      <c r="B56" s="232">
        <v>56</v>
      </c>
      <c r="C56" s="232"/>
      <c r="D56" s="324"/>
      <c r="E56" s="345"/>
      <c r="F56" s="344">
        <f>IF(A56="4637/11/25",1,A56)</f>
        <v>1</v>
      </c>
      <c r="G56" s="304"/>
    </row>
    <row r="57" spans="1:7">
      <c r="A57" s="120" t="s">
        <v>3577</v>
      </c>
      <c r="B57" s="232">
        <v>57</v>
      </c>
      <c r="C57" s="232"/>
      <c r="D57" s="232"/>
      <c r="E57" s="345"/>
      <c r="F57" s="344">
        <f>IF(A57="4637/11/25",1,A57)</f>
        <v>1</v>
      </c>
      <c r="G57" s="304"/>
    </row>
    <row r="58" spans="1:7">
      <c r="A58" s="120" t="s">
        <v>3577</v>
      </c>
      <c r="B58" s="232">
        <v>58</v>
      </c>
      <c r="C58" s="232"/>
      <c r="D58" s="232"/>
      <c r="E58" s="345"/>
      <c r="F58" s="344">
        <f>IF(A58="4637/11/25",1,A58)</f>
        <v>1</v>
      </c>
      <c r="G58" s="304"/>
    </row>
    <row r="59" spans="1:7">
      <c r="A59" s="120" t="s">
        <v>3577</v>
      </c>
      <c r="B59" s="232">
        <v>59</v>
      </c>
      <c r="C59" s="232"/>
      <c r="D59" s="232"/>
      <c r="E59" s="345"/>
      <c r="F59" s="344">
        <f>IF(A59="4637/11/25",1,A59)</f>
        <v>1</v>
      </c>
      <c r="G59" s="304"/>
    </row>
    <row r="60" spans="1:7">
      <c r="A60" s="120" t="s">
        <v>3577</v>
      </c>
      <c r="B60" s="232">
        <v>60</v>
      </c>
      <c r="C60" s="232"/>
      <c r="D60" s="232"/>
      <c r="E60" s="345"/>
      <c r="F60" s="344">
        <f>IF(A60="4637/11/25",1,A60)</f>
        <v>1</v>
      </c>
      <c r="G60" s="232"/>
    </row>
    <row r="61" spans="1:7">
      <c r="A61" s="120" t="s">
        <v>3577</v>
      </c>
      <c r="B61" s="232">
        <v>61</v>
      </c>
      <c r="C61" s="232"/>
      <c r="D61" s="232"/>
      <c r="E61" s="345"/>
      <c r="F61" s="344">
        <f>IF(A61="4637/11/25",1,A61)</f>
        <v>1</v>
      </c>
      <c r="G61" s="338"/>
    </row>
    <row r="62" spans="1:7">
      <c r="A62" s="120" t="s">
        <v>3577</v>
      </c>
      <c r="B62" s="232">
        <v>62</v>
      </c>
      <c r="C62" s="232"/>
      <c r="D62" s="232"/>
      <c r="E62" s="345"/>
      <c r="F62" s="344">
        <f>IF(A62="4637/11/25",1,A62)</f>
        <v>1</v>
      </c>
      <c r="G62" s="232"/>
    </row>
    <row r="63" spans="1:7">
      <c r="A63" s="120" t="s">
        <v>3577</v>
      </c>
      <c r="B63" s="232">
        <v>63</v>
      </c>
      <c r="C63" s="232"/>
      <c r="D63" s="232"/>
      <c r="E63" s="345"/>
      <c r="F63" s="344">
        <f>IF(A63="4637/11/25",1,A63)</f>
        <v>1</v>
      </c>
      <c r="G63" s="304"/>
    </row>
    <row r="64" spans="1:7">
      <c r="A64" s="120" t="s">
        <v>3577</v>
      </c>
      <c r="B64" s="232">
        <v>64</v>
      </c>
      <c r="C64" s="232"/>
      <c r="D64" s="232"/>
      <c r="E64" s="345"/>
      <c r="F64" s="344">
        <f>IF(A64="4637/11/25",1,A64)</f>
        <v>1</v>
      </c>
      <c r="G64" s="232"/>
    </row>
    <row r="65" spans="1:7">
      <c r="A65" s="120" t="s">
        <v>3577</v>
      </c>
      <c r="B65" s="232">
        <v>65</v>
      </c>
      <c r="C65" s="232"/>
      <c r="D65" s="232"/>
      <c r="E65" s="345"/>
      <c r="F65" s="344">
        <f>IF(A65="4637/11/25",1,A65)</f>
        <v>1</v>
      </c>
      <c r="G65" s="232"/>
    </row>
    <row r="66" spans="1:7">
      <c r="A66" s="120" t="s">
        <v>3577</v>
      </c>
      <c r="B66" s="232">
        <v>66</v>
      </c>
      <c r="C66" s="232"/>
      <c r="D66" s="232"/>
      <c r="E66" s="345"/>
      <c r="F66" s="344">
        <f>IF(A66="4637/11/25",1,A66)</f>
        <v>1</v>
      </c>
      <c r="G66" s="232"/>
    </row>
    <row r="67" spans="1:7">
      <c r="A67" s="120" t="s">
        <v>3577</v>
      </c>
      <c r="B67" s="232">
        <v>67</v>
      </c>
      <c r="C67" s="232"/>
      <c r="D67" s="232"/>
      <c r="E67" s="345"/>
      <c r="F67" s="344">
        <f>IF(A67="4637/11/25",1,A67)</f>
        <v>1</v>
      </c>
      <c r="G67" s="304"/>
    </row>
    <row r="68" spans="1:7">
      <c r="A68" s="120" t="s">
        <v>3577</v>
      </c>
      <c r="B68" s="232">
        <v>68</v>
      </c>
      <c r="C68" s="232"/>
      <c r="D68" s="232"/>
      <c r="E68" s="345"/>
      <c r="F68" s="344">
        <f>IF(A68="4637/11/25",1,A68)</f>
        <v>1</v>
      </c>
      <c r="G68" s="304"/>
    </row>
    <row r="69" spans="1:7">
      <c r="A69" s="120" t="s">
        <v>3577</v>
      </c>
      <c r="B69" s="232">
        <v>69</v>
      </c>
      <c r="C69" s="232"/>
      <c r="D69" s="232"/>
      <c r="E69" s="345"/>
      <c r="F69" s="344">
        <f>IF(A69="4637/11/25",1,A69)</f>
        <v>1</v>
      </c>
      <c r="G69" s="232"/>
    </row>
    <row r="70" spans="1:7">
      <c r="A70" s="120" t="s">
        <v>3577</v>
      </c>
      <c r="B70" s="232">
        <v>70</v>
      </c>
      <c r="C70" s="232"/>
      <c r="D70" s="232"/>
      <c r="E70" s="345"/>
      <c r="F70" s="344">
        <f>IF(A70="4637/11/25",1,A70)</f>
        <v>1</v>
      </c>
      <c r="G70" s="232"/>
    </row>
    <row r="71" spans="1:7">
      <c r="A71" s="120" t="s">
        <v>3577</v>
      </c>
      <c r="B71" s="232">
        <v>71</v>
      </c>
      <c r="C71" s="232"/>
      <c r="D71" s="232"/>
      <c r="E71" s="345"/>
      <c r="F71" s="344">
        <f>IF(A71="4637/11/25",1,A71)</f>
        <v>1</v>
      </c>
      <c r="G71" s="232"/>
    </row>
    <row r="72" spans="1:7">
      <c r="A72" s="120" t="s">
        <v>3577</v>
      </c>
      <c r="B72" s="232">
        <v>72</v>
      </c>
      <c r="C72" s="232"/>
      <c r="D72" s="232"/>
      <c r="E72" s="345"/>
      <c r="F72" s="344">
        <f>IF(A72="4637/11/25",1,A72)</f>
        <v>1</v>
      </c>
      <c r="G72" s="232"/>
    </row>
    <row r="73" spans="1:7">
      <c r="A73" s="120" t="s">
        <v>3577</v>
      </c>
      <c r="B73" s="232">
        <v>73</v>
      </c>
      <c r="C73" s="232"/>
      <c r="D73" s="232"/>
      <c r="E73" s="345"/>
      <c r="F73" s="344">
        <f>IF(A73="4637/11/25",1,A73)</f>
        <v>1</v>
      </c>
      <c r="G73" s="304"/>
    </row>
    <row r="74" spans="1:7">
      <c r="A74" s="120" t="s">
        <v>3577</v>
      </c>
      <c r="B74" s="232">
        <v>74</v>
      </c>
      <c r="C74" s="232"/>
      <c r="D74" s="232"/>
      <c r="E74" s="345"/>
      <c r="F74" s="344">
        <f>IF(A74="4637/11/25",1,A74)</f>
        <v>1</v>
      </c>
      <c r="G74" s="232"/>
    </row>
    <row r="75" spans="1:7">
      <c r="A75" s="120" t="s">
        <v>3577</v>
      </c>
      <c r="B75" s="232">
        <v>75</v>
      </c>
      <c r="C75" s="232"/>
      <c r="D75" s="232"/>
      <c r="E75" s="345"/>
      <c r="F75" s="344">
        <f>IF(A75="4637/11/25",1,A75)</f>
        <v>1</v>
      </c>
      <c r="G75" s="232"/>
    </row>
    <row r="76" spans="1:7">
      <c r="A76" s="120" t="s">
        <v>3577</v>
      </c>
      <c r="B76" s="232">
        <v>76</v>
      </c>
      <c r="C76" s="232"/>
      <c r="D76" s="232"/>
      <c r="E76" s="345"/>
      <c r="F76" s="344">
        <f>IF(A76="4637/11/25",1,A76)</f>
        <v>1</v>
      </c>
      <c r="G76" s="232"/>
    </row>
    <row r="77" spans="1:7">
      <c r="A77" s="120" t="s">
        <v>3577</v>
      </c>
      <c r="B77" s="232">
        <v>77</v>
      </c>
      <c r="C77" s="232"/>
      <c r="D77" s="232"/>
      <c r="E77" s="345"/>
      <c r="F77" s="344">
        <f>IF(A77="4637/11/25",1,A77)</f>
        <v>1</v>
      </c>
      <c r="G77" s="304"/>
    </row>
    <row r="78" spans="1:7">
      <c r="A78" s="120" t="s">
        <v>3577</v>
      </c>
      <c r="B78" s="232">
        <v>78</v>
      </c>
      <c r="C78" s="232"/>
      <c r="D78" s="232"/>
      <c r="E78" s="345"/>
      <c r="F78" s="344">
        <f>IF(A78="4637/11/25",1,A78)</f>
        <v>1</v>
      </c>
      <c r="G78" s="232"/>
    </row>
    <row r="79" spans="1:7">
      <c r="A79" s="120" t="s">
        <v>3577</v>
      </c>
      <c r="B79" s="232">
        <v>79</v>
      </c>
      <c r="C79" s="232"/>
      <c r="D79" s="232"/>
      <c r="E79" s="345"/>
      <c r="F79" s="344">
        <f>IF(A79="4637/11/25",1,A79)</f>
        <v>1</v>
      </c>
      <c r="G79" s="338"/>
    </row>
    <row r="80" spans="1:7">
      <c r="A80" s="120" t="s">
        <v>3577</v>
      </c>
      <c r="B80" s="232">
        <v>80</v>
      </c>
      <c r="C80" s="232"/>
      <c r="D80" s="232"/>
      <c r="E80" s="345"/>
      <c r="F80" s="344">
        <f>IF(A80="4637/11/25",1,A80)</f>
        <v>1</v>
      </c>
      <c r="G80" s="304"/>
    </row>
    <row r="81" spans="1:7">
      <c r="A81" s="120" t="s">
        <v>3577</v>
      </c>
      <c r="B81" s="232">
        <v>81</v>
      </c>
      <c r="C81" s="232"/>
      <c r="D81" s="232"/>
      <c r="E81" s="345"/>
      <c r="F81" s="344">
        <f>IF(A81="4637/11/25",1,A81)</f>
        <v>1</v>
      </c>
      <c r="G81" s="338"/>
    </row>
    <row r="82" spans="1:7">
      <c r="A82" s="120" t="s">
        <v>3577</v>
      </c>
      <c r="B82" s="232">
        <v>82</v>
      </c>
      <c r="C82" s="232"/>
      <c r="D82" s="232"/>
      <c r="E82" s="345"/>
      <c r="F82" s="344">
        <f>IF(A82="4637/11/25",1,A82)</f>
        <v>1</v>
      </c>
      <c r="G82" s="232"/>
    </row>
    <row r="83" spans="1:7">
      <c r="A83" s="120" t="s">
        <v>3577</v>
      </c>
      <c r="B83" s="232">
        <v>83</v>
      </c>
      <c r="C83" s="232"/>
      <c r="D83" s="232"/>
      <c r="E83" s="345"/>
      <c r="F83" s="344">
        <f>IF(A83="4637/11/25",1,A83)</f>
        <v>1</v>
      </c>
      <c r="G83" s="232"/>
    </row>
    <row r="84" spans="1:7">
      <c r="A84" s="120" t="s">
        <v>3577</v>
      </c>
      <c r="B84" s="232">
        <v>84</v>
      </c>
      <c r="C84" s="232"/>
      <c r="D84" s="232"/>
      <c r="E84" s="345"/>
      <c r="F84" s="344">
        <f>IF(A84="4637/11/25",1,A84)</f>
        <v>1</v>
      </c>
      <c r="G84" s="304"/>
    </row>
    <row r="85" spans="1:7">
      <c r="A85" s="120" t="s">
        <v>3577</v>
      </c>
      <c r="B85" s="232">
        <v>85</v>
      </c>
      <c r="C85" s="232"/>
      <c r="D85" s="232"/>
      <c r="E85" s="345"/>
      <c r="F85" s="344">
        <f>IF(A85="4637/11/25",1,A85)</f>
        <v>1</v>
      </c>
      <c r="G85" s="338"/>
    </row>
    <row r="86" spans="1:7">
      <c r="A86" s="120" t="s">
        <v>3577</v>
      </c>
      <c r="B86" s="232">
        <v>86</v>
      </c>
      <c r="C86" s="232"/>
      <c r="D86" s="232"/>
      <c r="E86" s="345"/>
      <c r="F86" s="344">
        <f>IF(A86="4637/11/25",1,A86)</f>
        <v>1</v>
      </c>
      <c r="G86" s="338"/>
    </row>
    <row r="87" spans="1:7">
      <c r="A87" s="120" t="s">
        <v>3577</v>
      </c>
      <c r="B87" s="232">
        <v>87</v>
      </c>
      <c r="C87" s="232"/>
      <c r="D87" s="232"/>
      <c r="E87" s="345"/>
      <c r="F87" s="344">
        <f>IF(A87="4637/11/25",1,A87)</f>
        <v>1</v>
      </c>
      <c r="G87" s="304"/>
    </row>
    <row r="88" spans="1:7">
      <c r="A88" s="120" t="s">
        <v>3577</v>
      </c>
      <c r="B88" s="232">
        <v>88</v>
      </c>
      <c r="C88" s="232"/>
      <c r="D88" s="232"/>
      <c r="E88" s="345"/>
      <c r="F88" s="344">
        <f>IF(A88="4637/11/25",1,A88)</f>
        <v>1</v>
      </c>
      <c r="G88" s="338"/>
    </row>
    <row r="89" spans="1:7">
      <c r="A89" s="120" t="s">
        <v>3577</v>
      </c>
      <c r="B89" s="232">
        <v>89</v>
      </c>
      <c r="C89" s="232"/>
      <c r="D89" s="232"/>
      <c r="E89" s="345"/>
      <c r="F89" s="344">
        <f>IF(A89="4637/11/25",1,A89)</f>
        <v>1</v>
      </c>
      <c r="G89" s="232"/>
    </row>
    <row r="90" spans="1:7">
      <c r="A90" s="120" t="s">
        <v>3577</v>
      </c>
      <c r="B90" s="232">
        <v>90</v>
      </c>
      <c r="C90" s="232"/>
      <c r="D90" s="232"/>
      <c r="E90" s="345"/>
      <c r="F90" s="344">
        <f>IF(A90="4637/11/25",1,A90)</f>
        <v>1</v>
      </c>
      <c r="G90" s="304"/>
    </row>
    <row r="91" spans="1:7">
      <c r="A91" s="120" t="s">
        <v>3577</v>
      </c>
      <c r="B91" s="232">
        <v>91</v>
      </c>
      <c r="C91" s="232"/>
      <c r="D91" s="232"/>
      <c r="E91" s="345"/>
      <c r="F91" s="344">
        <f>IF(A91="4637/11/25",1,A91)</f>
        <v>1</v>
      </c>
      <c r="G91" s="232"/>
    </row>
    <row r="92" spans="1:7">
      <c r="A92" s="120" t="s">
        <v>3577</v>
      </c>
      <c r="B92" s="232">
        <v>92</v>
      </c>
      <c r="C92" s="232"/>
      <c r="D92" s="232"/>
      <c r="E92" s="345"/>
      <c r="F92" s="344">
        <f>IF(A92="4637/11/25",1,A92)</f>
        <v>1</v>
      </c>
      <c r="G92" s="304"/>
    </row>
    <row r="93" spans="1:7">
      <c r="A93" s="120" t="s">
        <v>3577</v>
      </c>
      <c r="B93" s="232">
        <v>93</v>
      </c>
      <c r="C93" s="232"/>
      <c r="D93" s="232"/>
      <c r="E93" s="345"/>
      <c r="F93" s="344">
        <f>IF(A93="4637/11/25",1,A93)</f>
        <v>1</v>
      </c>
      <c r="G93" s="338"/>
    </row>
    <row r="94" spans="1:7">
      <c r="A94" s="120" t="s">
        <v>3577</v>
      </c>
      <c r="B94" s="232">
        <v>94</v>
      </c>
      <c r="C94" s="232"/>
      <c r="D94" s="232"/>
      <c r="E94" s="345"/>
      <c r="F94" s="344">
        <f>IF(A94="4637/11/25",1,A94)</f>
        <v>1</v>
      </c>
      <c r="G94" s="304"/>
    </row>
    <row r="95" spans="1:7">
      <c r="A95" s="120" t="s">
        <v>3577</v>
      </c>
      <c r="B95" s="232">
        <v>95</v>
      </c>
      <c r="C95" s="232"/>
      <c r="D95" s="232"/>
      <c r="E95" s="345"/>
      <c r="F95" s="344">
        <f>IF(A95="4637/11/25",1,A95)</f>
        <v>1</v>
      </c>
      <c r="G95" s="338"/>
    </row>
    <row r="96" spans="1:7">
      <c r="A96" s="120" t="s">
        <v>3577</v>
      </c>
      <c r="B96" s="232">
        <v>96</v>
      </c>
      <c r="C96" s="232"/>
      <c r="D96" s="232"/>
      <c r="E96" s="345"/>
      <c r="F96" s="344">
        <f>IF(A96="4637/11/25",1,A96)</f>
        <v>1</v>
      </c>
      <c r="G96" s="304"/>
    </row>
    <row r="97" spans="1:7">
      <c r="A97" s="120" t="s">
        <v>3577</v>
      </c>
      <c r="B97" s="232">
        <v>97</v>
      </c>
      <c r="C97" s="232"/>
      <c r="D97" s="232"/>
      <c r="E97" s="345"/>
      <c r="F97" s="344">
        <f>IF(A97="4637/11/25",1,A97)</f>
        <v>1</v>
      </c>
      <c r="G97" s="304"/>
    </row>
    <row r="98" spans="1:7">
      <c r="A98" s="120" t="s">
        <v>3577</v>
      </c>
      <c r="B98" s="232">
        <v>98</v>
      </c>
      <c r="C98" s="232"/>
      <c r="D98" s="232"/>
      <c r="E98" s="345"/>
      <c r="F98" s="344">
        <f>IF(A98="4637/11/25",1,A98)</f>
        <v>1</v>
      </c>
      <c r="G98" s="232"/>
    </row>
    <row r="99" spans="1:7">
      <c r="A99" s="120" t="s">
        <v>3577</v>
      </c>
      <c r="B99" s="232">
        <v>99</v>
      </c>
      <c r="C99" s="232"/>
      <c r="D99" s="232"/>
      <c r="E99" s="345"/>
      <c r="F99" s="344">
        <f>IF(A99="4637/11/25",1,A99)</f>
        <v>1</v>
      </c>
      <c r="G99" s="232"/>
    </row>
    <row r="100" spans="1:7">
      <c r="A100" s="120" t="s">
        <v>3577</v>
      </c>
      <c r="B100" s="232">
        <v>100</v>
      </c>
      <c r="C100" s="232"/>
      <c r="D100" s="232"/>
      <c r="E100" s="345"/>
      <c r="F100" s="344">
        <f>IF(A100="4637/11/25",1,A100)</f>
        <v>1</v>
      </c>
      <c r="G100" s="338"/>
    </row>
    <row r="101" spans="1:7">
      <c r="A101" s="120" t="s">
        <v>3577</v>
      </c>
      <c r="B101" s="232">
        <v>101</v>
      </c>
      <c r="C101" s="232"/>
      <c r="D101" s="232"/>
      <c r="E101" s="345"/>
      <c r="F101" s="344">
        <f>IF(A101="4637/11/25",1,A101)</f>
        <v>1</v>
      </c>
      <c r="G101" s="338"/>
    </row>
    <row r="102" spans="1:7">
      <c r="A102" s="120" t="s">
        <v>3577</v>
      </c>
      <c r="B102" s="232">
        <v>102</v>
      </c>
      <c r="C102" s="232"/>
      <c r="D102" s="232"/>
      <c r="E102" s="345"/>
      <c r="F102" s="344">
        <f>IF(A102="4637/11/25",1,A102)</f>
        <v>1</v>
      </c>
      <c r="G102" s="232"/>
    </row>
    <row r="103" spans="1:7">
      <c r="A103" s="120" t="s">
        <v>3577</v>
      </c>
      <c r="B103" s="232">
        <v>103</v>
      </c>
      <c r="C103" s="232"/>
      <c r="D103" s="232"/>
      <c r="E103" s="345"/>
      <c r="F103" s="344">
        <f>IF(A103="4637/11/25",1,A103)</f>
        <v>1</v>
      </c>
      <c r="G103" s="232"/>
    </row>
    <row r="104" spans="1:7">
      <c r="A104" s="120" t="s">
        <v>3577</v>
      </c>
      <c r="B104" s="232">
        <v>104</v>
      </c>
      <c r="C104" s="232"/>
      <c r="D104" s="232"/>
      <c r="E104" s="345"/>
      <c r="F104" s="344">
        <f>IF(A104="4637/11/25",1,A104)</f>
        <v>1</v>
      </c>
      <c r="G104" s="232"/>
    </row>
    <row r="105" spans="1:7">
      <c r="A105" s="120" t="s">
        <v>3577</v>
      </c>
      <c r="B105" s="232">
        <v>105</v>
      </c>
      <c r="C105" s="232"/>
      <c r="D105" s="232"/>
      <c r="E105" s="345"/>
      <c r="F105" s="344">
        <f>IF(A105="4637/11/25",1,A105)</f>
        <v>1</v>
      </c>
      <c r="G105" s="304"/>
    </row>
    <row r="106" spans="1:7">
      <c r="A106" s="120" t="s">
        <v>3577</v>
      </c>
      <c r="B106" s="232">
        <v>106</v>
      </c>
      <c r="C106" s="232"/>
      <c r="D106" s="232"/>
      <c r="E106" s="345"/>
      <c r="F106" s="344">
        <f>IF(A106="4637/11/25",1,A106)</f>
        <v>1</v>
      </c>
      <c r="G106" s="338"/>
    </row>
    <row r="107" spans="1:7">
      <c r="A107" s="120" t="s">
        <v>3577</v>
      </c>
      <c r="B107" s="232">
        <v>107</v>
      </c>
      <c r="C107" s="232"/>
      <c r="D107" s="232"/>
      <c r="E107" s="345"/>
      <c r="F107" s="344">
        <f>IF(A107="4637/11/25",1,A107)</f>
        <v>1</v>
      </c>
      <c r="G107" s="232"/>
    </row>
    <row r="108" spans="1:7">
      <c r="A108" s="120" t="s">
        <v>3577</v>
      </c>
      <c r="B108" s="232">
        <v>108</v>
      </c>
      <c r="C108" s="232"/>
      <c r="D108" s="232"/>
      <c r="E108" s="345"/>
      <c r="F108" s="344">
        <f>IF(A108="4637/11/25",1,A108)</f>
        <v>1</v>
      </c>
      <c r="G108" s="232"/>
    </row>
    <row r="109" spans="1:7">
      <c r="A109" s="120" t="s">
        <v>3577</v>
      </c>
      <c r="B109" s="232">
        <v>109</v>
      </c>
      <c r="C109" s="232"/>
      <c r="D109" s="232"/>
      <c r="E109" s="345"/>
      <c r="F109" s="344">
        <f>IF(A109="4637/11/25",1,A109)</f>
        <v>1</v>
      </c>
      <c r="G109" s="338"/>
    </row>
    <row r="110" spans="1:7">
      <c r="A110" s="120" t="s">
        <v>3577</v>
      </c>
      <c r="B110" s="232">
        <v>110</v>
      </c>
      <c r="C110" s="232"/>
      <c r="D110" s="232"/>
      <c r="E110" s="345"/>
      <c r="F110" s="344">
        <f>IF(A110="4637/11/25",1,A110)</f>
        <v>1</v>
      </c>
      <c r="G110" s="232"/>
    </row>
    <row r="111" spans="1:7">
      <c r="A111" s="120" t="s">
        <v>3577</v>
      </c>
      <c r="B111" s="232">
        <v>111</v>
      </c>
      <c r="C111" s="232"/>
      <c r="D111" s="232"/>
      <c r="E111" s="345"/>
      <c r="F111" s="344">
        <f>IF(A111="4637/11/25",1,A111)</f>
        <v>1</v>
      </c>
      <c r="G111" s="304"/>
    </row>
    <row r="112" spans="1:7">
      <c r="A112" s="120" t="s">
        <v>3577</v>
      </c>
      <c r="B112" s="232">
        <v>112</v>
      </c>
      <c r="C112" s="232"/>
      <c r="D112" s="232"/>
      <c r="E112" s="345"/>
      <c r="F112" s="344">
        <f>IF(A112="4637/11/25",1,A112)</f>
        <v>1</v>
      </c>
      <c r="G112" s="232"/>
    </row>
    <row r="113" spans="1:7">
      <c r="A113" s="120" t="s">
        <v>3577</v>
      </c>
      <c r="B113" s="232">
        <v>113</v>
      </c>
      <c r="C113" s="232"/>
      <c r="D113" s="232"/>
      <c r="E113" s="345"/>
      <c r="F113" s="344">
        <f>IF(A113="4637/11/25",1,A113)</f>
        <v>1</v>
      </c>
      <c r="G113" s="338"/>
    </row>
    <row r="114" spans="1:7">
      <c r="A114" s="120" t="s">
        <v>3577</v>
      </c>
      <c r="B114" s="232">
        <v>114</v>
      </c>
      <c r="C114" s="232"/>
      <c r="D114" s="232"/>
      <c r="E114" s="345"/>
      <c r="F114" s="344">
        <f>IF(A114="4637/11/25",1,A114)</f>
        <v>1</v>
      </c>
      <c r="G114" s="304"/>
    </row>
    <row r="115" spans="1:7">
      <c r="A115" s="120" t="s">
        <v>3577</v>
      </c>
      <c r="B115" s="232">
        <v>115</v>
      </c>
      <c r="C115" s="232"/>
      <c r="D115" s="232"/>
      <c r="E115" s="345"/>
      <c r="F115" s="344">
        <f>IF(A115="4637/11/25",1,A115)</f>
        <v>1</v>
      </c>
      <c r="G115" s="338"/>
    </row>
    <row r="116" spans="1:7">
      <c r="A116" s="120" t="s">
        <v>3577</v>
      </c>
      <c r="B116" s="232">
        <v>116</v>
      </c>
      <c r="C116" s="232"/>
      <c r="D116" s="232"/>
      <c r="E116" s="345"/>
      <c r="F116" s="344">
        <f>IF(A116="4637/11/25",1,A116)</f>
        <v>1</v>
      </c>
      <c r="G116" s="232"/>
    </row>
    <row r="117" spans="1:7">
      <c r="A117" s="120" t="s">
        <v>3577</v>
      </c>
      <c r="B117" s="232">
        <v>117</v>
      </c>
      <c r="C117" s="232"/>
      <c r="D117" s="232"/>
      <c r="E117" s="345"/>
      <c r="F117" s="344">
        <f>IF(A117="4637/11/25",1,A117)</f>
        <v>1</v>
      </c>
      <c r="G117" s="304"/>
    </row>
    <row r="118" spans="1:7">
      <c r="A118" s="120" t="s">
        <v>3577</v>
      </c>
      <c r="B118" s="232">
        <v>118</v>
      </c>
      <c r="C118" s="232"/>
      <c r="D118" s="232"/>
      <c r="E118" s="345"/>
      <c r="F118" s="344">
        <f>IF(A118="4637/11/25",1,A118)</f>
        <v>1</v>
      </c>
      <c r="G118" s="232"/>
    </row>
    <row r="119" spans="1:7">
      <c r="A119" s="120" t="s">
        <v>3577</v>
      </c>
      <c r="B119" s="232">
        <v>119</v>
      </c>
      <c r="C119" s="232"/>
      <c r="D119" s="232"/>
      <c r="E119" s="345"/>
      <c r="F119" s="344">
        <f>IF(A119="4637/11/25",1,A119)</f>
        <v>1</v>
      </c>
      <c r="G119" s="338"/>
    </row>
    <row r="120" spans="1:7">
      <c r="A120" s="120" t="s">
        <v>3577</v>
      </c>
      <c r="B120" s="232">
        <v>120</v>
      </c>
      <c r="C120" s="232"/>
      <c r="D120" s="232"/>
      <c r="E120" s="345"/>
      <c r="F120" s="344">
        <f>IF(A120="4637/11/25",1,A120)</f>
        <v>1</v>
      </c>
      <c r="G120" s="232"/>
    </row>
    <row r="121" spans="1:7">
      <c r="A121" s="120" t="s">
        <v>3577</v>
      </c>
      <c r="B121" s="232">
        <v>121</v>
      </c>
      <c r="C121" s="232"/>
      <c r="D121" s="232"/>
      <c r="E121" s="345"/>
      <c r="F121" s="344">
        <f>IF(A121="4637/11/25",1,A121)</f>
        <v>1</v>
      </c>
      <c r="G121" s="232"/>
    </row>
    <row r="122" spans="1:7">
      <c r="A122" s="120" t="s">
        <v>3577</v>
      </c>
      <c r="B122" s="232">
        <v>122</v>
      </c>
      <c r="C122" s="232"/>
      <c r="D122" s="232"/>
      <c r="E122" s="345"/>
      <c r="F122" s="344">
        <f>IF(A122="4637/11/25",1,A122)</f>
        <v>1</v>
      </c>
      <c r="G122" s="232"/>
    </row>
    <row r="123" spans="1:7">
      <c r="A123" s="120" t="s">
        <v>3577</v>
      </c>
      <c r="B123" s="232">
        <v>123</v>
      </c>
      <c r="C123" s="232"/>
      <c r="D123" s="232"/>
      <c r="E123" s="345"/>
      <c r="F123" s="344">
        <f>IF(A123="4637/11/25",1,A123)</f>
        <v>1</v>
      </c>
      <c r="G123" s="232"/>
    </row>
    <row r="124" spans="1:7">
      <c r="A124" s="120" t="s">
        <v>3577</v>
      </c>
      <c r="B124" s="232">
        <v>124</v>
      </c>
      <c r="C124" s="232"/>
      <c r="D124" s="232"/>
      <c r="E124" s="345"/>
      <c r="F124" s="344">
        <f>IF(A124="4637/11/25",1,A124)</f>
        <v>1</v>
      </c>
      <c r="G124" s="232"/>
    </row>
    <row r="125" spans="1:7">
      <c r="A125" s="120" t="s">
        <v>3577</v>
      </c>
      <c r="B125" s="232">
        <v>125</v>
      </c>
      <c r="C125" s="232"/>
      <c r="D125" s="232"/>
      <c r="E125" s="345"/>
      <c r="F125" s="344">
        <f>IF(A125="4637/11/25",1,A125)</f>
        <v>1</v>
      </c>
      <c r="G125" s="232"/>
    </row>
    <row r="126" spans="1:7">
      <c r="A126" s="120" t="s">
        <v>3577</v>
      </c>
      <c r="B126" s="232">
        <v>126</v>
      </c>
      <c r="C126" s="232"/>
      <c r="D126" s="232"/>
      <c r="E126" s="345"/>
      <c r="F126" s="344">
        <f>IF(A126="4637/11/25",1,A126)</f>
        <v>1</v>
      </c>
      <c r="G126" s="232"/>
    </row>
    <row r="127" spans="1:7">
      <c r="A127" s="120" t="s">
        <v>3577</v>
      </c>
      <c r="B127" s="232">
        <v>127</v>
      </c>
      <c r="C127" s="232"/>
      <c r="D127" s="232"/>
      <c r="E127" s="345"/>
      <c r="F127" s="344">
        <f>IF(A127="4637/11/25",1,A127)</f>
        <v>1</v>
      </c>
      <c r="G127" s="304"/>
    </row>
    <row r="128" spans="1:7">
      <c r="A128" s="120" t="s">
        <v>3577</v>
      </c>
      <c r="B128" s="232">
        <v>128</v>
      </c>
      <c r="C128" s="232"/>
      <c r="D128" s="232"/>
      <c r="E128" s="345"/>
      <c r="F128" s="344">
        <f>IF(A128="4637/11/25",1,A128)</f>
        <v>1</v>
      </c>
      <c r="G128" s="304"/>
    </row>
    <row r="129" spans="1:12">
      <c r="A129" s="120" t="s">
        <v>3577</v>
      </c>
      <c r="B129" s="232">
        <v>129</v>
      </c>
      <c r="C129" s="232"/>
      <c r="D129" s="232"/>
      <c r="E129" s="345"/>
      <c r="F129" s="344">
        <f>IF(A129="4637/11/25",1,A129)</f>
        <v>1</v>
      </c>
      <c r="G129" s="338"/>
    </row>
    <row r="130" spans="1:12">
      <c r="A130" s="120" t="s">
        <v>3577</v>
      </c>
      <c r="B130" s="232">
        <v>130</v>
      </c>
      <c r="C130" s="232"/>
      <c r="D130" s="232"/>
      <c r="E130" s="345"/>
      <c r="F130" s="344">
        <f>IF(A130="4637/11/25",1,A130)</f>
        <v>1</v>
      </c>
      <c r="G130" s="304"/>
    </row>
    <row r="131" spans="1:12">
      <c r="A131" s="120" t="s">
        <v>3577</v>
      </c>
      <c r="B131" s="232">
        <v>131</v>
      </c>
      <c r="C131" s="232"/>
      <c r="D131" s="232"/>
      <c r="E131" s="345"/>
      <c r="F131" s="344">
        <f>IF(A131="4637/11/25",1,A131)</f>
        <v>1</v>
      </c>
      <c r="G131" s="304"/>
    </row>
    <row r="132" spans="1:12">
      <c r="A132" s="120" t="s">
        <v>3577</v>
      </c>
      <c r="B132" s="232">
        <v>132</v>
      </c>
      <c r="C132" s="232"/>
      <c r="D132" s="232"/>
      <c r="E132" s="345"/>
      <c r="F132" s="344">
        <f>IF(A132="4637/11/25",1,A132)</f>
        <v>1</v>
      </c>
      <c r="G132" s="232"/>
    </row>
    <row r="133" spans="1:12">
      <c r="A133" s="120" t="s">
        <v>3577</v>
      </c>
      <c r="B133" s="232">
        <v>133</v>
      </c>
      <c r="C133" s="232"/>
      <c r="D133" s="232"/>
      <c r="E133" s="345"/>
      <c r="F133" s="344">
        <f>IF(A133="4637/11/25",1,A133)</f>
        <v>1</v>
      </c>
      <c r="G133" s="232"/>
    </row>
    <row r="134" spans="1:12">
      <c r="A134" s="120" t="s">
        <v>3577</v>
      </c>
      <c r="B134" s="232">
        <v>134</v>
      </c>
      <c r="C134" s="232"/>
      <c r="D134" s="232"/>
      <c r="E134" s="345"/>
      <c r="F134" s="344">
        <f>IF(A134="4637/11/25",1,A134)</f>
        <v>1</v>
      </c>
      <c r="G134" s="232"/>
    </row>
    <row r="135" spans="1:12">
      <c r="A135" s="120" t="s">
        <v>3577</v>
      </c>
      <c r="B135" s="232">
        <v>135</v>
      </c>
      <c r="C135" s="232"/>
      <c r="D135" s="232"/>
      <c r="E135" s="345"/>
      <c r="F135" s="344">
        <f>IF(A135="4637/11/25",1,A135)</f>
        <v>1</v>
      </c>
      <c r="G135" s="304"/>
    </row>
    <row r="136" spans="1:12">
      <c r="A136" s="120" t="s">
        <v>3577</v>
      </c>
      <c r="B136" s="232">
        <v>136</v>
      </c>
      <c r="C136" s="232"/>
      <c r="D136" s="232"/>
      <c r="E136" s="345"/>
      <c r="F136" s="344">
        <f>IF(A136="4637/11/25",1,A136)</f>
        <v>1</v>
      </c>
      <c r="G136" s="232"/>
    </row>
    <row r="137" spans="1:12">
      <c r="A137" s="120" t="s">
        <v>3577</v>
      </c>
      <c r="B137" s="232">
        <v>137</v>
      </c>
      <c r="C137" s="232"/>
      <c r="D137" s="232"/>
      <c r="E137" s="345"/>
      <c r="F137" s="344">
        <f>IF(A137="4637/11/25",1,A137)</f>
        <v>1</v>
      </c>
      <c r="G137" s="232"/>
    </row>
    <row r="138" spans="1:12">
      <c r="A138" s="120" t="s">
        <v>3577</v>
      </c>
      <c r="B138" s="232">
        <v>138</v>
      </c>
      <c r="C138" s="232"/>
      <c r="D138" s="232"/>
      <c r="E138" s="345"/>
      <c r="F138" s="344">
        <f>IF(A138="4637/11/25",1,A138)</f>
        <v>1</v>
      </c>
      <c r="G138" s="232"/>
    </row>
    <row r="139" spans="1:12">
      <c r="A139" s="120" t="s">
        <v>3577</v>
      </c>
      <c r="B139" s="232">
        <v>139</v>
      </c>
      <c r="C139" s="232"/>
      <c r="D139" s="232"/>
      <c r="E139" s="345"/>
      <c r="F139" s="344">
        <f>IF(A139="4637/11/25",1,A139)</f>
        <v>1</v>
      </c>
      <c r="G139" s="232"/>
    </row>
    <row r="140" spans="1:12">
      <c r="A140" s="120" t="s">
        <v>3577</v>
      </c>
      <c r="B140" s="232">
        <v>140</v>
      </c>
      <c r="C140" s="232"/>
      <c r="D140" s="232"/>
      <c r="E140" s="345"/>
      <c r="F140" s="344">
        <f>IF(A140="4637/11/25",1,A140)</f>
        <v>1</v>
      </c>
      <c r="G140" s="232"/>
      <c r="L140">
        <v>999999693</v>
      </c>
    </row>
    <row r="141" spans="1:12">
      <c r="A141" s="120" t="s">
        <v>3577</v>
      </c>
      <c r="B141" s="232">
        <v>141</v>
      </c>
      <c r="C141" s="232"/>
      <c r="D141" s="232"/>
      <c r="E141" s="345"/>
      <c r="F141" s="344">
        <f>IF(A141="4637/11/25",1,A141)</f>
        <v>1</v>
      </c>
      <c r="G141" s="304"/>
    </row>
    <row r="142" spans="1:12">
      <c r="A142" s="120" t="s">
        <v>3577</v>
      </c>
      <c r="B142" s="232">
        <v>142</v>
      </c>
      <c r="C142" s="232"/>
      <c r="D142" s="232"/>
      <c r="E142" s="345"/>
      <c r="F142" s="344">
        <f>IF(A142="4637/11/25",1,A142)</f>
        <v>1</v>
      </c>
      <c r="G142" s="232"/>
    </row>
    <row r="143" spans="1:12">
      <c r="A143" s="120" t="s">
        <v>3577</v>
      </c>
      <c r="B143" s="232">
        <v>143</v>
      </c>
      <c r="C143" s="232"/>
      <c r="D143" s="232"/>
      <c r="E143" s="345"/>
      <c r="F143" s="344">
        <f>IF(A143="4637/11/25",1,A143)</f>
        <v>1</v>
      </c>
      <c r="G143" s="338"/>
    </row>
    <row r="144" spans="1:12">
      <c r="A144" s="120" t="s">
        <v>3577</v>
      </c>
      <c r="B144" s="232">
        <v>144</v>
      </c>
      <c r="C144" s="232"/>
      <c r="D144" s="232"/>
      <c r="E144" s="345"/>
      <c r="F144" s="344">
        <f>IF(A144="4637/11/25",1,A144)</f>
        <v>1</v>
      </c>
      <c r="G144" s="232"/>
    </row>
    <row r="145" spans="1:7">
      <c r="A145" s="120" t="s">
        <v>3577</v>
      </c>
      <c r="B145" s="232">
        <v>145</v>
      </c>
      <c r="C145" s="232"/>
      <c r="D145" s="232"/>
      <c r="E145" s="345"/>
      <c r="F145" s="344">
        <f>IF(A145="4637/11/25",1,A145)</f>
        <v>1</v>
      </c>
      <c r="G145" s="232"/>
    </row>
    <row r="146" spans="1:7">
      <c r="A146" s="120" t="s">
        <v>3577</v>
      </c>
      <c r="B146" s="232">
        <v>146</v>
      </c>
      <c r="C146" s="232"/>
      <c r="D146" s="232"/>
      <c r="E146" s="345"/>
      <c r="F146" s="344">
        <f>IF(A146="4637/11/25",1,A146)</f>
        <v>1</v>
      </c>
      <c r="G146" s="232"/>
    </row>
    <row r="147" spans="1:7">
      <c r="A147" s="120" t="s">
        <v>3577</v>
      </c>
      <c r="B147" s="232">
        <v>147</v>
      </c>
      <c r="C147" s="232"/>
      <c r="D147" s="232"/>
      <c r="E147" s="345"/>
      <c r="F147" s="344">
        <f>IF(A147="4637/11/25",1,A147)</f>
        <v>1</v>
      </c>
      <c r="G147" s="232"/>
    </row>
    <row r="148" spans="1:7">
      <c r="A148" s="120" t="s">
        <v>3577</v>
      </c>
      <c r="B148" s="232">
        <v>148</v>
      </c>
      <c r="C148" s="232"/>
      <c r="D148" s="232"/>
      <c r="E148" s="345"/>
      <c r="F148" s="344">
        <f>IF(A148="4637/11/25",1,A148)</f>
        <v>1</v>
      </c>
      <c r="G148" s="232"/>
    </row>
    <row r="149" spans="1:7">
      <c r="A149" s="120" t="s">
        <v>3577</v>
      </c>
      <c r="B149" s="232">
        <v>149</v>
      </c>
      <c r="C149" s="232"/>
      <c r="D149" s="232"/>
      <c r="E149" s="345"/>
      <c r="F149" s="344">
        <f>IF(A149="4637/11/25",1,A149)</f>
        <v>1</v>
      </c>
      <c r="G149" s="232"/>
    </row>
    <row r="150" spans="1:7">
      <c r="A150" s="120" t="s">
        <v>3577</v>
      </c>
      <c r="B150" s="232">
        <v>150</v>
      </c>
      <c r="C150" s="232"/>
      <c r="D150" s="232"/>
      <c r="E150" s="345"/>
      <c r="F150" s="344">
        <f>IF(A150="4637/11/25",1,A150)</f>
        <v>1</v>
      </c>
      <c r="G150" s="232"/>
    </row>
    <row r="151" spans="1:7">
      <c r="A151" s="120" t="s">
        <v>3577</v>
      </c>
      <c r="B151" s="232">
        <v>151</v>
      </c>
      <c r="C151" s="232"/>
      <c r="D151" s="232"/>
      <c r="E151" s="345"/>
      <c r="F151" s="344">
        <f>IF(A151="4637/11/25",1,A151)</f>
        <v>1</v>
      </c>
      <c r="G151" s="338"/>
    </row>
    <row r="152" spans="1:7">
      <c r="A152" s="120" t="s">
        <v>3577</v>
      </c>
      <c r="B152" s="232">
        <v>152</v>
      </c>
      <c r="C152" s="232"/>
      <c r="D152" s="232"/>
      <c r="E152" s="345"/>
      <c r="F152" s="344">
        <f>IF(A152="4637/11/25",1,A152)</f>
        <v>1</v>
      </c>
      <c r="G152" s="232"/>
    </row>
    <row r="153" spans="1:7">
      <c r="A153" s="120" t="s">
        <v>3577</v>
      </c>
      <c r="B153" s="232">
        <v>153</v>
      </c>
      <c r="C153" s="232"/>
      <c r="D153" s="232"/>
      <c r="E153" s="345"/>
      <c r="F153" s="344">
        <f>IF(A153="4637/11/25",1,A153)</f>
        <v>1</v>
      </c>
      <c r="G153" s="232"/>
    </row>
    <row r="154" spans="1:7">
      <c r="A154" s="120" t="s">
        <v>3577</v>
      </c>
      <c r="B154" s="232">
        <v>154</v>
      </c>
      <c r="C154" s="232"/>
      <c r="D154" s="232"/>
      <c r="E154" s="345"/>
      <c r="F154" s="344">
        <f>IF(A154="4637/11/25",1,A154)</f>
        <v>1</v>
      </c>
      <c r="G154" s="232"/>
    </row>
    <row r="155" spans="1:7">
      <c r="A155" s="120" t="s">
        <v>3577</v>
      </c>
      <c r="B155" s="232">
        <v>155</v>
      </c>
      <c r="C155" s="232"/>
      <c r="D155" s="232"/>
      <c r="E155" s="345"/>
      <c r="F155" s="344">
        <f>IF(A155="4637/11/25",1,A155)</f>
        <v>1</v>
      </c>
      <c r="G155" s="338"/>
    </row>
    <row r="156" spans="1:7">
      <c r="A156" s="120" t="s">
        <v>3577</v>
      </c>
      <c r="B156" s="232">
        <v>156</v>
      </c>
      <c r="C156" s="232"/>
      <c r="D156" s="232"/>
      <c r="E156" s="345"/>
      <c r="F156" s="344">
        <f>IF(A156="4637/11/25",1,A156)</f>
        <v>1</v>
      </c>
      <c r="G156" s="232"/>
    </row>
    <row r="157" spans="1:7">
      <c r="A157" s="120" t="s">
        <v>3577</v>
      </c>
      <c r="B157" s="232">
        <v>157</v>
      </c>
      <c r="C157" s="232"/>
      <c r="D157" s="232"/>
      <c r="E157" s="345"/>
      <c r="F157" s="344">
        <f>IF(A157="4637/11/25",1,A157)</f>
        <v>1</v>
      </c>
      <c r="G157" s="232"/>
    </row>
    <row r="158" spans="1:7">
      <c r="A158" s="120" t="s">
        <v>3577</v>
      </c>
      <c r="B158" s="232">
        <v>158</v>
      </c>
      <c r="C158" s="232"/>
      <c r="D158" s="232"/>
      <c r="E158" s="345"/>
      <c r="F158" s="344">
        <f>IF(A158="4637/11/25",1,A158)</f>
        <v>1</v>
      </c>
      <c r="G158" s="232"/>
    </row>
    <row r="159" spans="1:7">
      <c r="A159" s="120" t="s">
        <v>3577</v>
      </c>
      <c r="B159" s="232">
        <v>159</v>
      </c>
      <c r="C159" s="232"/>
      <c r="D159" s="232"/>
      <c r="E159" s="345"/>
      <c r="F159" s="344">
        <f>IF(A159="4637/11/25",1,A159)</f>
        <v>1</v>
      </c>
      <c r="G159" s="232"/>
    </row>
    <row r="160" spans="1:7">
      <c r="A160" s="120" t="s">
        <v>3577</v>
      </c>
      <c r="B160" s="232">
        <v>160</v>
      </c>
      <c r="C160" s="232"/>
      <c r="D160" s="232"/>
      <c r="E160" s="345"/>
      <c r="F160" s="344">
        <f>IF(A160="4637/11/25",1,A160)</f>
        <v>1</v>
      </c>
      <c r="G160" s="232"/>
    </row>
    <row r="161" spans="1:7">
      <c r="A161" s="120" t="s">
        <v>3577</v>
      </c>
      <c r="B161" s="232">
        <v>161</v>
      </c>
      <c r="C161" s="232"/>
      <c r="D161" s="232"/>
      <c r="E161" s="345"/>
      <c r="F161" s="344">
        <f>IF(A161="4637/11/25",1,A161)</f>
        <v>1</v>
      </c>
      <c r="G161" s="232"/>
    </row>
    <row r="162" spans="1:7">
      <c r="A162" s="120" t="s">
        <v>3577</v>
      </c>
      <c r="B162" s="232">
        <v>162</v>
      </c>
      <c r="C162" s="232"/>
      <c r="D162" s="232"/>
      <c r="E162" s="345"/>
      <c r="F162" s="344">
        <f>IF(A162="4637/11/25",1,A162)</f>
        <v>1</v>
      </c>
      <c r="G162" s="232"/>
    </row>
    <row r="163" spans="1:7">
      <c r="A163" s="120" t="s">
        <v>3577</v>
      </c>
      <c r="B163" s="232">
        <v>163</v>
      </c>
      <c r="C163" s="232"/>
      <c r="D163" s="232"/>
      <c r="E163" s="345"/>
      <c r="F163" s="344">
        <f>IF(A163="4637/11/25",1,A163)</f>
        <v>1</v>
      </c>
      <c r="G163" s="338"/>
    </row>
    <row r="164" spans="1:7">
      <c r="A164" s="120" t="s">
        <v>3577</v>
      </c>
      <c r="B164" s="232">
        <v>164</v>
      </c>
      <c r="C164" s="232"/>
      <c r="D164" s="232"/>
      <c r="E164" s="345"/>
      <c r="F164" s="344">
        <f>IF(A164="4637/11/25",1,A164)</f>
        <v>1</v>
      </c>
      <c r="G164" s="338"/>
    </row>
    <row r="165" spans="1:7">
      <c r="A165" s="120" t="s">
        <v>3577</v>
      </c>
      <c r="B165" s="232">
        <v>165</v>
      </c>
      <c r="C165" s="232"/>
      <c r="D165" s="232"/>
      <c r="E165" s="345"/>
      <c r="F165" s="344">
        <f>IF(A165="4637/11/25",1,A165)</f>
        <v>1</v>
      </c>
      <c r="G165" s="338"/>
    </row>
    <row r="166" spans="1:7">
      <c r="A166" s="120" t="s">
        <v>3577</v>
      </c>
      <c r="B166" s="232">
        <v>166</v>
      </c>
      <c r="C166" s="232"/>
      <c r="D166" s="232"/>
      <c r="E166" s="345"/>
      <c r="F166" s="344">
        <f>IF(A166="4637/11/25",1,A166)</f>
        <v>1</v>
      </c>
      <c r="G166" s="232"/>
    </row>
    <row r="167" spans="1:7">
      <c r="A167" s="120" t="s">
        <v>3577</v>
      </c>
      <c r="B167" s="232">
        <v>167</v>
      </c>
      <c r="C167" s="232"/>
      <c r="D167" s="232"/>
      <c r="E167" s="345"/>
      <c r="F167" s="344">
        <f>IF(A167="4637/11/25",1,A167)</f>
        <v>1</v>
      </c>
      <c r="G167" s="232"/>
    </row>
    <row r="168" spans="1:7">
      <c r="A168" s="120" t="s">
        <v>3577</v>
      </c>
      <c r="B168" s="232">
        <v>168</v>
      </c>
      <c r="C168" s="232"/>
      <c r="D168" s="232"/>
      <c r="E168" s="345"/>
      <c r="F168" s="344">
        <f>IF(A168="4637/11/25",1,A168)</f>
        <v>1</v>
      </c>
      <c r="G168" s="232"/>
    </row>
    <row r="169" spans="1:7">
      <c r="A169" s="120" t="s">
        <v>3577</v>
      </c>
      <c r="B169" s="232">
        <v>169</v>
      </c>
      <c r="C169" s="232"/>
      <c r="D169" s="232"/>
      <c r="E169" s="345"/>
      <c r="F169" s="344">
        <f>IF(A169="4637/11/25",1,A169)</f>
        <v>1</v>
      </c>
      <c r="G169" s="232"/>
    </row>
    <row r="170" spans="1:7">
      <c r="A170" s="120" t="s">
        <v>3577</v>
      </c>
      <c r="B170" s="232">
        <v>170</v>
      </c>
      <c r="C170" s="232"/>
      <c r="D170" s="232"/>
      <c r="E170" s="345"/>
      <c r="F170" s="344">
        <f>IF(A170="4637/11/25",1,A170)</f>
        <v>1</v>
      </c>
      <c r="G170" s="232"/>
    </row>
    <row r="171" spans="1:7">
      <c r="A171" s="120" t="s">
        <v>3577</v>
      </c>
      <c r="B171" s="232">
        <v>171</v>
      </c>
      <c r="C171" s="232"/>
      <c r="D171" s="232"/>
      <c r="E171" s="345"/>
      <c r="F171" s="344">
        <f>IF(A171="4637/11/25",1,A171)</f>
        <v>1</v>
      </c>
      <c r="G171" s="232"/>
    </row>
    <row r="172" spans="1:7">
      <c r="A172" s="120" t="s">
        <v>3577</v>
      </c>
      <c r="B172" s="232">
        <v>172</v>
      </c>
      <c r="C172" s="232"/>
      <c r="D172" s="232"/>
      <c r="E172" s="345"/>
      <c r="F172" s="344">
        <f>IF(A172="4637/11/25",1,A172)</f>
        <v>1</v>
      </c>
      <c r="G172" s="232"/>
    </row>
    <row r="173" spans="1:7">
      <c r="A173" s="120" t="s">
        <v>3577</v>
      </c>
      <c r="B173" s="232">
        <v>173</v>
      </c>
      <c r="C173" s="232"/>
      <c r="D173" s="232"/>
      <c r="E173" s="345"/>
      <c r="F173" s="344">
        <f>IF(A173="4637/11/25",1,A173)</f>
        <v>1</v>
      </c>
      <c r="G173" s="232"/>
    </row>
    <row r="174" spans="1:7">
      <c r="A174" s="120" t="s">
        <v>3577</v>
      </c>
      <c r="B174" s="232">
        <v>174</v>
      </c>
      <c r="C174" s="232"/>
      <c r="D174" s="232"/>
      <c r="E174" s="345"/>
      <c r="F174" s="344">
        <f>IF(A174="4637/11/25",1,A174)</f>
        <v>1</v>
      </c>
      <c r="G174" s="232"/>
    </row>
    <row r="175" spans="1:7">
      <c r="A175" s="120" t="s">
        <v>3577</v>
      </c>
      <c r="B175" s="232">
        <v>175</v>
      </c>
      <c r="C175" s="232"/>
      <c r="D175" s="232"/>
      <c r="E175" s="345"/>
      <c r="F175" s="344">
        <f>IF(A175="4637/11/25",1,A175)</f>
        <v>1</v>
      </c>
      <c r="G175" s="232"/>
    </row>
    <row r="176" spans="1:7">
      <c r="A176" s="120" t="s">
        <v>3577</v>
      </c>
      <c r="B176" s="232">
        <v>176</v>
      </c>
      <c r="C176" s="232"/>
      <c r="D176" s="232"/>
      <c r="E176" s="345"/>
      <c r="F176" s="344">
        <f>IF(A176="4637/11/25",1,A176)</f>
        <v>1</v>
      </c>
      <c r="G176" s="232"/>
    </row>
    <row r="177" spans="1:7">
      <c r="A177" s="120" t="s">
        <v>3577</v>
      </c>
      <c r="B177" s="232">
        <v>177</v>
      </c>
      <c r="C177" s="232"/>
      <c r="D177" s="232"/>
      <c r="E177" s="345"/>
      <c r="F177" s="344">
        <f>IF(A177="4637/11/25",1,A177)</f>
        <v>1</v>
      </c>
      <c r="G177" s="232"/>
    </row>
    <row r="178" spans="1:7">
      <c r="A178" s="120" t="s">
        <v>3577</v>
      </c>
      <c r="B178" s="232">
        <v>178</v>
      </c>
      <c r="C178" s="232"/>
      <c r="D178" s="232"/>
      <c r="E178" s="345"/>
      <c r="F178" s="344">
        <f>IF(A178="4637/11/25",1,A178)</f>
        <v>1</v>
      </c>
      <c r="G178" s="232"/>
    </row>
    <row r="179" spans="1:7">
      <c r="A179" s="120" t="s">
        <v>3577</v>
      </c>
      <c r="B179" s="232">
        <v>179</v>
      </c>
      <c r="C179" s="232"/>
      <c r="D179" s="232"/>
      <c r="E179" s="345"/>
      <c r="F179" s="344">
        <f>IF(A179="4637/11/25",1,A179)</f>
        <v>1</v>
      </c>
      <c r="G179" s="232"/>
    </row>
    <row r="180" spans="1:7">
      <c r="A180" s="120" t="s">
        <v>3577</v>
      </c>
      <c r="B180" s="232">
        <v>180</v>
      </c>
      <c r="C180" s="232"/>
      <c r="D180" s="232"/>
      <c r="E180" s="345"/>
      <c r="F180" s="344">
        <f>IF(A180="4637/11/25",1,A180)</f>
        <v>1</v>
      </c>
      <c r="G180" s="338"/>
    </row>
    <row r="181" spans="1:7">
      <c r="A181" s="120" t="s">
        <v>3577</v>
      </c>
      <c r="B181" s="232">
        <v>181</v>
      </c>
      <c r="C181" s="232"/>
      <c r="D181" s="232"/>
      <c r="E181" s="345"/>
      <c r="F181" s="344">
        <f>IF(A181="4637/11/25",1,A181)</f>
        <v>1</v>
      </c>
      <c r="G181" s="338"/>
    </row>
    <row r="182" spans="1:7">
      <c r="A182" s="120" t="s">
        <v>3577</v>
      </c>
      <c r="B182" s="232">
        <v>182</v>
      </c>
      <c r="C182" s="232"/>
      <c r="D182" s="232"/>
      <c r="E182" s="345"/>
      <c r="F182" s="344">
        <f>IF(A182="4637/11/25",1,A182)</f>
        <v>1</v>
      </c>
      <c r="G182" s="232"/>
    </row>
    <row r="183" spans="1:7">
      <c r="A183" s="120" t="s">
        <v>3577</v>
      </c>
      <c r="B183" s="232">
        <v>183</v>
      </c>
      <c r="C183" s="232"/>
      <c r="D183" s="232"/>
      <c r="E183" s="345"/>
      <c r="F183" s="344">
        <f>IF(A183="4637/11/25",1,A183)</f>
        <v>1</v>
      </c>
      <c r="G183" s="338"/>
    </row>
    <row r="184" spans="1:7">
      <c r="A184" s="120" t="s">
        <v>3577</v>
      </c>
      <c r="B184" s="232">
        <v>184</v>
      </c>
      <c r="C184" s="232"/>
      <c r="D184" s="232"/>
      <c r="E184" s="345"/>
      <c r="F184" s="344">
        <f>IF(A184="4637/11/25",1,A184)</f>
        <v>1</v>
      </c>
      <c r="G184" s="232"/>
    </row>
    <row r="185" spans="1:7">
      <c r="A185" s="120" t="s">
        <v>3577</v>
      </c>
      <c r="B185" s="232">
        <v>185</v>
      </c>
      <c r="C185" s="232"/>
      <c r="D185" s="232"/>
      <c r="E185" s="345"/>
      <c r="F185" s="344">
        <f>IF(A185="4637/11/25",1,A185)</f>
        <v>1</v>
      </c>
      <c r="G185" s="232"/>
    </row>
    <row r="186" spans="1:7">
      <c r="A186" s="120" t="s">
        <v>3577</v>
      </c>
      <c r="B186" s="232">
        <v>186</v>
      </c>
      <c r="C186" s="232"/>
      <c r="D186" s="232"/>
      <c r="E186" s="345"/>
      <c r="F186" s="344">
        <f>IF(A186="4637/11/25",1,A186)</f>
        <v>1</v>
      </c>
      <c r="G186" s="338"/>
    </row>
    <row r="187" spans="1:7">
      <c r="A187" s="120" t="s">
        <v>3577</v>
      </c>
      <c r="B187" s="232">
        <v>187</v>
      </c>
      <c r="C187" s="232"/>
      <c r="D187" s="232"/>
      <c r="E187" s="345"/>
      <c r="F187" s="344">
        <f>IF(A187="4637/11/25",1,A187)</f>
        <v>1</v>
      </c>
      <c r="G187" s="232"/>
    </row>
    <row r="188" spans="1:7">
      <c r="A188" s="120" t="s">
        <v>3577</v>
      </c>
      <c r="B188" s="232">
        <v>188</v>
      </c>
      <c r="C188" s="232"/>
      <c r="D188" s="232"/>
      <c r="E188" s="345"/>
      <c r="F188" s="344">
        <f>IF(A188="4637/11/25",1,A188)</f>
        <v>1</v>
      </c>
      <c r="G188" s="232"/>
    </row>
    <row r="189" spans="1:7">
      <c r="A189" s="120" t="s">
        <v>3577</v>
      </c>
      <c r="B189" s="232">
        <v>189</v>
      </c>
      <c r="C189" s="232"/>
      <c r="D189" s="232"/>
      <c r="E189" s="345"/>
      <c r="F189" s="344">
        <f>IF(A189="4637/11/25",1,A189)</f>
        <v>1</v>
      </c>
      <c r="G189" s="232"/>
    </row>
    <row r="190" spans="1:7">
      <c r="A190" s="120" t="s">
        <v>3577</v>
      </c>
      <c r="B190" s="232">
        <v>190</v>
      </c>
      <c r="C190" s="232"/>
      <c r="D190" s="232"/>
      <c r="E190" s="345"/>
      <c r="F190" s="344">
        <f>IF(A190="4637/11/25",1,A190)</f>
        <v>1</v>
      </c>
      <c r="G190" s="304"/>
    </row>
    <row r="191" spans="1:7">
      <c r="A191" s="120" t="s">
        <v>3577</v>
      </c>
      <c r="B191" s="232">
        <v>191</v>
      </c>
      <c r="C191" s="232"/>
      <c r="D191" s="232"/>
      <c r="E191" s="345"/>
      <c r="F191" s="344">
        <f>IF(A191="4637/11/25",1,A191)</f>
        <v>1</v>
      </c>
      <c r="G191" s="142"/>
    </row>
    <row r="192" spans="1:7">
      <c r="A192" s="120" t="s">
        <v>3577</v>
      </c>
      <c r="B192" s="232">
        <v>192</v>
      </c>
      <c r="C192" s="232"/>
      <c r="D192" s="232"/>
      <c r="E192" s="345"/>
      <c r="F192" s="344">
        <f>IF(A192="4637/11/25",1,A192)</f>
        <v>1</v>
      </c>
      <c r="G192" s="232"/>
    </row>
    <row r="193" spans="1:7">
      <c r="A193" s="120" t="s">
        <v>3577</v>
      </c>
      <c r="B193" s="232">
        <v>193</v>
      </c>
      <c r="C193" s="232"/>
      <c r="D193" s="232"/>
      <c r="E193" s="345"/>
      <c r="F193" s="344">
        <f>IF(A193="4637/11/25",1,A193)</f>
        <v>1</v>
      </c>
      <c r="G193" s="232"/>
    </row>
    <row r="194" spans="1:7">
      <c r="A194" s="120" t="s">
        <v>3577</v>
      </c>
      <c r="B194" s="232">
        <v>194</v>
      </c>
      <c r="C194" s="232"/>
      <c r="D194" s="232"/>
      <c r="E194" s="345"/>
      <c r="F194" s="344">
        <f>IF(A194="4637/11/25",1,A194)</f>
        <v>1</v>
      </c>
      <c r="G194" s="232"/>
    </row>
    <row r="195" spans="1:7">
      <c r="A195" s="120" t="s">
        <v>3577</v>
      </c>
      <c r="B195" s="232">
        <v>195</v>
      </c>
      <c r="C195" s="232"/>
      <c r="D195" s="232"/>
      <c r="E195" s="345"/>
      <c r="F195" s="344">
        <f>IF(A195="4637/11/25",1,A195)</f>
        <v>1</v>
      </c>
      <c r="G195" s="232"/>
    </row>
    <row r="196" spans="1:7">
      <c r="A196" s="120" t="s">
        <v>3577</v>
      </c>
      <c r="B196" s="232">
        <v>196</v>
      </c>
      <c r="C196" s="232"/>
      <c r="D196" s="232"/>
      <c r="E196" s="345"/>
      <c r="F196" s="344">
        <f>IF(A196="4637/11/25",1,A196)</f>
        <v>1</v>
      </c>
      <c r="G196" s="232"/>
    </row>
    <row r="197" spans="1:7">
      <c r="A197" s="120" t="s">
        <v>3577</v>
      </c>
      <c r="B197" s="232">
        <v>197</v>
      </c>
      <c r="C197" s="232"/>
      <c r="D197" s="232"/>
      <c r="E197" s="345"/>
      <c r="F197" s="344">
        <f>IF(A197="4637/11/25",1,A197)</f>
        <v>1</v>
      </c>
      <c r="G197" s="232"/>
    </row>
    <row r="198" spans="1:7">
      <c r="A198" s="120" t="s">
        <v>3577</v>
      </c>
      <c r="B198" s="232">
        <v>198</v>
      </c>
      <c r="C198" s="232"/>
      <c r="D198" s="232"/>
      <c r="E198" s="345"/>
      <c r="F198" s="344">
        <f>IF(A198="4637/11/25",1,A198)</f>
        <v>1</v>
      </c>
      <c r="G198" s="232"/>
    </row>
    <row r="199" spans="1:7">
      <c r="A199" s="120" t="s">
        <v>3577</v>
      </c>
      <c r="B199" s="232">
        <v>199</v>
      </c>
      <c r="C199" s="232"/>
      <c r="D199" s="232"/>
      <c r="E199" s="345"/>
      <c r="F199" s="344">
        <f>IF(A199="4637/11/25",1,A199)</f>
        <v>1</v>
      </c>
      <c r="G199" s="232"/>
    </row>
    <row r="200" spans="1:7">
      <c r="A200" s="120" t="s">
        <v>3577</v>
      </c>
      <c r="B200" s="232">
        <v>200</v>
      </c>
      <c r="C200" s="232"/>
      <c r="D200" s="232"/>
      <c r="E200" s="345"/>
      <c r="F200" s="344">
        <f>IF(A200="4637/11/25",1,A200)</f>
        <v>1</v>
      </c>
      <c r="G200" s="232"/>
    </row>
    <row r="201" spans="1:7">
      <c r="A201" s="120" t="s">
        <v>3577</v>
      </c>
      <c r="B201" s="232">
        <v>201</v>
      </c>
      <c r="C201" s="232"/>
      <c r="D201" s="232"/>
      <c r="E201" s="345"/>
      <c r="F201" s="344">
        <f>IF(A201="4637/11/25",1,A201)</f>
        <v>1</v>
      </c>
      <c r="G201" s="232"/>
    </row>
    <row r="202" spans="1:7">
      <c r="A202" s="120" t="s">
        <v>3577</v>
      </c>
      <c r="B202" s="232">
        <v>202</v>
      </c>
      <c r="C202" s="232"/>
      <c r="D202" s="232"/>
      <c r="E202" s="345"/>
      <c r="F202" s="344">
        <f>IF(A202="4637/11/25",1,A202)</f>
        <v>1</v>
      </c>
      <c r="G202" s="232"/>
    </row>
    <row r="203" spans="1:7">
      <c r="A203" s="120" t="s">
        <v>3577</v>
      </c>
      <c r="B203" s="232">
        <v>203</v>
      </c>
      <c r="C203" s="232"/>
      <c r="D203" s="232"/>
      <c r="E203" s="345"/>
      <c r="F203" s="344">
        <f>IF(A203="4637/11/25",1,A203)</f>
        <v>1</v>
      </c>
      <c r="G203" s="232"/>
    </row>
    <row r="204" spans="1:7">
      <c r="A204" s="120" t="s">
        <v>3577</v>
      </c>
      <c r="B204" s="232">
        <v>204</v>
      </c>
      <c r="C204" s="232"/>
      <c r="D204" s="232"/>
      <c r="E204" s="345"/>
      <c r="F204" s="344">
        <f>IF(A204="4637/11/25",1,A204)</f>
        <v>1</v>
      </c>
      <c r="G204" s="232"/>
    </row>
    <row r="205" spans="1:7">
      <c r="A205" s="120" t="s">
        <v>3577</v>
      </c>
      <c r="B205" s="232">
        <v>205</v>
      </c>
      <c r="C205" s="232"/>
      <c r="D205" s="232"/>
      <c r="E205" s="345"/>
      <c r="F205" s="344">
        <f>IF(A205="4637/11/25",1,A205)</f>
        <v>1</v>
      </c>
      <c r="G205" s="232"/>
    </row>
    <row r="206" spans="1:7">
      <c r="A206" s="120" t="s">
        <v>3577</v>
      </c>
      <c r="B206" s="232">
        <v>206</v>
      </c>
      <c r="C206" s="232"/>
      <c r="D206" s="232"/>
      <c r="E206" s="345"/>
      <c r="F206" s="344">
        <f>IF(A206="4637/11/25",1,A206)</f>
        <v>1</v>
      </c>
      <c r="G206" s="232"/>
    </row>
    <row r="207" spans="1:7">
      <c r="A207" s="120" t="s">
        <v>3577</v>
      </c>
      <c r="B207" s="232">
        <v>207</v>
      </c>
      <c r="C207" s="232"/>
      <c r="D207" s="232"/>
      <c r="E207" s="345"/>
      <c r="F207" s="344">
        <f>IF(A207="4637/11/25",1,A207)</f>
        <v>1</v>
      </c>
      <c r="G207" s="232"/>
    </row>
    <row r="208" spans="1:7">
      <c r="A208" s="120" t="s">
        <v>3577</v>
      </c>
      <c r="B208" s="232">
        <v>208</v>
      </c>
      <c r="C208" s="232"/>
      <c r="D208" s="232"/>
      <c r="E208" s="345"/>
      <c r="F208" s="344">
        <f>IF(A208="4637/11/25",1,A208)</f>
        <v>1</v>
      </c>
      <c r="G208" s="232"/>
    </row>
    <row r="209" spans="1:7">
      <c r="A209" s="120" t="s">
        <v>3577</v>
      </c>
      <c r="B209" s="232">
        <v>209</v>
      </c>
      <c r="C209" s="232"/>
      <c r="D209" s="232"/>
      <c r="E209" s="345"/>
      <c r="F209" s="344">
        <f>IF(A209="4637/11/25",1,A209)</f>
        <v>1</v>
      </c>
      <c r="G209" s="232"/>
    </row>
    <row r="210" spans="1:7">
      <c r="A210" s="120" t="s">
        <v>3577</v>
      </c>
      <c r="B210" s="232">
        <v>210</v>
      </c>
      <c r="C210" s="232"/>
      <c r="D210" s="232"/>
      <c r="E210" s="345"/>
      <c r="F210" s="344">
        <f>IF(A210="4637/11/25",1,A210)</f>
        <v>1</v>
      </c>
      <c r="G210" s="232"/>
    </row>
    <row r="211" spans="1:7">
      <c r="A211" s="120" t="s">
        <v>3577</v>
      </c>
      <c r="B211" s="232">
        <v>211</v>
      </c>
      <c r="C211" s="232"/>
      <c r="D211" s="232"/>
      <c r="E211" s="345"/>
      <c r="F211" s="344">
        <f>IF(A211="4637/11/25",1,A211)</f>
        <v>1</v>
      </c>
      <c r="G211" s="232"/>
    </row>
    <row r="212" spans="1:7">
      <c r="A212" s="120" t="s">
        <v>3577</v>
      </c>
      <c r="B212" s="232">
        <v>212</v>
      </c>
      <c r="C212" s="232"/>
      <c r="D212" s="232"/>
      <c r="E212" s="345"/>
      <c r="F212" s="344">
        <f>IF(A212="4637/11/25",1,A212)</f>
        <v>1</v>
      </c>
      <c r="G212" s="232"/>
    </row>
    <row r="213" spans="1:7">
      <c r="A213" s="120" t="s">
        <v>3577</v>
      </c>
      <c r="B213" s="232">
        <v>213</v>
      </c>
      <c r="C213" s="232"/>
      <c r="D213" s="232"/>
      <c r="E213" s="345"/>
      <c r="F213" s="344">
        <f>IF(A213="4637/11/25",1,A213)</f>
        <v>1</v>
      </c>
      <c r="G213" s="232"/>
    </row>
    <row r="214" spans="1:7">
      <c r="A214" s="120" t="s">
        <v>3577</v>
      </c>
      <c r="B214" s="232">
        <v>214</v>
      </c>
      <c r="C214" s="232"/>
      <c r="D214" s="232"/>
      <c r="E214" s="345"/>
      <c r="F214" s="344">
        <f>IF(A214="4637/11/25",1,A214)</f>
        <v>1</v>
      </c>
      <c r="G214" s="232"/>
    </row>
    <row r="215" spans="1:7">
      <c r="A215" s="120" t="s">
        <v>3577</v>
      </c>
      <c r="B215" s="232">
        <v>215</v>
      </c>
      <c r="C215" s="232"/>
      <c r="D215" s="232"/>
      <c r="E215" s="345"/>
      <c r="F215" s="344">
        <f>IF(A215="4637/11/25",1,A215)</f>
        <v>1</v>
      </c>
      <c r="G215" s="232"/>
    </row>
    <row r="216" spans="1:7">
      <c r="A216" s="120" t="s">
        <v>3577</v>
      </c>
      <c r="B216" s="232">
        <v>216</v>
      </c>
      <c r="C216" s="232"/>
      <c r="D216" s="232"/>
      <c r="E216" s="345"/>
      <c r="F216" s="344">
        <f>IF(A216="4637/11/25",1,A216)</f>
        <v>1</v>
      </c>
      <c r="G216" s="232"/>
    </row>
    <row r="217" spans="1:7">
      <c r="A217" s="120" t="s">
        <v>3577</v>
      </c>
      <c r="B217" s="232">
        <v>217</v>
      </c>
      <c r="C217" s="232"/>
      <c r="D217" s="232"/>
      <c r="E217" s="345"/>
      <c r="F217" s="344">
        <f>IF(A217="4637/11/25",1,A217)</f>
        <v>1</v>
      </c>
      <c r="G217" s="338"/>
    </row>
    <row r="218" spans="1:7">
      <c r="A218" s="120" t="s">
        <v>3577</v>
      </c>
      <c r="B218" s="232">
        <v>218</v>
      </c>
      <c r="C218" s="232"/>
      <c r="D218" s="232"/>
      <c r="E218" s="345"/>
      <c r="F218" s="344">
        <f>IF(A218="4637/11/25",1,A218)</f>
        <v>1</v>
      </c>
      <c r="G218" s="304"/>
    </row>
    <row r="219" spans="1:7">
      <c r="A219" s="120" t="s">
        <v>3577</v>
      </c>
      <c r="B219" s="232">
        <v>219</v>
      </c>
      <c r="C219" s="232"/>
      <c r="D219" s="232"/>
      <c r="E219" s="345"/>
      <c r="F219" s="344">
        <f>IF(A219="4637/11/25",1,A219)</f>
        <v>1</v>
      </c>
      <c r="G219" s="232"/>
    </row>
    <row r="220" spans="1:7">
      <c r="A220" s="120" t="s">
        <v>3577</v>
      </c>
      <c r="B220" s="232">
        <v>220</v>
      </c>
      <c r="C220" s="232"/>
      <c r="D220" s="232"/>
      <c r="E220" s="345"/>
      <c r="F220" s="344">
        <f>IF(A220="4637/11/25",1,A220)</f>
        <v>1</v>
      </c>
      <c r="G220" s="232"/>
    </row>
    <row r="221" spans="1:7">
      <c r="A221" s="120" t="s">
        <v>3577</v>
      </c>
      <c r="B221" s="232">
        <v>221</v>
      </c>
      <c r="C221" s="232"/>
      <c r="D221" s="232"/>
      <c r="E221" s="345"/>
      <c r="F221" s="344">
        <f>IF(A221="4637/11/25",1,A221)</f>
        <v>1</v>
      </c>
      <c r="G221" s="232"/>
    </row>
    <row r="222" spans="1:7">
      <c r="A222" s="120" t="s">
        <v>3577</v>
      </c>
      <c r="B222" s="232">
        <v>222</v>
      </c>
      <c r="C222" s="232"/>
      <c r="D222" s="232"/>
      <c r="E222" s="345"/>
      <c r="F222" s="344">
        <f>IF(A222="4637/11/25",1,A222)</f>
        <v>1</v>
      </c>
      <c r="G222" s="232"/>
    </row>
    <row r="223" spans="1:7">
      <c r="A223" s="120" t="s">
        <v>3577</v>
      </c>
      <c r="B223" s="232">
        <v>223</v>
      </c>
      <c r="C223" s="232"/>
      <c r="D223" s="232"/>
      <c r="E223" s="345"/>
      <c r="F223" s="344">
        <f>IF(A223="4637/11/25",1,A223)</f>
        <v>1</v>
      </c>
      <c r="G223" s="232"/>
    </row>
    <row r="224" spans="1:7">
      <c r="A224" s="120" t="s">
        <v>3577</v>
      </c>
      <c r="B224" s="232">
        <v>224</v>
      </c>
      <c r="C224" s="232"/>
      <c r="D224" s="232"/>
      <c r="E224" s="345"/>
      <c r="F224" s="344">
        <f>IF(A224="4637/11/25",1,A224)</f>
        <v>1</v>
      </c>
      <c r="G224" s="232"/>
    </row>
    <row r="225" spans="1:7">
      <c r="A225" s="120" t="s">
        <v>3577</v>
      </c>
      <c r="B225" s="232">
        <v>225</v>
      </c>
      <c r="C225" s="232"/>
      <c r="D225" s="232"/>
      <c r="E225" s="345"/>
      <c r="F225" s="344">
        <f>IF(A225="4637/11/25",1,A225)</f>
        <v>1</v>
      </c>
      <c r="G225" s="232"/>
    </row>
    <row r="226" spans="1:7">
      <c r="A226" s="120" t="s">
        <v>3577</v>
      </c>
      <c r="B226" s="232">
        <v>226</v>
      </c>
      <c r="C226" s="232"/>
      <c r="D226" s="232"/>
      <c r="E226" s="345"/>
      <c r="F226" s="344">
        <f>IF(A226="4637/11/25",1,A226)</f>
        <v>1</v>
      </c>
      <c r="G226" s="232"/>
    </row>
    <row r="227" spans="1:7">
      <c r="A227" s="120" t="s">
        <v>3577</v>
      </c>
      <c r="B227" s="232">
        <v>227</v>
      </c>
      <c r="C227" s="232"/>
      <c r="D227" s="232"/>
      <c r="E227" s="345"/>
      <c r="F227" s="344">
        <f>IF(A227="4637/11/25",1,A227)</f>
        <v>1</v>
      </c>
      <c r="G227" s="232"/>
    </row>
    <row r="228" spans="1:7">
      <c r="A228" s="120" t="s">
        <v>3577</v>
      </c>
      <c r="B228" s="232">
        <v>228</v>
      </c>
      <c r="C228" s="232"/>
      <c r="D228" s="232"/>
      <c r="E228" s="345"/>
      <c r="F228" s="344">
        <f>IF(A228="4637/11/25",1,A228)</f>
        <v>1</v>
      </c>
      <c r="G228" s="232"/>
    </row>
    <row r="229" spans="1:7">
      <c r="A229" s="120" t="s">
        <v>3577</v>
      </c>
      <c r="B229" s="232">
        <v>229</v>
      </c>
      <c r="C229" s="232"/>
      <c r="D229" s="232"/>
      <c r="E229" s="345"/>
      <c r="F229" s="344">
        <f>IF(A229="4637/11/25",1,A229)</f>
        <v>1</v>
      </c>
      <c r="G229" s="338"/>
    </row>
    <row r="230" spans="1:7">
      <c r="A230" s="120" t="s">
        <v>3577</v>
      </c>
      <c r="B230" s="232">
        <v>230</v>
      </c>
      <c r="C230" s="232"/>
      <c r="D230" s="232"/>
      <c r="E230" s="345"/>
      <c r="F230" s="344">
        <f>IF(A230="4637/11/25",1,A230)</f>
        <v>1</v>
      </c>
      <c r="G230" s="232"/>
    </row>
    <row r="231" spans="1:7">
      <c r="A231" s="120" t="s">
        <v>3577</v>
      </c>
      <c r="B231" s="232">
        <v>231</v>
      </c>
      <c r="C231" s="232"/>
      <c r="D231" s="232"/>
      <c r="E231" s="345"/>
      <c r="F231" s="344">
        <f>IF(A231="4637/11/25",1,A231)</f>
        <v>1</v>
      </c>
      <c r="G231" s="232"/>
    </row>
    <row r="232" spans="1:7">
      <c r="A232" s="120" t="s">
        <v>3577</v>
      </c>
      <c r="B232" s="232">
        <v>232</v>
      </c>
      <c r="C232" s="232"/>
      <c r="D232" s="232"/>
      <c r="E232" s="345"/>
      <c r="F232" s="344">
        <f>IF(A232="4637/11/25",1,A232)</f>
        <v>1</v>
      </c>
      <c r="G232" s="232"/>
    </row>
    <row r="233" spans="1:7">
      <c r="A233" s="120" t="s">
        <v>3577</v>
      </c>
      <c r="B233" s="232">
        <v>233</v>
      </c>
      <c r="C233" s="232"/>
      <c r="D233" s="232"/>
      <c r="E233" s="345"/>
      <c r="F233" s="344">
        <f>IF(A233="4637/11/25",1,A233)</f>
        <v>1</v>
      </c>
      <c r="G233" s="232"/>
    </row>
    <row r="234" spans="1:7">
      <c r="A234" s="120" t="s">
        <v>3577</v>
      </c>
      <c r="B234" s="232">
        <v>234</v>
      </c>
      <c r="C234" s="232"/>
      <c r="D234" s="232"/>
      <c r="E234" s="345"/>
      <c r="F234" s="344">
        <f>IF(A234="4637/11/25",1,A234)</f>
        <v>1</v>
      </c>
      <c r="G234" s="232"/>
    </row>
    <row r="235" spans="1:7">
      <c r="A235" s="120" t="s">
        <v>3577</v>
      </c>
      <c r="B235" s="232">
        <v>235</v>
      </c>
      <c r="C235" s="232"/>
      <c r="D235" s="232"/>
      <c r="E235" s="345"/>
      <c r="F235" s="344">
        <f>IF(A235="4637/11/25",1,A235)</f>
        <v>1</v>
      </c>
      <c r="G235" s="232"/>
    </row>
    <row r="236" spans="1:7">
      <c r="A236" s="120" t="s">
        <v>3577</v>
      </c>
      <c r="B236" s="232">
        <v>236</v>
      </c>
      <c r="C236" s="232"/>
      <c r="D236" s="232"/>
      <c r="E236" s="345"/>
      <c r="F236" s="344">
        <f>IF(A236="4637/11/25",1,A236)</f>
        <v>1</v>
      </c>
      <c r="G236" s="232"/>
    </row>
    <row r="237" spans="1:7">
      <c r="A237" s="120" t="s">
        <v>3577</v>
      </c>
      <c r="B237" s="232">
        <v>237</v>
      </c>
      <c r="C237" s="232"/>
      <c r="D237" s="232"/>
      <c r="E237" s="345"/>
      <c r="F237" s="344">
        <f>IF(A237="4637/11/25",1,A237)</f>
        <v>1</v>
      </c>
      <c r="G237" s="338"/>
    </row>
    <row r="238" spans="1:7">
      <c r="A238" s="120" t="s">
        <v>3577</v>
      </c>
      <c r="B238" s="232">
        <v>238</v>
      </c>
      <c r="C238" s="232"/>
      <c r="D238" s="232"/>
      <c r="E238" s="345"/>
      <c r="F238" s="344">
        <f>IF(A238="4637/11/25",1,A238)</f>
        <v>1</v>
      </c>
      <c r="G238" s="142"/>
    </row>
    <row r="239" spans="1:7">
      <c r="A239" s="120" t="s">
        <v>3577</v>
      </c>
      <c r="B239" s="232">
        <v>239</v>
      </c>
      <c r="C239" s="232"/>
      <c r="D239" s="232"/>
      <c r="E239" s="345"/>
      <c r="F239" s="344">
        <f>IF(A239="4637/11/25",1,A239)</f>
        <v>1</v>
      </c>
      <c r="G239" s="142"/>
    </row>
    <row r="240" spans="1:7">
      <c r="A240" s="120" t="s">
        <v>3577</v>
      </c>
      <c r="B240" s="232">
        <v>240</v>
      </c>
      <c r="C240" s="232"/>
      <c r="D240" s="232"/>
      <c r="E240" s="345"/>
      <c r="F240" s="344">
        <f>IF(A240="4637/11/25",1,A240)</f>
        <v>1</v>
      </c>
      <c r="G240" s="232"/>
    </row>
    <row r="241" spans="1:7">
      <c r="A241" s="120" t="s">
        <v>3577</v>
      </c>
      <c r="B241" s="232">
        <v>241</v>
      </c>
      <c r="C241" s="232"/>
      <c r="D241" s="232"/>
      <c r="E241" s="345"/>
      <c r="F241" s="344">
        <f>IF(A241="4637/11/25",1,A241)</f>
        <v>1</v>
      </c>
      <c r="G241" s="304"/>
    </row>
    <row r="242" spans="1:7">
      <c r="A242" s="120" t="s">
        <v>3577</v>
      </c>
      <c r="B242" s="232">
        <v>242</v>
      </c>
      <c r="C242" s="232"/>
      <c r="D242" s="232"/>
      <c r="E242" s="345"/>
      <c r="F242" s="344">
        <f>IF(A242="4637/11/25",1,A242)</f>
        <v>1</v>
      </c>
      <c r="G242" s="232"/>
    </row>
    <row r="243" spans="1:7">
      <c r="A243" s="120" t="s">
        <v>3577</v>
      </c>
      <c r="B243" s="232">
        <v>243</v>
      </c>
      <c r="C243" s="232"/>
      <c r="D243" s="232"/>
      <c r="E243" s="345"/>
      <c r="F243" s="344">
        <f>IF(A243="4637/11/25",1,A243)</f>
        <v>1</v>
      </c>
      <c r="G243" s="232"/>
    </row>
    <row r="244" spans="1:7">
      <c r="A244" s="120" t="s">
        <v>3577</v>
      </c>
      <c r="B244" s="232">
        <v>244</v>
      </c>
      <c r="C244" s="232"/>
      <c r="D244" s="232"/>
      <c r="E244" s="345"/>
      <c r="F244" s="344">
        <f>IF(A244="4637/11/25",1,A244)</f>
        <v>1</v>
      </c>
      <c r="G244" s="338"/>
    </row>
    <row r="245" spans="1:7">
      <c r="A245" s="120" t="s">
        <v>3577</v>
      </c>
      <c r="B245" s="232">
        <v>245</v>
      </c>
      <c r="C245" s="232"/>
      <c r="D245" s="232"/>
      <c r="E245" s="345"/>
      <c r="F245" s="344">
        <f>IF(A245="4637/11/25",1,A245)</f>
        <v>1</v>
      </c>
      <c r="G245" s="232"/>
    </row>
    <row r="246" spans="1:7">
      <c r="A246" s="120" t="s">
        <v>3577</v>
      </c>
      <c r="B246" s="232">
        <v>246</v>
      </c>
      <c r="C246" s="232"/>
      <c r="D246" s="232"/>
      <c r="E246" s="345"/>
      <c r="F246" s="344">
        <f>IF(A246="4637/11/25",1,A246)</f>
        <v>1</v>
      </c>
      <c r="G246" s="232"/>
    </row>
    <row r="247" spans="1:7">
      <c r="A247" s="120" t="s">
        <v>3577</v>
      </c>
      <c r="B247" s="232">
        <v>247</v>
      </c>
      <c r="C247" s="232"/>
      <c r="D247" s="232"/>
      <c r="E247" s="345"/>
      <c r="F247" s="344">
        <f>IF(A247="4637/11/25",1,A247)</f>
        <v>1</v>
      </c>
      <c r="G247" s="232"/>
    </row>
    <row r="248" spans="1:7">
      <c r="A248" s="120" t="s">
        <v>3577</v>
      </c>
      <c r="B248" s="232">
        <v>248</v>
      </c>
      <c r="C248" s="232"/>
      <c r="D248" s="232"/>
      <c r="E248" s="345"/>
      <c r="F248" s="344">
        <f>IF(A248="4637/11/25",1,A248)</f>
        <v>1</v>
      </c>
      <c r="G248" s="232"/>
    </row>
    <row r="249" spans="1:7">
      <c r="A249" s="120" t="s">
        <v>3577</v>
      </c>
      <c r="B249" s="232">
        <v>249</v>
      </c>
      <c r="C249" s="232"/>
      <c r="D249" s="232"/>
      <c r="E249" s="345"/>
      <c r="F249" s="344">
        <f>IF(A249="4637/11/25",1,A249)</f>
        <v>1</v>
      </c>
      <c r="G249" s="232"/>
    </row>
    <row r="250" spans="1:7">
      <c r="A250" s="120" t="s">
        <v>3577</v>
      </c>
      <c r="B250" s="232">
        <v>250</v>
      </c>
      <c r="C250" s="232"/>
      <c r="D250" s="232"/>
      <c r="E250" s="345"/>
      <c r="F250" s="344">
        <f>IF(A250="4637/11/25",1,A250)</f>
        <v>1</v>
      </c>
      <c r="G250" s="232"/>
    </row>
    <row r="251" spans="1:7">
      <c r="A251" s="120" t="s">
        <v>3577</v>
      </c>
      <c r="B251" s="232">
        <v>251</v>
      </c>
      <c r="C251" s="232"/>
      <c r="D251" s="232"/>
      <c r="E251" s="345"/>
      <c r="F251" s="344">
        <f>IF(A251="4637/11/25",1,A251)</f>
        <v>1</v>
      </c>
      <c r="G251" s="232"/>
    </row>
    <row r="252" spans="1:7">
      <c r="A252" s="120" t="s">
        <v>3577</v>
      </c>
      <c r="B252" s="232">
        <v>252</v>
      </c>
      <c r="C252" s="232"/>
      <c r="D252" s="232"/>
      <c r="E252" s="345"/>
      <c r="F252" s="344">
        <f>IF(A252="4637/11/25",1,A252)</f>
        <v>1</v>
      </c>
      <c r="G252" s="338"/>
    </row>
    <row r="253" spans="1:7">
      <c r="A253" s="120" t="s">
        <v>3577</v>
      </c>
      <c r="B253" s="232">
        <v>253</v>
      </c>
      <c r="C253" s="232"/>
      <c r="D253" s="232"/>
      <c r="E253" s="345"/>
      <c r="F253" s="344">
        <f>IF(A253="4637/11/25",1,A253)</f>
        <v>1</v>
      </c>
      <c r="G253" s="338"/>
    </row>
    <row r="254" spans="1:7">
      <c r="A254" s="120" t="s">
        <v>3577</v>
      </c>
      <c r="B254" s="232">
        <v>254</v>
      </c>
      <c r="C254" s="232"/>
      <c r="D254" s="232"/>
      <c r="E254" s="345"/>
      <c r="F254" s="344">
        <f>IF(A254="4637/11/25",1,A254)</f>
        <v>1</v>
      </c>
      <c r="G254" s="304"/>
    </row>
    <row r="255" spans="1:7">
      <c r="A255" s="120" t="s">
        <v>3577</v>
      </c>
      <c r="B255" s="232">
        <v>255</v>
      </c>
      <c r="C255" s="232"/>
      <c r="D255" s="232"/>
      <c r="E255" s="345"/>
      <c r="F255" s="344">
        <f>IF(A255="4637/11/25",1,A255)</f>
        <v>1</v>
      </c>
      <c r="G255" s="232"/>
    </row>
    <row r="256" spans="1:7">
      <c r="A256" s="120" t="s">
        <v>3577</v>
      </c>
      <c r="B256" s="232">
        <v>256</v>
      </c>
      <c r="C256" s="232"/>
      <c r="D256" s="232"/>
      <c r="E256" s="345"/>
      <c r="F256" s="344">
        <f>IF(A256="4637/11/25",1,A256)</f>
        <v>1</v>
      </c>
      <c r="G256" s="232"/>
    </row>
    <row r="257" spans="1:7">
      <c r="A257" s="120" t="s">
        <v>3577</v>
      </c>
      <c r="B257" s="232">
        <v>257</v>
      </c>
      <c r="C257" s="232"/>
      <c r="D257" s="232"/>
      <c r="E257" s="345"/>
      <c r="F257" s="344">
        <f>IF(A257="4637/11/25",1,A257)</f>
        <v>1</v>
      </c>
      <c r="G257" s="232"/>
    </row>
    <row r="258" spans="1:7">
      <c r="A258" s="120" t="s">
        <v>3577</v>
      </c>
      <c r="B258" s="232">
        <v>258</v>
      </c>
      <c r="C258" s="232"/>
      <c r="D258" s="232"/>
      <c r="E258" s="345"/>
      <c r="F258" s="344">
        <f>IF(A258="4637/11/25",1,A258)</f>
        <v>1</v>
      </c>
      <c r="G258" s="338"/>
    </row>
    <row r="259" spans="1:7">
      <c r="A259" s="120" t="s">
        <v>3577</v>
      </c>
      <c r="B259" s="232">
        <v>259</v>
      </c>
      <c r="C259" s="232"/>
      <c r="D259" s="232"/>
      <c r="E259" s="345"/>
      <c r="F259" s="344">
        <f>IF(A259="4637/11/25",1,A259)</f>
        <v>1</v>
      </c>
      <c r="G259" s="232"/>
    </row>
    <row r="260" spans="1:7">
      <c r="A260" s="120" t="s">
        <v>3577</v>
      </c>
      <c r="B260" s="232">
        <v>260</v>
      </c>
      <c r="C260" s="232"/>
      <c r="D260" s="232"/>
      <c r="E260" s="345"/>
      <c r="F260" s="344">
        <f>IF(A260="4637/11/25",1,A260)</f>
        <v>1</v>
      </c>
      <c r="G260" s="232"/>
    </row>
    <row r="261" spans="1:7">
      <c r="A261" s="120" t="s">
        <v>3577</v>
      </c>
      <c r="B261" s="232">
        <v>261</v>
      </c>
      <c r="C261" s="232"/>
      <c r="D261" s="232"/>
      <c r="E261" s="345"/>
      <c r="F261" s="344">
        <f>IF(A261="4637/11/25",1,A261)</f>
        <v>1</v>
      </c>
      <c r="G261" s="232"/>
    </row>
    <row r="262" spans="1:7">
      <c r="A262" s="120" t="s">
        <v>3577</v>
      </c>
      <c r="B262" s="232">
        <v>262</v>
      </c>
      <c r="C262" s="232"/>
      <c r="D262" s="232"/>
      <c r="E262" s="345"/>
      <c r="F262" s="344">
        <f>IF(A262="4637/11/25",1,A262)</f>
        <v>1</v>
      </c>
      <c r="G262" s="232"/>
    </row>
    <row r="263" spans="1:7">
      <c r="A263" s="120" t="s">
        <v>3577</v>
      </c>
      <c r="B263" s="232">
        <v>263</v>
      </c>
      <c r="C263" s="232"/>
      <c r="D263" s="232"/>
      <c r="E263" s="345"/>
      <c r="F263" s="344">
        <f>IF(A263="4637/11/25",1,A263)</f>
        <v>1</v>
      </c>
      <c r="G263" s="232"/>
    </row>
    <row r="264" spans="1:7">
      <c r="A264" s="120" t="s">
        <v>3577</v>
      </c>
      <c r="B264" s="232">
        <v>264</v>
      </c>
      <c r="C264" s="232"/>
      <c r="D264" s="232"/>
      <c r="E264" s="345"/>
      <c r="F264" s="344">
        <f>IF(A264="4637/11/25",1,A264)</f>
        <v>1</v>
      </c>
      <c r="G264" s="338"/>
    </row>
    <row r="265" spans="1:7">
      <c r="A265" s="120" t="s">
        <v>3577</v>
      </c>
      <c r="B265" s="232">
        <v>265</v>
      </c>
      <c r="C265" s="232"/>
      <c r="D265" s="232"/>
      <c r="E265" s="345"/>
      <c r="F265" s="344">
        <f>IF(A265="4637/11/25",1,A265)</f>
        <v>1</v>
      </c>
      <c r="G265" s="338"/>
    </row>
    <row r="266" spans="1:7">
      <c r="A266" s="120" t="s">
        <v>3577</v>
      </c>
      <c r="B266" s="232">
        <v>266</v>
      </c>
      <c r="C266" s="232"/>
      <c r="D266" s="232"/>
      <c r="E266" s="345"/>
      <c r="F266" s="344">
        <f>IF(A266="4637/11/25",1,A266)</f>
        <v>1</v>
      </c>
      <c r="G266" s="232"/>
    </row>
    <row r="267" spans="1:7">
      <c r="A267" s="120" t="s">
        <v>3577</v>
      </c>
      <c r="B267" s="232">
        <v>267</v>
      </c>
      <c r="C267" s="232"/>
      <c r="D267" s="232"/>
      <c r="E267" s="345"/>
      <c r="F267" s="344">
        <f>IF(A267="4637/11/25",1,A267)</f>
        <v>1</v>
      </c>
      <c r="G267" s="232"/>
    </row>
    <row r="268" spans="1:7">
      <c r="A268" s="120" t="s">
        <v>3577</v>
      </c>
      <c r="B268" s="232">
        <v>268</v>
      </c>
      <c r="C268" s="232"/>
      <c r="D268" s="232"/>
      <c r="E268" s="345"/>
      <c r="F268" s="344">
        <f>IF(A268="4637/11/25",1,A268)</f>
        <v>1</v>
      </c>
      <c r="G268" s="232"/>
    </row>
    <row r="269" spans="1:7">
      <c r="A269" s="120" t="s">
        <v>3577</v>
      </c>
      <c r="B269" s="232">
        <v>269</v>
      </c>
      <c r="C269" s="232"/>
      <c r="D269" s="232"/>
      <c r="E269" s="345"/>
      <c r="F269" s="344">
        <f>IF(A269="4637/11/25",1,A269)</f>
        <v>1</v>
      </c>
      <c r="G269" s="232"/>
    </row>
    <row r="270" spans="1:7">
      <c r="A270" s="120" t="s">
        <v>3577</v>
      </c>
      <c r="B270" s="232">
        <v>270</v>
      </c>
      <c r="C270" s="232"/>
      <c r="D270" s="232"/>
      <c r="E270" s="345"/>
      <c r="F270" s="344">
        <f>IF(A270="4637/11/25",1,A270)</f>
        <v>1</v>
      </c>
      <c r="G270" s="232"/>
    </row>
    <row r="271" spans="1:7">
      <c r="A271" s="120" t="s">
        <v>3577</v>
      </c>
      <c r="B271" s="232">
        <v>271</v>
      </c>
      <c r="C271" s="232"/>
      <c r="D271" s="232"/>
      <c r="E271" s="345"/>
      <c r="F271" s="344">
        <f>IF(A271="4637/11/25",1,A271)</f>
        <v>1</v>
      </c>
      <c r="G271" s="232"/>
    </row>
    <row r="272" spans="1:7">
      <c r="A272" s="120" t="s">
        <v>3577</v>
      </c>
      <c r="B272" s="232">
        <v>272</v>
      </c>
      <c r="C272" s="232"/>
      <c r="D272" s="232"/>
      <c r="E272" s="345"/>
      <c r="F272" s="344">
        <f>IF(A272="4637/11/25",1,A272)</f>
        <v>1</v>
      </c>
      <c r="G272" s="232"/>
    </row>
    <row r="273" spans="1:7">
      <c r="A273" s="120" t="s">
        <v>3577</v>
      </c>
      <c r="B273" s="232">
        <v>273</v>
      </c>
      <c r="C273" s="232"/>
      <c r="D273" s="232"/>
      <c r="E273" s="345"/>
      <c r="F273" s="344">
        <f>IF(A273="4637/11/25",1,A273)</f>
        <v>1</v>
      </c>
      <c r="G273" s="232"/>
    </row>
    <row r="274" spans="1:7">
      <c r="A274" s="120" t="s">
        <v>3577</v>
      </c>
      <c r="B274" s="232">
        <v>274</v>
      </c>
      <c r="C274" s="232"/>
      <c r="D274" s="232"/>
      <c r="E274" s="345"/>
      <c r="F274" s="344">
        <f>IF(A274="4637/11/25",1,A274)</f>
        <v>1</v>
      </c>
      <c r="G274" s="232"/>
    </row>
    <row r="275" spans="1:7">
      <c r="A275" s="120" t="s">
        <v>3577</v>
      </c>
      <c r="B275" s="232">
        <v>275</v>
      </c>
      <c r="C275" s="232"/>
      <c r="D275" s="232"/>
      <c r="E275" s="345"/>
      <c r="F275" s="344">
        <f>IF(A275="4637/11/25",1,A275)</f>
        <v>1</v>
      </c>
      <c r="G275" s="232"/>
    </row>
    <row r="276" spans="1:7">
      <c r="A276" s="120" t="s">
        <v>3577</v>
      </c>
      <c r="B276" s="232">
        <v>276</v>
      </c>
      <c r="C276" s="232"/>
      <c r="D276" s="232"/>
      <c r="E276" s="345"/>
      <c r="F276" s="344">
        <f>IF(A276="4637/11/25",1,A276)</f>
        <v>1</v>
      </c>
      <c r="G276" s="232"/>
    </row>
    <row r="277" spans="1:7">
      <c r="A277" s="120" t="s">
        <v>3577</v>
      </c>
      <c r="B277" s="232">
        <v>277</v>
      </c>
      <c r="C277" s="232"/>
      <c r="D277" s="232"/>
      <c r="E277" s="345"/>
      <c r="F277" s="344">
        <f>IF(A277="4637/11/25",1,A277)</f>
        <v>1</v>
      </c>
      <c r="G277" s="232"/>
    </row>
    <row r="278" spans="1:7">
      <c r="A278" s="120" t="s">
        <v>3577</v>
      </c>
      <c r="B278" s="232">
        <v>278</v>
      </c>
      <c r="C278" s="232"/>
      <c r="D278" s="232"/>
      <c r="E278" s="345"/>
      <c r="F278" s="344">
        <f>IF(A278="4637/11/25",1,A278)</f>
        <v>1</v>
      </c>
      <c r="G278" s="338"/>
    </row>
    <row r="279" spans="1:7">
      <c r="A279" s="120" t="s">
        <v>3577</v>
      </c>
      <c r="B279" s="232">
        <v>279</v>
      </c>
      <c r="C279" s="232"/>
      <c r="D279" s="232"/>
      <c r="E279" s="345"/>
      <c r="F279" s="344">
        <f>IF(A279="4637/11/25",1,A279)</f>
        <v>1</v>
      </c>
      <c r="G279" s="232"/>
    </row>
    <row r="280" spans="1:7">
      <c r="A280" s="120" t="s">
        <v>3577</v>
      </c>
      <c r="B280" s="232">
        <v>280</v>
      </c>
      <c r="C280" s="232"/>
      <c r="D280" s="232"/>
      <c r="E280" s="345"/>
      <c r="F280" s="344">
        <f>IF(A280="4637/11/25",1,A280)</f>
        <v>1</v>
      </c>
      <c r="G280" s="304"/>
    </row>
    <row r="281" spans="1:7">
      <c r="A281" s="120" t="s">
        <v>3577</v>
      </c>
      <c r="B281" s="232">
        <v>281</v>
      </c>
      <c r="C281" s="232"/>
      <c r="D281" s="232"/>
      <c r="E281" s="345"/>
      <c r="F281" s="344">
        <f>IF(A281="4637/11/25",1,A281)</f>
        <v>1</v>
      </c>
      <c r="G281" s="232"/>
    </row>
    <row r="282" spans="1:7">
      <c r="A282" s="120" t="s">
        <v>3577</v>
      </c>
      <c r="B282" s="232">
        <v>282</v>
      </c>
      <c r="C282" s="232"/>
      <c r="D282" s="232"/>
      <c r="E282" s="345"/>
      <c r="F282" s="344">
        <f>IF(A282="4637/11/25",1,A282)</f>
        <v>1</v>
      </c>
      <c r="G282" s="338"/>
    </row>
    <row r="283" spans="1:7">
      <c r="A283" s="120" t="s">
        <v>3577</v>
      </c>
      <c r="B283" s="232">
        <v>283</v>
      </c>
      <c r="C283" s="232"/>
      <c r="D283" s="232"/>
      <c r="E283" s="345"/>
      <c r="F283" s="344">
        <f>IF(A283="4637/11/25",1,A283)</f>
        <v>1</v>
      </c>
      <c r="G283" s="232"/>
    </row>
    <row r="284" spans="1:7">
      <c r="A284" s="120" t="s">
        <v>3577</v>
      </c>
      <c r="B284" s="232">
        <v>284</v>
      </c>
      <c r="C284" s="232"/>
      <c r="D284" s="232"/>
      <c r="E284" s="345"/>
      <c r="F284" s="344">
        <f>IF(A284="4637/11/25",1,A284)</f>
        <v>1</v>
      </c>
      <c r="G284" s="232"/>
    </row>
    <row r="285" spans="1:7">
      <c r="A285" s="120" t="s">
        <v>3577</v>
      </c>
      <c r="B285" s="232">
        <v>285</v>
      </c>
      <c r="C285" s="232"/>
      <c r="D285" s="232"/>
      <c r="E285" s="345"/>
      <c r="F285" s="344">
        <f>IF(A285="4637/11/25",1,A285)</f>
        <v>1</v>
      </c>
      <c r="G285" s="338"/>
    </row>
    <row r="286" spans="1:7">
      <c r="A286" s="120" t="s">
        <v>3577</v>
      </c>
      <c r="B286" s="232">
        <v>286</v>
      </c>
      <c r="C286" s="232"/>
      <c r="D286" s="232"/>
      <c r="E286" s="345"/>
      <c r="F286" s="344">
        <f>IF(A286="4637/11/25",1,A286)</f>
        <v>1</v>
      </c>
      <c r="G286" s="338"/>
    </row>
    <row r="287" spans="1:7">
      <c r="A287" s="120" t="s">
        <v>3577</v>
      </c>
      <c r="B287" s="232">
        <v>287</v>
      </c>
      <c r="C287" s="232"/>
      <c r="D287" s="232"/>
      <c r="E287" s="345"/>
      <c r="F287" s="344">
        <f>IF(A287="4637/11/25",1,A287)</f>
        <v>1</v>
      </c>
      <c r="G287" s="338"/>
    </row>
    <row r="288" spans="1:7">
      <c r="A288" s="120" t="s">
        <v>3577</v>
      </c>
      <c r="B288" s="232">
        <v>288</v>
      </c>
      <c r="C288" s="232"/>
      <c r="D288" s="232"/>
      <c r="E288" s="345"/>
      <c r="F288" s="344">
        <f>IF(A288="4637/11/25",1,A288)</f>
        <v>1</v>
      </c>
      <c r="G288" s="232"/>
    </row>
    <row r="289" spans="1:7">
      <c r="A289" s="120" t="s">
        <v>3577</v>
      </c>
      <c r="B289" s="232">
        <v>289</v>
      </c>
      <c r="C289" s="232"/>
      <c r="D289" s="232"/>
      <c r="E289" s="345"/>
      <c r="F289" s="344">
        <f>IF(A289="4637/11/25",1,A289)</f>
        <v>1</v>
      </c>
      <c r="G289" s="232"/>
    </row>
    <row r="290" spans="1:7">
      <c r="A290" s="120" t="s">
        <v>3577</v>
      </c>
      <c r="B290" s="232">
        <v>290</v>
      </c>
      <c r="C290" s="232"/>
      <c r="D290" s="232"/>
      <c r="E290" s="345"/>
      <c r="F290" s="344">
        <f>IF(A290="4637/11/25",1,A290)</f>
        <v>1</v>
      </c>
      <c r="G290" s="232"/>
    </row>
    <row r="291" spans="1:7">
      <c r="A291" s="120" t="s">
        <v>3577</v>
      </c>
      <c r="B291" s="232">
        <v>291</v>
      </c>
      <c r="C291" s="232"/>
      <c r="D291" s="232"/>
      <c r="E291" s="345"/>
      <c r="F291" s="344">
        <f>IF(A291="4637/11/25",1,A291)</f>
        <v>1</v>
      </c>
      <c r="G291" s="338"/>
    </row>
    <row r="292" spans="1:7">
      <c r="A292" s="120" t="s">
        <v>3577</v>
      </c>
      <c r="B292" s="232">
        <v>292</v>
      </c>
      <c r="C292" s="232"/>
      <c r="D292" s="232"/>
      <c r="E292" s="345"/>
      <c r="F292" s="344">
        <f>IF(A292="4637/11/25",1,A292)</f>
        <v>1</v>
      </c>
      <c r="G292" s="304"/>
    </row>
    <row r="293" spans="1:7">
      <c r="A293" s="120" t="s">
        <v>3577</v>
      </c>
      <c r="B293" s="232">
        <v>293</v>
      </c>
      <c r="C293" s="232"/>
      <c r="D293" s="232"/>
      <c r="E293" s="345"/>
      <c r="F293" s="344">
        <f>IF(A293="4637/11/25",1,A293)</f>
        <v>1</v>
      </c>
      <c r="G293" s="232"/>
    </row>
    <row r="294" spans="1:7">
      <c r="A294" s="120" t="s">
        <v>3577</v>
      </c>
      <c r="B294" s="232">
        <v>294</v>
      </c>
      <c r="C294" s="232"/>
      <c r="D294" s="232"/>
      <c r="E294" s="345"/>
      <c r="F294" s="344">
        <f>IF(A294="4637/11/25",1,A294)</f>
        <v>1</v>
      </c>
      <c r="G294" s="232"/>
    </row>
    <row r="295" spans="1:7">
      <c r="A295" s="120" t="s">
        <v>3577</v>
      </c>
      <c r="B295" s="232">
        <v>295</v>
      </c>
      <c r="C295" s="232"/>
      <c r="D295" s="232"/>
      <c r="E295" s="345"/>
      <c r="F295" s="344">
        <f>IF(A295="4637/11/25",1,A295)</f>
        <v>1</v>
      </c>
      <c r="G295" s="232"/>
    </row>
    <row r="296" spans="1:7">
      <c r="A296" s="120" t="s">
        <v>3577</v>
      </c>
      <c r="B296" s="232">
        <v>296</v>
      </c>
      <c r="C296" s="232"/>
      <c r="D296" s="232"/>
      <c r="E296" s="345"/>
      <c r="F296" s="344">
        <f>IF(A296="4637/11/25",1,A296)</f>
        <v>1</v>
      </c>
      <c r="G296" s="232"/>
    </row>
    <row r="297" spans="1:7">
      <c r="A297" s="120" t="s">
        <v>3577</v>
      </c>
      <c r="B297" s="232">
        <v>297</v>
      </c>
      <c r="C297" s="232"/>
      <c r="D297" s="232"/>
      <c r="E297" s="345"/>
      <c r="F297" s="344">
        <f>IF(A297="4637/11/25",1,A297)</f>
        <v>1</v>
      </c>
      <c r="G297" s="232"/>
    </row>
    <row r="298" spans="1:7">
      <c r="A298" s="120" t="s">
        <v>3577</v>
      </c>
      <c r="B298" s="232">
        <v>298</v>
      </c>
      <c r="C298" s="232"/>
      <c r="D298" s="232"/>
      <c r="E298" s="345"/>
      <c r="F298" s="344">
        <f>IF(A298="4637/11/25",1,A298)</f>
        <v>1</v>
      </c>
      <c r="G298" s="232"/>
    </row>
    <row r="299" spans="1:7">
      <c r="A299" s="120" t="s">
        <v>3577</v>
      </c>
      <c r="B299" s="232">
        <v>299</v>
      </c>
      <c r="C299" s="232"/>
      <c r="D299" s="232"/>
      <c r="E299" s="345"/>
      <c r="F299" s="344">
        <f>IF(A299="4637/11/25",1,A299)</f>
        <v>1</v>
      </c>
      <c r="G299" s="232"/>
    </row>
    <row r="300" spans="1:7">
      <c r="A300" s="120" t="s">
        <v>3577</v>
      </c>
      <c r="B300" s="232">
        <v>300</v>
      </c>
      <c r="C300" s="232"/>
      <c r="D300" s="232"/>
      <c r="E300" s="345"/>
      <c r="F300" s="344">
        <f>IF(A300="4637/11/25",1,A300)</f>
        <v>1</v>
      </c>
      <c r="G300" s="232"/>
    </row>
    <row r="301" spans="1:7">
      <c r="A301" s="120" t="s">
        <v>3577</v>
      </c>
      <c r="B301" s="232">
        <v>301</v>
      </c>
      <c r="C301" s="232"/>
      <c r="D301" s="232"/>
      <c r="E301" s="345"/>
      <c r="F301" s="344">
        <f>IF(A301="4637/11/25",1,A301)</f>
        <v>1</v>
      </c>
      <c r="G301" s="232"/>
    </row>
    <row r="302" spans="1:7">
      <c r="A302" s="120" t="s">
        <v>3577</v>
      </c>
      <c r="B302" s="232">
        <v>302</v>
      </c>
      <c r="C302" s="232"/>
      <c r="D302" s="232"/>
      <c r="E302" s="345"/>
      <c r="F302" s="344">
        <f>IF(A302="4637/11/25",1,A302)</f>
        <v>1</v>
      </c>
      <c r="G302" s="232"/>
    </row>
    <row r="303" spans="1:7">
      <c r="A303" s="120" t="s">
        <v>3577</v>
      </c>
      <c r="B303" s="232">
        <v>303</v>
      </c>
      <c r="C303" s="232"/>
      <c r="D303" s="232"/>
      <c r="E303" s="345"/>
      <c r="F303" s="344">
        <f>IF(A303="4637/11/25",1,A303)</f>
        <v>1</v>
      </c>
      <c r="G303" s="232"/>
    </row>
    <row r="304" spans="1:7">
      <c r="A304" s="120" t="s">
        <v>3577</v>
      </c>
      <c r="B304" s="232">
        <v>304</v>
      </c>
      <c r="C304" s="232"/>
      <c r="D304" s="232"/>
      <c r="E304" s="345"/>
      <c r="F304" s="344">
        <f>IF(A304="4637/11/25",1,A304)</f>
        <v>1</v>
      </c>
      <c r="G304" s="232"/>
    </row>
    <row r="305" spans="1:7">
      <c r="A305" s="120" t="s">
        <v>3577</v>
      </c>
      <c r="B305" s="232">
        <v>305</v>
      </c>
      <c r="C305" s="232"/>
      <c r="D305" s="232"/>
      <c r="E305" s="345"/>
      <c r="F305" s="344">
        <f>IF(A305="4637/11/25",1,A305)</f>
        <v>1</v>
      </c>
      <c r="G305" s="232"/>
    </row>
    <row r="306" spans="1:7">
      <c r="A306" s="120" t="s">
        <v>3577</v>
      </c>
      <c r="B306" s="232">
        <v>306</v>
      </c>
      <c r="C306" s="232"/>
      <c r="D306" s="232"/>
      <c r="E306" s="345"/>
      <c r="F306" s="344">
        <f>IF(A306="4637/11/25",1,A306)</f>
        <v>1</v>
      </c>
      <c r="G306" s="232"/>
    </row>
    <row r="307" spans="1:7">
      <c r="A307" s="120" t="s">
        <v>3577</v>
      </c>
      <c r="B307" s="232">
        <v>307</v>
      </c>
      <c r="C307" s="232"/>
      <c r="D307" s="232"/>
      <c r="E307" s="345"/>
      <c r="F307" s="344">
        <f>IF(A307="4637/11/25",1,A307)</f>
        <v>1</v>
      </c>
      <c r="G307" s="232"/>
    </row>
    <row r="308" spans="1:7">
      <c r="A308" s="120" t="s">
        <v>3577</v>
      </c>
      <c r="B308" s="232">
        <v>308</v>
      </c>
      <c r="C308" s="232"/>
      <c r="D308" s="232"/>
      <c r="E308" s="345"/>
      <c r="F308" s="344">
        <f>IF(A308="4637/11/25",1,A308)</f>
        <v>1</v>
      </c>
      <c r="G308" s="304"/>
    </row>
    <row r="309" spans="1:7">
      <c r="A309" s="120" t="s">
        <v>3577</v>
      </c>
      <c r="B309" s="232">
        <v>309</v>
      </c>
      <c r="C309" s="232"/>
      <c r="D309" s="232"/>
      <c r="E309" s="345"/>
      <c r="F309" s="344">
        <f>IF(A309="4637/11/25",1,A309)</f>
        <v>1</v>
      </c>
      <c r="G309" s="232"/>
    </row>
    <row r="310" spans="1:7">
      <c r="A310" s="120" t="s">
        <v>3577</v>
      </c>
      <c r="B310" s="232">
        <v>310</v>
      </c>
      <c r="C310" s="232"/>
      <c r="D310" s="232"/>
      <c r="E310" s="345"/>
      <c r="F310" s="344">
        <f>IF(A310="4637/11/25",1,A310)</f>
        <v>1</v>
      </c>
      <c r="G310" s="232"/>
    </row>
    <row r="311" spans="1:7">
      <c r="A311" s="120" t="s">
        <v>3577</v>
      </c>
      <c r="B311" s="232">
        <v>311</v>
      </c>
      <c r="C311" s="232"/>
      <c r="D311" s="232"/>
      <c r="E311" s="345"/>
      <c r="F311" s="344">
        <f>IF(A311="4637/11/25",1,A311)</f>
        <v>1</v>
      </c>
      <c r="G311" s="338"/>
    </row>
    <row r="312" spans="1:7">
      <c r="A312" s="120" t="s">
        <v>3577</v>
      </c>
      <c r="B312" s="232">
        <v>312</v>
      </c>
      <c r="C312" s="232"/>
      <c r="D312" s="232"/>
      <c r="E312" s="345"/>
      <c r="F312" s="344">
        <f>IF(A312="4637/11/25",1,A312)</f>
        <v>1</v>
      </c>
      <c r="G312" s="232"/>
    </row>
    <row r="313" spans="1:7">
      <c r="A313" s="120" t="s">
        <v>3577</v>
      </c>
      <c r="B313" s="232">
        <v>313</v>
      </c>
      <c r="C313" s="232"/>
      <c r="D313" s="232"/>
      <c r="E313" s="345"/>
      <c r="F313" s="344">
        <f>IF(A313="4637/11/25",1,A313)</f>
        <v>1</v>
      </c>
      <c r="G313" s="232"/>
    </row>
    <row r="314" spans="1:7">
      <c r="A314" s="120" t="s">
        <v>3577</v>
      </c>
      <c r="B314" s="232">
        <v>314</v>
      </c>
      <c r="C314" s="232"/>
      <c r="D314" s="232"/>
      <c r="E314" s="345"/>
      <c r="F314" s="344">
        <f>IF(A314="4637/11/25",1,A314)</f>
        <v>1</v>
      </c>
      <c r="G314" s="232"/>
    </row>
    <row r="315" spans="1:7">
      <c r="A315" s="120" t="s">
        <v>3577</v>
      </c>
      <c r="B315" s="232">
        <v>315</v>
      </c>
      <c r="C315" s="232"/>
      <c r="D315" s="232"/>
      <c r="E315" s="345"/>
      <c r="F315" s="344">
        <f>IF(A315="4637/11/25",1,A315)</f>
        <v>1</v>
      </c>
      <c r="G315" s="232"/>
    </row>
    <row r="316" spans="1:7">
      <c r="A316" s="120" t="s">
        <v>3577</v>
      </c>
      <c r="B316" s="232">
        <v>316</v>
      </c>
      <c r="C316" s="232"/>
      <c r="D316" s="232"/>
      <c r="E316" s="345"/>
      <c r="F316" s="344">
        <f>IF(A316="4637/11/25",1,A316)</f>
        <v>1</v>
      </c>
      <c r="G316" s="232"/>
    </row>
    <row r="317" spans="1:7">
      <c r="A317" s="120" t="s">
        <v>3577</v>
      </c>
      <c r="B317" s="232">
        <v>317</v>
      </c>
      <c r="C317" s="232"/>
      <c r="D317" s="232"/>
      <c r="E317" s="345"/>
      <c r="F317" s="344">
        <f>IF(A317="4637/11/25",1,A317)</f>
        <v>1</v>
      </c>
      <c r="G317" s="142"/>
    </row>
    <row r="318" spans="1:7">
      <c r="A318" s="120" t="s">
        <v>3577</v>
      </c>
      <c r="B318" s="232">
        <v>318</v>
      </c>
      <c r="C318" s="232"/>
      <c r="D318" s="232"/>
      <c r="E318" s="345"/>
      <c r="F318" s="344">
        <f>IF(A318="4637/11/25",1,A318)</f>
        <v>1</v>
      </c>
      <c r="G318" s="232"/>
    </row>
    <row r="319" spans="1:7">
      <c r="A319" s="120" t="s">
        <v>3577</v>
      </c>
      <c r="B319" s="232">
        <v>319</v>
      </c>
      <c r="C319" s="232"/>
      <c r="D319" s="232"/>
      <c r="E319" s="345"/>
      <c r="F319" s="344">
        <f>IF(A319="4637/11/25",1,A319)</f>
        <v>1</v>
      </c>
      <c r="G319" s="232"/>
    </row>
    <row r="320" spans="1:7">
      <c r="A320" s="120" t="s">
        <v>3577</v>
      </c>
      <c r="B320" s="232">
        <v>320</v>
      </c>
      <c r="C320" s="232"/>
      <c r="D320" s="232"/>
      <c r="E320" s="345"/>
      <c r="F320" s="344">
        <f>IF(A320="4637/11/25",1,A320)</f>
        <v>1</v>
      </c>
      <c r="G320" s="232"/>
    </row>
    <row r="321" spans="1:7">
      <c r="A321" s="120" t="s">
        <v>3577</v>
      </c>
      <c r="B321" s="232">
        <v>321</v>
      </c>
      <c r="C321" s="232"/>
      <c r="D321" s="232"/>
      <c r="E321" s="345"/>
      <c r="F321" s="344">
        <f>IF(A321="4637/11/25",1,A321)</f>
        <v>1</v>
      </c>
      <c r="G321" s="232"/>
    </row>
    <row r="322" spans="1:7">
      <c r="A322" s="120" t="s">
        <v>3577</v>
      </c>
      <c r="B322" s="232">
        <v>322</v>
      </c>
      <c r="C322" s="232"/>
      <c r="D322" s="232"/>
      <c r="E322" s="345"/>
      <c r="F322" s="344">
        <f>IF(A322="4637/11/25",1,A322)</f>
        <v>1</v>
      </c>
      <c r="G322" s="338"/>
    </row>
    <row r="323" spans="1:7">
      <c r="A323" s="120" t="s">
        <v>3577</v>
      </c>
      <c r="B323" s="232">
        <v>323</v>
      </c>
      <c r="C323" s="232"/>
      <c r="D323" s="232"/>
      <c r="E323" s="345"/>
      <c r="F323" s="344">
        <f>IF(A323="4637/11/25",1,A323)</f>
        <v>1</v>
      </c>
      <c r="G323" s="232"/>
    </row>
    <row r="324" spans="1:7">
      <c r="A324" s="120" t="s">
        <v>3577</v>
      </c>
      <c r="B324" s="232">
        <v>324</v>
      </c>
      <c r="C324" s="232"/>
      <c r="D324" s="232"/>
      <c r="E324" s="345"/>
      <c r="F324" s="344">
        <f>IF(A324="4637/11/25",1,A324)</f>
        <v>1</v>
      </c>
      <c r="G324" s="232"/>
    </row>
    <row r="325" spans="1:7">
      <c r="A325" s="120" t="s">
        <v>3577</v>
      </c>
      <c r="B325" s="232">
        <v>325</v>
      </c>
      <c r="C325" s="232"/>
      <c r="D325" s="232"/>
      <c r="E325" s="345"/>
      <c r="F325" s="344">
        <f>IF(A325="4637/11/25",1,A325)</f>
        <v>1</v>
      </c>
      <c r="G325" s="232"/>
    </row>
    <row r="326" spans="1:7">
      <c r="A326" s="120" t="s">
        <v>3577</v>
      </c>
      <c r="B326" s="232">
        <v>326</v>
      </c>
      <c r="C326" s="232"/>
      <c r="D326" s="232"/>
      <c r="E326" s="345"/>
      <c r="F326" s="344">
        <f>IF(A326="4637/11/25",1,A326)</f>
        <v>1</v>
      </c>
      <c r="G326" s="232"/>
    </row>
    <row r="327" spans="1:7">
      <c r="A327" s="120" t="s">
        <v>3577</v>
      </c>
      <c r="B327" s="232">
        <v>327</v>
      </c>
      <c r="C327" s="232"/>
      <c r="D327" s="232"/>
      <c r="E327" s="345"/>
      <c r="F327" s="344">
        <f>IF(A327="4637/11/25",1,A327)</f>
        <v>1</v>
      </c>
      <c r="G327" s="232"/>
    </row>
    <row r="328" spans="1:7">
      <c r="A328" s="120" t="s">
        <v>3577</v>
      </c>
      <c r="B328" s="232">
        <v>328</v>
      </c>
      <c r="C328" s="232"/>
      <c r="D328" s="232"/>
      <c r="E328" s="345"/>
      <c r="F328" s="344">
        <f>IF(A328="4637/11/25",1,A328)</f>
        <v>1</v>
      </c>
      <c r="G328" s="232"/>
    </row>
    <row r="329" spans="1:7">
      <c r="A329" s="120" t="s">
        <v>3577</v>
      </c>
      <c r="B329" s="232">
        <v>329</v>
      </c>
      <c r="C329" s="232"/>
      <c r="D329" s="232"/>
      <c r="E329" s="345"/>
      <c r="F329" s="344">
        <f>IF(A329="4637/11/25",1,A329)</f>
        <v>1</v>
      </c>
      <c r="G329" s="304"/>
    </row>
    <row r="330" spans="1:7">
      <c r="A330" s="120" t="s">
        <v>3577</v>
      </c>
      <c r="B330" s="232">
        <v>330</v>
      </c>
      <c r="C330" s="232"/>
      <c r="D330" s="232"/>
      <c r="E330" s="345"/>
      <c r="F330" s="344">
        <f>IF(A330="4637/11/25",1,A330)</f>
        <v>1</v>
      </c>
      <c r="G330" s="232"/>
    </row>
    <row r="331" spans="1:7">
      <c r="A331" s="120" t="s">
        <v>3577</v>
      </c>
      <c r="B331" s="232">
        <v>331</v>
      </c>
      <c r="C331" s="232"/>
      <c r="D331" s="232"/>
      <c r="E331" s="345"/>
      <c r="F331" s="344">
        <f>IF(A331="4637/11/25",1,A331)</f>
        <v>1</v>
      </c>
      <c r="G331" s="232"/>
    </row>
    <row r="332" spans="1:7">
      <c r="A332" s="120" t="s">
        <v>3577</v>
      </c>
      <c r="B332" s="232">
        <v>332</v>
      </c>
      <c r="C332" s="232"/>
      <c r="D332" s="232"/>
      <c r="E332" s="345"/>
      <c r="F332" s="344">
        <f>IF(A332="4637/11/25",1,A332)</f>
        <v>1</v>
      </c>
      <c r="G332" s="232"/>
    </row>
    <row r="333" spans="1:7">
      <c r="A333" s="120" t="s">
        <v>3577</v>
      </c>
      <c r="B333" s="232">
        <v>333</v>
      </c>
      <c r="C333" s="232"/>
      <c r="D333" s="232"/>
      <c r="E333" s="345"/>
      <c r="F333" s="344">
        <f>IF(A333="4637/11/25",1,A333)</f>
        <v>1</v>
      </c>
      <c r="G333" s="232"/>
    </row>
    <row r="334" spans="1:7">
      <c r="A334" s="120" t="s">
        <v>3577</v>
      </c>
      <c r="B334" s="232">
        <v>334</v>
      </c>
      <c r="C334" s="232"/>
      <c r="D334" s="232"/>
      <c r="E334" s="345"/>
      <c r="F334" s="344">
        <f>IF(A334="4637/11/25",1,A334)</f>
        <v>1</v>
      </c>
      <c r="G334" s="232"/>
    </row>
    <row r="335" spans="1:7">
      <c r="A335" s="120" t="s">
        <v>3577</v>
      </c>
      <c r="B335" s="232">
        <v>335</v>
      </c>
      <c r="C335" s="232"/>
      <c r="D335" s="232"/>
      <c r="E335" s="345"/>
      <c r="F335" s="344">
        <f>IF(A335="4637/11/25",1,A335)</f>
        <v>1</v>
      </c>
      <c r="G335" s="304"/>
    </row>
    <row r="336" spans="1:7">
      <c r="A336" s="120" t="s">
        <v>3577</v>
      </c>
      <c r="B336" s="232">
        <v>336</v>
      </c>
      <c r="C336" s="232"/>
      <c r="D336" s="232"/>
      <c r="E336" s="345"/>
      <c r="F336" s="344">
        <f>IF(A336="4637/11/25",1,A336)</f>
        <v>1</v>
      </c>
      <c r="G336" s="232"/>
    </row>
    <row r="337" spans="1:7">
      <c r="A337" s="120" t="s">
        <v>3577</v>
      </c>
      <c r="B337" s="232">
        <v>337</v>
      </c>
      <c r="C337" s="232"/>
      <c r="D337" s="232"/>
      <c r="E337" s="345"/>
      <c r="F337" s="344">
        <f>IF(A337="4637/11/25",1,A337)</f>
        <v>1</v>
      </c>
      <c r="G337" s="232"/>
    </row>
    <row r="338" spans="1:7">
      <c r="A338" s="120" t="s">
        <v>3577</v>
      </c>
      <c r="B338" s="232">
        <v>338</v>
      </c>
      <c r="C338" s="232"/>
      <c r="D338" s="232"/>
      <c r="E338" s="345"/>
      <c r="F338" s="344">
        <f>IF(A338="4637/11/25",1,A338)</f>
        <v>1</v>
      </c>
      <c r="G338" s="304"/>
    </row>
    <row r="339" spans="1:7">
      <c r="A339" s="120" t="s">
        <v>3577</v>
      </c>
      <c r="B339" s="232">
        <v>339</v>
      </c>
      <c r="C339" s="232"/>
      <c r="D339" s="232"/>
      <c r="E339" s="345"/>
      <c r="F339" s="344">
        <f>IF(A339="4637/11/25",1,A339)</f>
        <v>1</v>
      </c>
      <c r="G339" s="338"/>
    </row>
    <row r="340" spans="1:7">
      <c r="A340" s="120" t="s">
        <v>3577</v>
      </c>
      <c r="B340" s="232">
        <v>340</v>
      </c>
      <c r="C340" s="232"/>
      <c r="D340" s="232"/>
      <c r="E340" s="345"/>
      <c r="F340" s="344">
        <f>IF(A340="4637/11/25",1,A340)</f>
        <v>1</v>
      </c>
      <c r="G340" s="232"/>
    </row>
    <row r="341" spans="1:7">
      <c r="A341" s="120" t="s">
        <v>3577</v>
      </c>
      <c r="B341" s="232">
        <v>341</v>
      </c>
      <c r="C341" s="232"/>
      <c r="D341" s="232"/>
      <c r="E341" s="345"/>
      <c r="F341" s="344">
        <f>IF(A341="4637/11/25",1,A341)</f>
        <v>1</v>
      </c>
      <c r="G341" s="232"/>
    </row>
    <row r="342" spans="1:7">
      <c r="A342" s="120" t="s">
        <v>3577</v>
      </c>
      <c r="B342" s="232">
        <v>342</v>
      </c>
      <c r="C342" s="232"/>
      <c r="D342" s="232"/>
      <c r="E342" s="345"/>
      <c r="F342" s="344">
        <f>IF(A342="4637/11/25",1,A342)</f>
        <v>1</v>
      </c>
      <c r="G342" s="232"/>
    </row>
    <row r="343" spans="1:7">
      <c r="A343" s="120" t="s">
        <v>3577</v>
      </c>
      <c r="B343" s="232">
        <v>343</v>
      </c>
      <c r="C343" s="232"/>
      <c r="D343" s="232"/>
      <c r="E343" s="345"/>
      <c r="F343" s="344">
        <f>IF(A343="4637/11/25",1,A343)</f>
        <v>1</v>
      </c>
      <c r="G343" s="232"/>
    </row>
    <row r="344" spans="1:7">
      <c r="A344" s="120" t="s">
        <v>3577</v>
      </c>
      <c r="B344" s="232">
        <v>344</v>
      </c>
      <c r="C344" s="232"/>
      <c r="D344" s="232"/>
      <c r="E344" s="345"/>
      <c r="F344" s="344">
        <f>IF(A344="4637/11/25",1,A344)</f>
        <v>1</v>
      </c>
      <c r="G344" s="232"/>
    </row>
    <row r="345" spans="1:7">
      <c r="A345" s="120" t="s">
        <v>3577</v>
      </c>
      <c r="B345" s="232">
        <v>345</v>
      </c>
      <c r="C345" s="232"/>
      <c r="D345" s="232"/>
      <c r="E345" s="345"/>
      <c r="F345" s="344">
        <f>IF(A345="4637/11/25",1,A345)</f>
        <v>1</v>
      </c>
      <c r="G345" s="232"/>
    </row>
    <row r="346" spans="1:7">
      <c r="A346" s="120" t="s">
        <v>3577</v>
      </c>
      <c r="B346" s="232">
        <v>346</v>
      </c>
      <c r="C346" s="232"/>
      <c r="D346" s="232"/>
      <c r="E346" s="345"/>
      <c r="F346" s="344">
        <f>IF(A346="4637/11/25",1,A346)</f>
        <v>1</v>
      </c>
      <c r="G346" s="232"/>
    </row>
    <row r="347" spans="1:7">
      <c r="A347" s="120" t="s">
        <v>3577</v>
      </c>
      <c r="B347" s="232">
        <v>347</v>
      </c>
      <c r="C347" s="232"/>
      <c r="D347" s="232"/>
      <c r="E347" s="345"/>
      <c r="F347" s="344">
        <f>IF(A347="4637/11/25",1,A347)</f>
        <v>1</v>
      </c>
      <c r="G347" s="232"/>
    </row>
    <row r="348" spans="1:7">
      <c r="A348" s="120" t="s">
        <v>3577</v>
      </c>
      <c r="B348" s="232">
        <v>348</v>
      </c>
      <c r="C348" s="232"/>
      <c r="D348" s="232"/>
      <c r="E348" s="345"/>
      <c r="F348" s="344">
        <f>IF(A348="4637/11/25",1,A348)</f>
        <v>1</v>
      </c>
      <c r="G348" s="232"/>
    </row>
    <row r="349" spans="1:7">
      <c r="A349" s="120" t="s">
        <v>3577</v>
      </c>
      <c r="B349" s="232">
        <v>349</v>
      </c>
      <c r="C349" s="232"/>
      <c r="D349" s="232"/>
      <c r="E349" s="345"/>
      <c r="F349" s="344">
        <f>IF(A349="4637/11/25",1,A349)</f>
        <v>1</v>
      </c>
      <c r="G349" s="232"/>
    </row>
    <row r="350" spans="1:7">
      <c r="A350" s="120" t="s">
        <v>3577</v>
      </c>
      <c r="B350" s="232">
        <v>350</v>
      </c>
      <c r="C350" s="232"/>
      <c r="D350" s="232"/>
      <c r="E350" s="345"/>
      <c r="F350" s="344">
        <f>IF(A350="4637/11/25",1,A350)</f>
        <v>1</v>
      </c>
      <c r="G350" s="232"/>
    </row>
    <row r="351" spans="1:7">
      <c r="A351" s="120" t="s">
        <v>3577</v>
      </c>
      <c r="B351" s="232">
        <v>351</v>
      </c>
      <c r="C351" s="232"/>
      <c r="D351" s="232"/>
      <c r="E351" s="345"/>
      <c r="F351" s="344">
        <f>IF(A351="4637/11/25",1,A351)</f>
        <v>1</v>
      </c>
      <c r="G351" s="232"/>
    </row>
    <row r="352" spans="1:7">
      <c r="A352" s="120" t="s">
        <v>3577</v>
      </c>
      <c r="B352" s="232">
        <v>352</v>
      </c>
      <c r="C352" s="232"/>
      <c r="D352" s="232"/>
      <c r="E352" s="345"/>
      <c r="F352" s="344">
        <f>IF(A352="4637/11/25",1,A352)</f>
        <v>1</v>
      </c>
      <c r="G352" s="232"/>
    </row>
    <row r="353" spans="1:7">
      <c r="A353" s="120" t="s">
        <v>3577</v>
      </c>
      <c r="B353" s="232">
        <v>353</v>
      </c>
      <c r="C353" s="232"/>
      <c r="D353" s="232"/>
      <c r="E353" s="345"/>
      <c r="F353" s="344">
        <f>IF(A353="4637/11/25",1,A353)</f>
        <v>1</v>
      </c>
      <c r="G353" s="232"/>
    </row>
    <row r="354" spans="1:7">
      <c r="A354" s="120" t="s">
        <v>3577</v>
      </c>
      <c r="B354" s="232">
        <v>354</v>
      </c>
      <c r="C354" s="232"/>
      <c r="D354" s="232"/>
      <c r="E354" s="345"/>
      <c r="F354" s="344">
        <f>IF(A354="4637/11/25",1,A354)</f>
        <v>1</v>
      </c>
      <c r="G354" s="232"/>
    </row>
    <row r="355" spans="1:7">
      <c r="A355" s="120" t="s">
        <v>3577</v>
      </c>
      <c r="B355" s="232">
        <v>355</v>
      </c>
      <c r="C355" s="232"/>
      <c r="D355" s="232"/>
      <c r="E355" s="345"/>
      <c r="F355" s="344">
        <f>IF(A355="4637/11/25",1,A355)</f>
        <v>1</v>
      </c>
      <c r="G355" s="232"/>
    </row>
    <row r="356" spans="1:7">
      <c r="A356" s="120" t="s">
        <v>3577</v>
      </c>
      <c r="B356" s="232">
        <v>356</v>
      </c>
      <c r="C356" s="232"/>
      <c r="D356" s="232"/>
      <c r="E356" s="345"/>
      <c r="F356" s="344">
        <f>IF(A356="4637/11/25",1,A356)</f>
        <v>1</v>
      </c>
      <c r="G356" s="232"/>
    </row>
    <row r="357" spans="1:7">
      <c r="A357" s="120" t="s">
        <v>3577</v>
      </c>
      <c r="B357" s="232">
        <v>357</v>
      </c>
      <c r="C357" s="232"/>
      <c r="D357" s="232"/>
      <c r="E357" s="345"/>
      <c r="F357" s="344">
        <f>IF(A357="4637/11/25",1,A357)</f>
        <v>1</v>
      </c>
      <c r="G357" s="232"/>
    </row>
    <row r="358" spans="1:7">
      <c r="A358" s="120" t="s">
        <v>3577</v>
      </c>
      <c r="B358" s="232">
        <v>358</v>
      </c>
      <c r="C358" s="232"/>
      <c r="D358" s="232"/>
      <c r="E358" s="345"/>
      <c r="F358" s="344">
        <f>IF(A358="4637/11/25",1,A358)</f>
        <v>1</v>
      </c>
      <c r="G358" s="232"/>
    </row>
    <row r="359" spans="1:7">
      <c r="A359" s="120" t="s">
        <v>3577</v>
      </c>
      <c r="B359" s="232">
        <v>359</v>
      </c>
      <c r="C359" s="232"/>
      <c r="D359" s="232"/>
      <c r="E359" s="345"/>
      <c r="F359" s="344">
        <f>IF(A359="4637/11/25",1,A359)</f>
        <v>1</v>
      </c>
      <c r="G359" s="232"/>
    </row>
    <row r="360" spans="1:7">
      <c r="A360" s="120" t="s">
        <v>3577</v>
      </c>
      <c r="B360" s="232">
        <v>360</v>
      </c>
      <c r="C360" s="232"/>
      <c r="D360" s="232"/>
      <c r="E360" s="345"/>
      <c r="F360" s="344">
        <f>IF(A360="4637/11/25",1,A360)</f>
        <v>1</v>
      </c>
      <c r="G360" s="232"/>
    </row>
    <row r="361" spans="1:7">
      <c r="A361" s="120" t="s">
        <v>3577</v>
      </c>
      <c r="B361" s="232">
        <v>361</v>
      </c>
      <c r="C361" s="232"/>
      <c r="D361" s="232"/>
      <c r="E361" s="345"/>
      <c r="F361" s="344">
        <f>IF(A361="4637/11/25",1,A361)</f>
        <v>1</v>
      </c>
      <c r="G361" s="304"/>
    </row>
    <row r="362" spans="1:7">
      <c r="A362" s="120" t="s">
        <v>3577</v>
      </c>
      <c r="B362" s="232">
        <v>362</v>
      </c>
      <c r="C362" s="232"/>
      <c r="D362" s="232"/>
      <c r="E362" s="345"/>
      <c r="F362" s="344">
        <f>IF(A362="4637/11/25",1,A362)</f>
        <v>1</v>
      </c>
      <c r="G362" s="232"/>
    </row>
    <row r="363" spans="1:7">
      <c r="A363" s="120" t="s">
        <v>3577</v>
      </c>
      <c r="B363" s="232">
        <v>363</v>
      </c>
      <c r="C363" s="232"/>
      <c r="D363" s="232"/>
      <c r="E363" s="345"/>
      <c r="F363" s="344">
        <f>IF(A363="4637/11/25",1,A363)</f>
        <v>1</v>
      </c>
      <c r="G363" s="232"/>
    </row>
    <row r="364" spans="1:7">
      <c r="A364" s="120" t="s">
        <v>3577</v>
      </c>
      <c r="B364" s="232">
        <v>364</v>
      </c>
      <c r="C364" s="232"/>
      <c r="D364" s="232"/>
      <c r="E364" s="345"/>
      <c r="F364" s="344">
        <f>IF(A364="4637/11/25",1,A364)</f>
        <v>1</v>
      </c>
      <c r="G364" s="232"/>
    </row>
    <row r="365" spans="1:7">
      <c r="A365" s="120" t="s">
        <v>3577</v>
      </c>
      <c r="B365" s="232">
        <v>365</v>
      </c>
      <c r="C365" s="232"/>
      <c r="D365" s="232"/>
      <c r="E365" s="345"/>
      <c r="F365" s="344">
        <f>IF(A365="4637/11/25",1,A365)</f>
        <v>1</v>
      </c>
      <c r="G365" s="232"/>
    </row>
    <row r="366" spans="1:7">
      <c r="A366" s="120" t="s">
        <v>3577</v>
      </c>
      <c r="B366" s="232">
        <v>366</v>
      </c>
      <c r="C366" s="232"/>
      <c r="D366" s="232"/>
      <c r="E366" s="345"/>
      <c r="F366" s="344">
        <f>IF(A366="4637/11/25",1,A366)</f>
        <v>1</v>
      </c>
      <c r="G366" s="232"/>
    </row>
    <row r="367" spans="1:7">
      <c r="A367" s="120" t="s">
        <v>3577</v>
      </c>
      <c r="B367" s="232">
        <v>367</v>
      </c>
      <c r="C367" s="232"/>
      <c r="D367" s="232"/>
      <c r="E367" s="345"/>
      <c r="F367" s="344">
        <f>IF(A367="4637/11/25",1,A367)</f>
        <v>1</v>
      </c>
      <c r="G367" s="232"/>
    </row>
    <row r="368" spans="1:7">
      <c r="A368" s="120" t="s">
        <v>3577</v>
      </c>
      <c r="B368" s="232">
        <v>368</v>
      </c>
      <c r="C368" s="232"/>
      <c r="D368" s="232"/>
      <c r="E368" s="345"/>
      <c r="F368" s="344">
        <f>IF(A368="4637/11/25",1,A368)</f>
        <v>1</v>
      </c>
      <c r="G368" s="232"/>
    </row>
    <row r="369" spans="1:7">
      <c r="A369" s="120" t="s">
        <v>3577</v>
      </c>
      <c r="B369" s="232">
        <v>369</v>
      </c>
      <c r="C369" s="232"/>
      <c r="D369" s="232"/>
      <c r="E369" s="345"/>
      <c r="F369" s="344">
        <f>IF(A369="4637/11/25",1,A369)</f>
        <v>1</v>
      </c>
      <c r="G369" s="232"/>
    </row>
    <row r="370" spans="1:7">
      <c r="A370" s="120" t="s">
        <v>3577</v>
      </c>
      <c r="B370" s="232">
        <v>370</v>
      </c>
      <c r="C370" s="232"/>
      <c r="D370" s="232"/>
      <c r="E370" s="345"/>
      <c r="F370" s="344">
        <f>IF(A370="4637/11/25",1,A370)</f>
        <v>1</v>
      </c>
      <c r="G370" s="232"/>
    </row>
    <row r="371" spans="1:7">
      <c r="A371" s="120" t="s">
        <v>3577</v>
      </c>
      <c r="B371" s="232">
        <v>371</v>
      </c>
      <c r="C371" s="232"/>
      <c r="D371" s="232"/>
      <c r="E371" s="345"/>
      <c r="F371" s="344">
        <f>IF(A371="4637/11/25",1,A371)</f>
        <v>1</v>
      </c>
      <c r="G371" s="232"/>
    </row>
    <row r="372" spans="1:7">
      <c r="A372" s="120" t="s">
        <v>3577</v>
      </c>
      <c r="B372" s="232">
        <v>372</v>
      </c>
      <c r="C372" s="232"/>
      <c r="D372" s="232"/>
      <c r="E372" s="345"/>
      <c r="F372" s="344">
        <f>IF(A372="4637/11/25",1,A372)</f>
        <v>1</v>
      </c>
      <c r="G372" s="232"/>
    </row>
    <row r="373" spans="1:7">
      <c r="A373" s="120" t="s">
        <v>3577</v>
      </c>
      <c r="B373" s="232">
        <v>373</v>
      </c>
      <c r="C373" s="232"/>
      <c r="D373" s="232"/>
      <c r="E373" s="345"/>
      <c r="F373" s="344">
        <f>IF(A373="4637/11/25",1,A373)</f>
        <v>1</v>
      </c>
      <c r="G373" s="232"/>
    </row>
    <row r="374" spans="1:7">
      <c r="A374" s="120" t="s">
        <v>3577</v>
      </c>
      <c r="B374" s="232">
        <v>374</v>
      </c>
      <c r="C374" s="232"/>
      <c r="D374" s="232"/>
      <c r="E374" s="345"/>
      <c r="F374" s="344">
        <f>IF(A374="4637/11/25",1,A374)</f>
        <v>1</v>
      </c>
      <c r="G374" s="232"/>
    </row>
    <row r="375" spans="1:7">
      <c r="A375" s="120" t="s">
        <v>3577</v>
      </c>
      <c r="B375" s="232">
        <v>375</v>
      </c>
      <c r="C375" s="232"/>
      <c r="D375" s="232"/>
      <c r="E375" s="345"/>
      <c r="F375" s="344">
        <f>IF(A375="4637/11/25",1,A375)</f>
        <v>1</v>
      </c>
      <c r="G375" s="232"/>
    </row>
    <row r="376" spans="1:7">
      <c r="A376" s="120" t="s">
        <v>3577</v>
      </c>
      <c r="B376" s="232">
        <v>376</v>
      </c>
      <c r="C376" s="232"/>
      <c r="D376" s="232"/>
      <c r="E376" s="345"/>
      <c r="F376" s="344">
        <f>IF(A376="4637/11/25",1,A376)</f>
        <v>1</v>
      </c>
      <c r="G376" s="232"/>
    </row>
    <row r="377" spans="1:7">
      <c r="A377" s="120" t="s">
        <v>3577</v>
      </c>
      <c r="B377" s="232">
        <v>377</v>
      </c>
      <c r="C377" s="232"/>
      <c r="D377" s="232"/>
      <c r="E377" s="345"/>
      <c r="F377" s="344">
        <f>IF(A377="4637/11/25",1,A377)</f>
        <v>1</v>
      </c>
      <c r="G377" s="232"/>
    </row>
    <row r="378" spans="1:7">
      <c r="A378" s="120" t="s">
        <v>3577</v>
      </c>
      <c r="B378" s="232">
        <v>378</v>
      </c>
      <c r="C378" s="232"/>
      <c r="D378" s="232"/>
      <c r="E378" s="345"/>
      <c r="F378" s="344">
        <f>IF(A378="4637/11/25",1,A378)</f>
        <v>1</v>
      </c>
      <c r="G378" s="232"/>
    </row>
    <row r="379" spans="1:7">
      <c r="A379" s="120" t="s">
        <v>3577</v>
      </c>
      <c r="B379" s="232">
        <v>379</v>
      </c>
      <c r="C379" s="232"/>
      <c r="D379" s="232"/>
      <c r="E379" s="345"/>
      <c r="F379" s="344">
        <f>IF(A379="4637/11/25",1,A379)</f>
        <v>1</v>
      </c>
      <c r="G379" s="232"/>
    </row>
    <row r="380" spans="1:7">
      <c r="A380" s="120" t="s">
        <v>3577</v>
      </c>
      <c r="B380" s="232">
        <v>380</v>
      </c>
      <c r="C380" s="232"/>
      <c r="D380" s="232"/>
      <c r="E380" s="345"/>
      <c r="F380" s="344">
        <f>IF(A380="4637/11/25",1,A380)</f>
        <v>1</v>
      </c>
      <c r="G380" s="232"/>
    </row>
    <row r="381" spans="1:7">
      <c r="A381" s="120" t="s">
        <v>3577</v>
      </c>
      <c r="B381" s="232">
        <v>381</v>
      </c>
      <c r="C381" s="232"/>
      <c r="D381" s="232"/>
      <c r="E381" s="345"/>
      <c r="F381" s="344">
        <f>IF(A381="4637/11/25",1,A381)</f>
        <v>1</v>
      </c>
      <c r="G381" s="232"/>
    </row>
    <row r="382" spans="1:7">
      <c r="A382" s="120" t="s">
        <v>3577</v>
      </c>
      <c r="B382" s="232">
        <v>382</v>
      </c>
      <c r="C382" s="232"/>
      <c r="D382" s="232"/>
      <c r="E382" s="345"/>
      <c r="F382" s="344">
        <f>IF(A382="4637/11/25",1,A382)</f>
        <v>1</v>
      </c>
      <c r="G382" s="232"/>
    </row>
    <row r="383" spans="1:7">
      <c r="A383" s="120" t="s">
        <v>3577</v>
      </c>
      <c r="B383" s="232">
        <v>383</v>
      </c>
      <c r="C383" s="232"/>
      <c r="D383" s="232"/>
      <c r="E383" s="345"/>
      <c r="F383" s="344">
        <f>IF(A383="4637/11/25",1,A383)</f>
        <v>1</v>
      </c>
      <c r="G383" s="232"/>
    </row>
    <row r="384" spans="1:7">
      <c r="A384" s="120" t="s">
        <v>3577</v>
      </c>
      <c r="B384" s="232">
        <v>384</v>
      </c>
      <c r="C384" s="232"/>
      <c r="D384" s="232"/>
      <c r="E384" s="345"/>
      <c r="F384" s="344">
        <f>IF(A384="4637/11/25",1,A384)</f>
        <v>1</v>
      </c>
      <c r="G384" s="232"/>
    </row>
    <row r="385" spans="1:7">
      <c r="A385" s="120" t="s">
        <v>3577</v>
      </c>
      <c r="B385" s="232">
        <v>385</v>
      </c>
      <c r="C385" s="232"/>
      <c r="D385" s="232"/>
      <c r="E385" s="345"/>
      <c r="F385" s="344">
        <f>IF(A385="4637/11/25",1,A385)</f>
        <v>1</v>
      </c>
      <c r="G385" s="232"/>
    </row>
    <row r="386" spans="1:7">
      <c r="A386" s="120" t="s">
        <v>3577</v>
      </c>
      <c r="B386" s="232">
        <v>386</v>
      </c>
      <c r="C386" s="232"/>
      <c r="D386" s="232"/>
      <c r="E386" s="345"/>
      <c r="F386" s="344">
        <f>IF(A386="4637/11/25",1,A386)</f>
        <v>1</v>
      </c>
      <c r="G386" s="232"/>
    </row>
    <row r="387" spans="1:7">
      <c r="A387" s="120" t="s">
        <v>3577</v>
      </c>
      <c r="B387" s="232">
        <v>387</v>
      </c>
      <c r="C387" s="232"/>
      <c r="D387" s="232"/>
      <c r="E387" s="345"/>
      <c r="F387" s="344">
        <f>IF(A387="4637/11/25",1,A387)</f>
        <v>1</v>
      </c>
      <c r="G387" s="232"/>
    </row>
    <row r="388" spans="1:7">
      <c r="A388" s="120" t="s">
        <v>3577</v>
      </c>
      <c r="B388" s="232">
        <v>388</v>
      </c>
      <c r="C388" s="232"/>
      <c r="D388" s="232"/>
      <c r="E388" s="345"/>
      <c r="F388" s="344">
        <f>IF(A388="4637/11/25",1,A388)</f>
        <v>1</v>
      </c>
      <c r="G388" s="232"/>
    </row>
    <row r="389" spans="1:7">
      <c r="A389" s="120" t="s">
        <v>3577</v>
      </c>
      <c r="B389" s="232">
        <v>389</v>
      </c>
      <c r="C389" s="232"/>
      <c r="D389" s="232"/>
      <c r="E389" s="345"/>
      <c r="F389" s="344">
        <f>IF(A389="4637/11/25",1,A389)</f>
        <v>1</v>
      </c>
      <c r="G389" s="232"/>
    </row>
    <row r="390" spans="1:7">
      <c r="A390" s="120" t="s">
        <v>3577</v>
      </c>
      <c r="B390" s="232">
        <v>390</v>
      </c>
      <c r="C390" s="232"/>
      <c r="D390" s="232"/>
      <c r="E390" s="345"/>
      <c r="F390" s="344">
        <f>IF(A390="4637/11/25",1,A390)</f>
        <v>1</v>
      </c>
      <c r="G390" s="232"/>
    </row>
    <row r="391" spans="1:7">
      <c r="A391" s="120" t="s">
        <v>3577</v>
      </c>
      <c r="B391" s="232">
        <v>391</v>
      </c>
      <c r="C391" s="232"/>
      <c r="D391" s="232"/>
      <c r="E391" s="345"/>
      <c r="F391" s="344">
        <f>IF(A391="4637/11/25",1,A391)</f>
        <v>1</v>
      </c>
      <c r="G391" s="232"/>
    </row>
    <row r="392" spans="1:7">
      <c r="A392" s="120" t="s">
        <v>3577</v>
      </c>
      <c r="B392" s="232">
        <v>392</v>
      </c>
      <c r="C392" s="232"/>
      <c r="D392" s="232"/>
      <c r="E392" s="345"/>
      <c r="F392" s="344">
        <f>IF(A392="4637/11/25",1,A392)</f>
        <v>1</v>
      </c>
      <c r="G392" s="232"/>
    </row>
    <row r="393" spans="1:7">
      <c r="A393" s="120" t="s">
        <v>3577</v>
      </c>
      <c r="B393" s="232">
        <v>393</v>
      </c>
      <c r="C393" s="232"/>
      <c r="D393" s="232"/>
      <c r="E393" s="345"/>
      <c r="F393" s="344">
        <f>IF(A393="4637/11/25",1,A393)</f>
        <v>1</v>
      </c>
      <c r="G393" s="232"/>
    </row>
    <row r="394" spans="1:7">
      <c r="A394" s="120" t="s">
        <v>3577</v>
      </c>
      <c r="B394" s="232">
        <v>394</v>
      </c>
      <c r="C394" s="232"/>
      <c r="D394" s="232"/>
      <c r="E394" s="345"/>
      <c r="F394" s="344">
        <f>IF(A394="4637/11/25",1,A394)</f>
        <v>1</v>
      </c>
      <c r="G394" s="232"/>
    </row>
    <row r="395" spans="1:7">
      <c r="A395" s="120" t="s">
        <v>3577</v>
      </c>
      <c r="B395" s="232">
        <v>395</v>
      </c>
      <c r="C395" s="232"/>
      <c r="D395" s="232"/>
      <c r="E395" s="345"/>
      <c r="F395" s="344">
        <f>IF(A395="4637/11/25",1,A395)</f>
        <v>1</v>
      </c>
      <c r="G395" s="232"/>
    </row>
    <row r="396" spans="1:7">
      <c r="A396" s="120" t="s">
        <v>3577</v>
      </c>
      <c r="B396" s="232">
        <v>396</v>
      </c>
      <c r="C396" s="232"/>
      <c r="D396" s="232"/>
      <c r="E396" s="345"/>
      <c r="F396" s="344">
        <f>IF(A396="4637/11/25",1,A396)</f>
        <v>1</v>
      </c>
      <c r="G396" s="232"/>
    </row>
    <row r="397" spans="1:7">
      <c r="A397" s="120" t="s">
        <v>3577</v>
      </c>
      <c r="B397" s="232">
        <v>397</v>
      </c>
      <c r="C397" s="232"/>
      <c r="D397" s="232"/>
      <c r="E397" s="345"/>
      <c r="F397" s="344">
        <f>IF(A397="4637/11/25",1,A397)</f>
        <v>1</v>
      </c>
      <c r="G397" s="232"/>
    </row>
    <row r="398" spans="1:7">
      <c r="A398" s="120" t="s">
        <v>3577</v>
      </c>
      <c r="B398" s="232">
        <v>398</v>
      </c>
      <c r="C398" s="232"/>
      <c r="D398" s="232"/>
      <c r="E398" s="345"/>
      <c r="F398" s="344">
        <f>IF(A398="4637/11/25",1,A398)</f>
        <v>1</v>
      </c>
      <c r="G398" s="232"/>
    </row>
    <row r="399" spans="1:7">
      <c r="A399" s="120" t="s">
        <v>3577</v>
      </c>
      <c r="B399" s="232">
        <v>399</v>
      </c>
      <c r="C399" s="232"/>
      <c r="D399" s="232"/>
      <c r="E399" s="345"/>
      <c r="F399" s="344">
        <f>IF(A399="4637/11/25",1,A399)</f>
        <v>1</v>
      </c>
      <c r="G399" s="232"/>
    </row>
    <row r="400" spans="1:7">
      <c r="A400" s="120" t="s">
        <v>3577</v>
      </c>
      <c r="B400" s="232">
        <v>400</v>
      </c>
      <c r="C400" s="232"/>
      <c r="D400" s="232"/>
      <c r="E400" s="345"/>
      <c r="F400" s="344">
        <f>IF(A400="4637/11/25",1,A400)</f>
        <v>1</v>
      </c>
      <c r="G400" s="232"/>
    </row>
    <row r="401" spans="1:7">
      <c r="A401" s="120" t="s">
        <v>3577</v>
      </c>
      <c r="B401" s="232">
        <v>401</v>
      </c>
      <c r="C401" s="232"/>
      <c r="D401" s="232"/>
      <c r="E401" s="345"/>
      <c r="F401" s="344">
        <f>IF(A401="4637/11/25",1,A401)</f>
        <v>1</v>
      </c>
      <c r="G401" s="232"/>
    </row>
    <row r="402" spans="1:7">
      <c r="A402" s="120" t="s">
        <v>3577</v>
      </c>
      <c r="B402" s="232">
        <v>402</v>
      </c>
      <c r="C402" s="232"/>
      <c r="D402" s="232"/>
      <c r="E402" s="345"/>
      <c r="F402" s="344">
        <f>IF(A402="4637/11/25",1,A402)</f>
        <v>1</v>
      </c>
      <c r="G402" s="232"/>
    </row>
    <row r="403" spans="1:7">
      <c r="A403" s="120" t="s">
        <v>3577</v>
      </c>
      <c r="B403" s="232">
        <v>403</v>
      </c>
      <c r="C403" s="232"/>
      <c r="D403" s="232"/>
      <c r="E403" s="345"/>
      <c r="F403" s="344">
        <f>IF(A403="4637/11/25",1,A403)</f>
        <v>1</v>
      </c>
      <c r="G403" s="232"/>
    </row>
    <row r="404" spans="1:7">
      <c r="A404" s="120" t="s">
        <v>3577</v>
      </c>
      <c r="B404" s="232">
        <v>404</v>
      </c>
      <c r="C404" s="232"/>
      <c r="D404" s="232"/>
      <c r="E404" s="345"/>
      <c r="F404" s="344">
        <f>IF(A404="4637/11/25",1,A404)</f>
        <v>1</v>
      </c>
      <c r="G404" s="232"/>
    </row>
    <row r="405" spans="1:7">
      <c r="A405" s="120" t="s">
        <v>3577</v>
      </c>
      <c r="B405" s="232">
        <v>405</v>
      </c>
      <c r="C405" s="232"/>
      <c r="D405" s="232"/>
      <c r="E405" s="345"/>
      <c r="F405" s="344">
        <f>IF(A405="4637/11/25",1,A405)</f>
        <v>1</v>
      </c>
      <c r="G405" s="232"/>
    </row>
    <row r="406" spans="1:7">
      <c r="A406" s="120" t="s">
        <v>3577</v>
      </c>
      <c r="B406" s="232">
        <v>406</v>
      </c>
      <c r="C406" s="232"/>
      <c r="D406" s="232"/>
      <c r="E406" s="345"/>
      <c r="F406" s="344">
        <f>IF(A406="4637/11/25",1,A406)</f>
        <v>1</v>
      </c>
      <c r="G406" s="232"/>
    </row>
    <row r="407" spans="1:7">
      <c r="A407" s="120" t="s">
        <v>3577</v>
      </c>
      <c r="B407" s="232">
        <v>407</v>
      </c>
      <c r="C407" s="232"/>
      <c r="D407" s="232"/>
      <c r="E407" s="345"/>
      <c r="F407" s="344">
        <f>IF(A407="4637/11/25",1,A407)</f>
        <v>1</v>
      </c>
      <c r="G407" s="232"/>
    </row>
    <row r="408" spans="1:7">
      <c r="A408" s="120" t="s">
        <v>3577</v>
      </c>
      <c r="B408" s="232">
        <v>408</v>
      </c>
      <c r="C408" s="232"/>
      <c r="D408" s="232"/>
      <c r="E408" s="345"/>
      <c r="F408" s="344">
        <f>IF(A408="4637/11/25",1,A408)</f>
        <v>1</v>
      </c>
      <c r="G408" s="232"/>
    </row>
    <row r="409" spans="1:7">
      <c r="A409" s="120" t="s">
        <v>3577</v>
      </c>
      <c r="B409" s="232">
        <v>409</v>
      </c>
      <c r="C409" s="232"/>
      <c r="D409" s="232"/>
      <c r="E409" s="345"/>
      <c r="F409" s="344">
        <f>IF(A409="4637/11/25",1,A409)</f>
        <v>1</v>
      </c>
      <c r="G409" s="232"/>
    </row>
    <row r="410" spans="1:7">
      <c r="A410" s="120" t="s">
        <v>3577</v>
      </c>
      <c r="B410" s="232">
        <v>410</v>
      </c>
      <c r="C410" s="232"/>
      <c r="D410" s="232"/>
      <c r="E410" s="345"/>
      <c r="F410" s="344">
        <f>IF(A410="4637/11/25",1,A410)</f>
        <v>1</v>
      </c>
      <c r="G410" s="304"/>
    </row>
    <row r="411" spans="1:7">
      <c r="A411" s="120" t="s">
        <v>3577</v>
      </c>
      <c r="B411" s="232">
        <v>411</v>
      </c>
      <c r="C411" s="232"/>
      <c r="D411" s="232"/>
      <c r="E411" s="345"/>
      <c r="F411" s="344">
        <f>IF(A411="4637/11/25",1,A411)</f>
        <v>1</v>
      </c>
      <c r="G411" s="232"/>
    </row>
    <row r="412" spans="1:7">
      <c r="A412" s="120" t="s">
        <v>3577</v>
      </c>
      <c r="B412" s="232">
        <v>412</v>
      </c>
      <c r="C412" s="232"/>
      <c r="D412" s="232"/>
      <c r="E412" s="345"/>
      <c r="F412" s="344">
        <f>IF(A412="4637/11/25",1,A412)</f>
        <v>1</v>
      </c>
      <c r="G412" s="232"/>
    </row>
    <row r="413" spans="1:7">
      <c r="A413" s="120" t="s">
        <v>3577</v>
      </c>
      <c r="B413" s="232">
        <v>413</v>
      </c>
      <c r="C413" s="232"/>
      <c r="D413" s="232"/>
      <c r="E413" s="345"/>
      <c r="F413" s="344">
        <f>IF(A413="4637/11/25",1,A413)</f>
        <v>1</v>
      </c>
      <c r="G413" s="232"/>
    </row>
    <row r="414" spans="1:7">
      <c r="A414" s="120" t="s">
        <v>3577</v>
      </c>
      <c r="B414" s="232">
        <v>414</v>
      </c>
      <c r="C414" s="232"/>
      <c r="D414" s="232"/>
      <c r="E414" s="345"/>
      <c r="F414" s="344">
        <f>IF(A414="4637/11/25",1,A414)</f>
        <v>1</v>
      </c>
      <c r="G414" s="232"/>
    </row>
    <row r="415" spans="1:7">
      <c r="A415" s="120" t="s">
        <v>3577</v>
      </c>
      <c r="B415" s="232">
        <v>415</v>
      </c>
      <c r="C415" s="232"/>
      <c r="D415" s="232"/>
      <c r="E415" s="345"/>
      <c r="F415" s="344">
        <f>IF(A415="4637/11/25",1,A415)</f>
        <v>1</v>
      </c>
      <c r="G415" s="232"/>
    </row>
    <row r="416" spans="1:7">
      <c r="A416" s="120" t="s">
        <v>3577</v>
      </c>
      <c r="B416" s="232">
        <v>416</v>
      </c>
      <c r="C416" s="232"/>
      <c r="D416" s="232"/>
      <c r="E416" s="345"/>
      <c r="F416" s="344">
        <f>IF(A416="4637/11/25",1,A416)</f>
        <v>1</v>
      </c>
      <c r="G416" s="232"/>
    </row>
    <row r="417" spans="1:7">
      <c r="A417" s="120" t="s">
        <v>3577</v>
      </c>
      <c r="B417" s="232">
        <v>417</v>
      </c>
      <c r="C417" s="232"/>
      <c r="D417" s="232"/>
      <c r="E417" s="345"/>
      <c r="F417" s="344">
        <f>IF(A417="4637/11/25",1,A417)</f>
        <v>1</v>
      </c>
      <c r="G417" s="232"/>
    </row>
    <row r="418" spans="1:7">
      <c r="A418" s="120" t="s">
        <v>3577</v>
      </c>
      <c r="B418" s="232">
        <v>418</v>
      </c>
      <c r="C418" s="232"/>
      <c r="D418" s="232"/>
      <c r="E418" s="345"/>
      <c r="F418" s="344">
        <f>IF(A418="4637/11/25",1,A418)</f>
        <v>1</v>
      </c>
      <c r="G418" s="304"/>
    </row>
    <row r="419" spans="1:7">
      <c r="A419" s="120" t="s">
        <v>3577</v>
      </c>
      <c r="B419" s="232">
        <v>419</v>
      </c>
      <c r="C419" s="232"/>
      <c r="D419" s="232"/>
      <c r="E419" s="345"/>
      <c r="F419" s="344">
        <f>IF(A419="4637/11/25",1,A419)</f>
        <v>1</v>
      </c>
      <c r="G419" s="232"/>
    </row>
    <row r="420" spans="1:7">
      <c r="A420" s="120" t="s">
        <v>3577</v>
      </c>
      <c r="B420" s="232">
        <v>420</v>
      </c>
      <c r="C420" s="232"/>
      <c r="D420" s="232"/>
      <c r="E420" s="345"/>
      <c r="F420" s="344">
        <f>IF(A420="4637/11/25",1,A420)</f>
        <v>1</v>
      </c>
      <c r="G420" s="232"/>
    </row>
    <row r="421" spans="1:7">
      <c r="A421" s="120" t="s">
        <v>3577</v>
      </c>
      <c r="B421" s="232">
        <v>421</v>
      </c>
      <c r="C421" s="232"/>
      <c r="D421" s="232"/>
      <c r="E421" s="345"/>
      <c r="F421" s="344">
        <f>IF(A421="4637/11/25",1,A421)</f>
        <v>1</v>
      </c>
      <c r="G421" s="304"/>
    </row>
    <row r="422" spans="1:7">
      <c r="A422" s="120" t="s">
        <v>3577</v>
      </c>
      <c r="B422" s="232">
        <v>422</v>
      </c>
      <c r="C422" s="232"/>
      <c r="D422" s="232"/>
      <c r="E422" s="345"/>
      <c r="F422" s="344">
        <f>IF(A422="4637/11/25",1,A422)</f>
        <v>1</v>
      </c>
      <c r="G422" s="232"/>
    </row>
    <row r="423" spans="1:7">
      <c r="A423" s="120" t="s">
        <v>3577</v>
      </c>
      <c r="B423" s="232">
        <v>423</v>
      </c>
      <c r="C423" s="232"/>
      <c r="D423" s="232"/>
      <c r="E423" s="345"/>
      <c r="F423" s="344">
        <f>IF(A423="4637/11/25",1,A423)</f>
        <v>1</v>
      </c>
      <c r="G423" s="232"/>
    </row>
    <row r="424" spans="1:7">
      <c r="A424" s="120" t="s">
        <v>3577</v>
      </c>
      <c r="B424" s="232">
        <v>424</v>
      </c>
      <c r="C424" s="232"/>
      <c r="D424" s="232"/>
      <c r="E424" s="345"/>
      <c r="F424" s="344">
        <f>IF(A424="4637/11/25",1,A424)</f>
        <v>1</v>
      </c>
      <c r="G424" s="232"/>
    </row>
    <row r="425" spans="1:7">
      <c r="A425" s="120" t="s">
        <v>3577</v>
      </c>
      <c r="B425" s="232">
        <v>425</v>
      </c>
      <c r="C425" s="232"/>
      <c r="D425" s="232"/>
      <c r="E425" s="345"/>
      <c r="F425" s="344">
        <f>IF(A425="4637/11/25",1,A425)</f>
        <v>1</v>
      </c>
      <c r="G425" s="232"/>
    </row>
    <row r="426" spans="1:7">
      <c r="A426" s="120" t="s">
        <v>3577</v>
      </c>
      <c r="B426" s="232">
        <v>426</v>
      </c>
      <c r="C426" s="232"/>
      <c r="D426" s="232"/>
      <c r="E426" s="345"/>
      <c r="F426" s="344">
        <f>IF(A426="4637/11/25",1,A426)</f>
        <v>1</v>
      </c>
      <c r="G426" s="232"/>
    </row>
    <row r="427" spans="1:7">
      <c r="A427" s="120" t="s">
        <v>3577</v>
      </c>
      <c r="B427" s="232">
        <v>427</v>
      </c>
      <c r="C427" s="232"/>
      <c r="D427" s="232"/>
      <c r="E427" s="345"/>
      <c r="F427" s="344">
        <f>IF(A427="4637/11/25",1,A427)</f>
        <v>1</v>
      </c>
      <c r="G427" s="232"/>
    </row>
    <row r="428" spans="1:7">
      <c r="A428" s="120" t="s">
        <v>3577</v>
      </c>
      <c r="B428" s="232">
        <v>428</v>
      </c>
      <c r="C428" s="232"/>
      <c r="D428" s="232"/>
      <c r="E428" s="345"/>
      <c r="F428" s="344">
        <f>IF(A428="4637/11/25",1,A428)</f>
        <v>1</v>
      </c>
      <c r="G428" s="232"/>
    </row>
    <row r="429" spans="1:7">
      <c r="A429" s="120" t="s">
        <v>3577</v>
      </c>
      <c r="B429" s="232">
        <v>429</v>
      </c>
      <c r="C429" s="232"/>
      <c r="D429" s="232"/>
      <c r="E429" s="345"/>
      <c r="F429" s="344">
        <f>IF(A429="4637/11/25",1,A429)</f>
        <v>1</v>
      </c>
      <c r="G429" s="232"/>
    </row>
    <row r="430" spans="1:7">
      <c r="A430" s="120" t="s">
        <v>3577</v>
      </c>
      <c r="B430" s="232">
        <v>430</v>
      </c>
      <c r="C430" s="232"/>
      <c r="D430" s="232"/>
      <c r="E430" s="345"/>
      <c r="F430" s="344">
        <f>IF(A430="4637/11/25",1,A430)</f>
        <v>1</v>
      </c>
      <c r="G430" s="232"/>
    </row>
    <row r="431" spans="1:7">
      <c r="A431" s="120" t="s">
        <v>3577</v>
      </c>
      <c r="B431" s="232">
        <v>431</v>
      </c>
      <c r="C431" s="232"/>
      <c r="D431" s="232"/>
      <c r="E431" s="345"/>
      <c r="F431" s="344">
        <f>IF(A431="4637/11/25",1,A431)</f>
        <v>1</v>
      </c>
      <c r="G431" s="232"/>
    </row>
    <row r="432" spans="1:7">
      <c r="A432" s="120" t="s">
        <v>3577</v>
      </c>
      <c r="B432" s="232">
        <v>432</v>
      </c>
      <c r="C432" s="232"/>
      <c r="D432" s="232"/>
      <c r="E432" s="345"/>
      <c r="F432" s="344">
        <f>IF(A432="4637/11/25",1,A432)</f>
        <v>1</v>
      </c>
      <c r="G432" s="338"/>
    </row>
    <row r="433" spans="1:7">
      <c r="A433" s="120" t="s">
        <v>3577</v>
      </c>
      <c r="B433" s="232">
        <v>433</v>
      </c>
      <c r="C433" s="232"/>
      <c r="D433" s="232"/>
      <c r="E433" s="345"/>
      <c r="F433" s="344">
        <f>IF(A433="4637/11/25",1,A433)</f>
        <v>1</v>
      </c>
      <c r="G433" s="232"/>
    </row>
    <row r="434" spans="1:7">
      <c r="A434" s="120" t="s">
        <v>3577</v>
      </c>
      <c r="B434" s="232">
        <v>434</v>
      </c>
      <c r="C434" s="232"/>
      <c r="D434" s="232"/>
      <c r="E434" s="345"/>
      <c r="F434" s="344">
        <f>IF(A434="4637/11/25",1,A434)</f>
        <v>1</v>
      </c>
      <c r="G434" s="232"/>
    </row>
    <row r="435" spans="1:7">
      <c r="A435" s="120" t="s">
        <v>3577</v>
      </c>
      <c r="B435" s="232">
        <v>435</v>
      </c>
      <c r="C435" s="232"/>
      <c r="D435" s="232"/>
      <c r="E435" s="345"/>
      <c r="F435" s="344">
        <f>IF(A435="4637/11/25",1,A435)</f>
        <v>1</v>
      </c>
      <c r="G435" s="232"/>
    </row>
    <row r="436" spans="1:7">
      <c r="A436" s="120" t="s">
        <v>3577</v>
      </c>
      <c r="B436" s="232">
        <v>436</v>
      </c>
      <c r="C436" s="232"/>
      <c r="D436" s="232"/>
      <c r="E436" s="345"/>
      <c r="F436" s="344">
        <f>IF(A436="4637/11/25",1,A436)</f>
        <v>1</v>
      </c>
      <c r="G436" s="232"/>
    </row>
    <row r="437" spans="1:7">
      <c r="A437" s="120" t="s">
        <v>3577</v>
      </c>
      <c r="B437" s="232">
        <v>437</v>
      </c>
      <c r="C437" s="232"/>
      <c r="D437" s="232"/>
      <c r="E437" s="345"/>
      <c r="F437" s="344">
        <f>IF(A437="4637/11/25",1,A437)</f>
        <v>1</v>
      </c>
      <c r="G437" s="232"/>
    </row>
    <row r="438" spans="1:7">
      <c r="A438" s="120" t="s">
        <v>3577</v>
      </c>
      <c r="B438" s="232">
        <v>438</v>
      </c>
      <c r="C438" s="232"/>
      <c r="D438" s="232"/>
      <c r="E438" s="345"/>
      <c r="F438" s="344">
        <f>IF(A438="4637/11/25",1,A438)</f>
        <v>1</v>
      </c>
      <c r="G438" s="232"/>
    </row>
    <row r="439" spans="1:7">
      <c r="A439" s="120" t="s">
        <v>3577</v>
      </c>
      <c r="B439" s="232">
        <v>439</v>
      </c>
      <c r="C439" s="232"/>
      <c r="D439" s="232"/>
      <c r="E439" s="345"/>
      <c r="F439" s="344">
        <f>IF(A439="4637/11/25",1,A439)</f>
        <v>1</v>
      </c>
      <c r="G439" s="232"/>
    </row>
    <row r="440" spans="1:7">
      <c r="A440" s="120" t="s">
        <v>3577</v>
      </c>
      <c r="B440" s="232">
        <v>440</v>
      </c>
      <c r="C440" s="232"/>
      <c r="D440" s="232"/>
      <c r="E440" s="345"/>
      <c r="F440" s="344">
        <f>IF(A440="4637/11/25",1,A440)</f>
        <v>1</v>
      </c>
      <c r="G440" s="232"/>
    </row>
    <row r="441" spans="1:7">
      <c r="A441" s="120" t="s">
        <v>3577</v>
      </c>
      <c r="B441" s="232">
        <v>441</v>
      </c>
      <c r="C441" s="232"/>
      <c r="D441" s="232"/>
      <c r="E441" s="345"/>
      <c r="F441" s="344">
        <f>IF(A441="4637/11/25",1,A441)</f>
        <v>1</v>
      </c>
      <c r="G441" s="304"/>
    </row>
    <row r="442" spans="1:7">
      <c r="A442" s="120" t="s">
        <v>3577</v>
      </c>
      <c r="B442" s="232">
        <v>442</v>
      </c>
      <c r="C442" s="232"/>
      <c r="D442" s="232"/>
      <c r="E442" s="345"/>
      <c r="F442" s="344">
        <f>IF(A442="4637/11/25",1,A442)</f>
        <v>1</v>
      </c>
      <c r="G442" s="232"/>
    </row>
    <row r="443" spans="1:7">
      <c r="A443" s="120" t="s">
        <v>3577</v>
      </c>
      <c r="B443" s="232">
        <v>443</v>
      </c>
      <c r="C443" s="232"/>
      <c r="D443" s="232"/>
      <c r="E443" s="345"/>
      <c r="F443" s="344">
        <f>IF(A443="4637/11/25",1,A443)</f>
        <v>1</v>
      </c>
      <c r="G443" s="304"/>
    </row>
    <row r="444" spans="1:7">
      <c r="A444" s="120" t="s">
        <v>3577</v>
      </c>
      <c r="B444" s="232">
        <v>444</v>
      </c>
      <c r="C444" s="232"/>
      <c r="D444" s="232"/>
      <c r="E444" s="345"/>
      <c r="F444" s="344">
        <f>IF(A444="4637/11/25",1,A444)</f>
        <v>1</v>
      </c>
      <c r="G444" s="232"/>
    </row>
    <row r="445" spans="1:7">
      <c r="A445" s="120" t="s">
        <v>3577</v>
      </c>
      <c r="B445" s="232">
        <v>445</v>
      </c>
      <c r="C445" s="232"/>
      <c r="D445" s="232"/>
      <c r="E445" s="345"/>
      <c r="F445" s="344">
        <f>IF(A445="4637/11/25",1,A445)</f>
        <v>1</v>
      </c>
      <c r="G445" s="232"/>
    </row>
    <row r="446" spans="1:7">
      <c r="A446" s="120" t="s">
        <v>3577</v>
      </c>
      <c r="B446" s="232">
        <v>446</v>
      </c>
      <c r="C446" s="232"/>
      <c r="D446" s="232"/>
      <c r="E446" s="345"/>
      <c r="F446" s="344">
        <f>IF(A446="4637/11/25",1,A446)</f>
        <v>1</v>
      </c>
      <c r="G446" s="232"/>
    </row>
    <row r="447" spans="1:7">
      <c r="A447" s="120" t="s">
        <v>3577</v>
      </c>
      <c r="B447" s="232">
        <v>447</v>
      </c>
      <c r="C447" s="232"/>
      <c r="D447" s="232"/>
      <c r="E447" s="345"/>
      <c r="F447" s="344">
        <f>IF(A447="4637/11/25",1,A447)</f>
        <v>1</v>
      </c>
      <c r="G447" s="304"/>
    </row>
    <row r="448" spans="1:7">
      <c r="A448" s="120" t="s">
        <v>3577</v>
      </c>
      <c r="B448" s="232">
        <v>448</v>
      </c>
      <c r="C448" s="232"/>
      <c r="D448" s="232"/>
      <c r="E448" s="345"/>
      <c r="F448" s="344">
        <f>IF(A448="4637/11/25",1,A448)</f>
        <v>1</v>
      </c>
      <c r="G448" s="232"/>
    </row>
    <row r="449" spans="1:7">
      <c r="A449" s="120" t="s">
        <v>3577</v>
      </c>
      <c r="B449" s="232">
        <v>449</v>
      </c>
      <c r="C449" s="232"/>
      <c r="D449" s="232"/>
      <c r="E449" s="345"/>
      <c r="F449" s="344">
        <f>IF(A449="4637/11/25",1,A449)</f>
        <v>1</v>
      </c>
      <c r="G449" s="232"/>
    </row>
    <row r="450" spans="1:7">
      <c r="A450" s="120" t="s">
        <v>3577</v>
      </c>
      <c r="B450" s="232">
        <v>450</v>
      </c>
      <c r="C450" s="232"/>
      <c r="D450" s="232"/>
      <c r="E450" s="345"/>
      <c r="F450" s="344">
        <f>IF(A450="4637/11/25",1,A450)</f>
        <v>1</v>
      </c>
      <c r="G450" s="232"/>
    </row>
    <row r="451" spans="1:7">
      <c r="A451" s="120" t="s">
        <v>3577</v>
      </c>
      <c r="B451" s="232">
        <v>451</v>
      </c>
      <c r="C451" s="232"/>
      <c r="D451" s="232"/>
      <c r="E451" s="345"/>
      <c r="F451" s="344">
        <f>IF(A451="4637/11/25",1,A451)</f>
        <v>1</v>
      </c>
      <c r="G451" s="232"/>
    </row>
    <row r="452" spans="1:7">
      <c r="A452" s="120" t="s">
        <v>3577</v>
      </c>
      <c r="B452" s="232">
        <v>452</v>
      </c>
      <c r="C452" s="232"/>
      <c r="D452" s="232"/>
      <c r="E452" s="345"/>
      <c r="F452" s="344">
        <f>IF(A452="4637/11/25",1,A452)</f>
        <v>1</v>
      </c>
      <c r="G452" s="232"/>
    </row>
    <row r="453" spans="1:7">
      <c r="A453" s="120" t="s">
        <v>3577</v>
      </c>
      <c r="B453" s="232">
        <v>453</v>
      </c>
      <c r="C453" s="232"/>
      <c r="D453" s="232"/>
      <c r="E453" s="345"/>
      <c r="F453" s="344">
        <f>IF(A453="4637/11/25",1,A453)</f>
        <v>1</v>
      </c>
      <c r="G453" s="232"/>
    </row>
    <row r="454" spans="1:7">
      <c r="A454" s="120" t="s">
        <v>3577</v>
      </c>
      <c r="B454" s="232">
        <v>454</v>
      </c>
      <c r="C454" s="232"/>
      <c r="D454" s="232"/>
      <c r="E454" s="345"/>
      <c r="F454" s="344">
        <f>IF(A454="4637/11/25",1,A454)</f>
        <v>1</v>
      </c>
      <c r="G454" s="232"/>
    </row>
    <row r="455" spans="1:7">
      <c r="A455" s="120" t="s">
        <v>3577</v>
      </c>
      <c r="B455" s="232">
        <v>455</v>
      </c>
      <c r="C455" s="232"/>
      <c r="D455" s="232"/>
      <c r="E455" s="345"/>
      <c r="F455" s="344">
        <f>IF(A455="4637/11/25",1,A455)</f>
        <v>1</v>
      </c>
      <c r="G455" s="232"/>
    </row>
    <row r="456" spans="1:7">
      <c r="A456" s="120" t="s">
        <v>3577</v>
      </c>
      <c r="B456" s="232">
        <v>456</v>
      </c>
      <c r="C456" s="232"/>
      <c r="D456" s="232"/>
      <c r="E456" s="345"/>
      <c r="F456" s="344">
        <f>IF(A456="4637/11/25",1,A456)</f>
        <v>1</v>
      </c>
      <c r="G456" s="304"/>
    </row>
    <row r="457" spans="1:7">
      <c r="A457" s="120" t="s">
        <v>3577</v>
      </c>
      <c r="B457" s="232">
        <v>457</v>
      </c>
      <c r="C457" s="232"/>
      <c r="D457" s="232"/>
      <c r="E457" s="345"/>
      <c r="F457" s="344">
        <f>IF(A457="4637/11/25",1,A457)</f>
        <v>1</v>
      </c>
      <c r="G457" s="232"/>
    </row>
    <row r="458" spans="1:7">
      <c r="A458" s="120" t="s">
        <v>3577</v>
      </c>
      <c r="B458" s="232">
        <v>458</v>
      </c>
      <c r="C458" s="232"/>
      <c r="D458" s="232"/>
      <c r="E458" s="345"/>
      <c r="F458" s="344">
        <f>IF(A458="4637/11/25",1,A458)</f>
        <v>1</v>
      </c>
      <c r="G458" s="232"/>
    </row>
    <row r="459" spans="1:7">
      <c r="A459" s="120" t="s">
        <v>3577</v>
      </c>
      <c r="B459" s="232">
        <v>459</v>
      </c>
      <c r="C459" s="232"/>
      <c r="D459" s="232"/>
      <c r="E459" s="345"/>
      <c r="F459" s="344">
        <f>IF(A459="4637/11/25",1,A459)</f>
        <v>1</v>
      </c>
      <c r="G459" s="232"/>
    </row>
    <row r="460" spans="1:7">
      <c r="A460" s="120" t="s">
        <v>3577</v>
      </c>
      <c r="B460" s="232">
        <v>460</v>
      </c>
      <c r="C460" s="232"/>
      <c r="D460" s="232"/>
      <c r="E460" s="345"/>
      <c r="F460" s="344">
        <f>IF(A460="4637/11/25",1,A460)</f>
        <v>1</v>
      </c>
      <c r="G460" s="232"/>
    </row>
    <row r="461" spans="1:7">
      <c r="A461" s="120" t="s">
        <v>3577</v>
      </c>
      <c r="B461" s="232">
        <v>461</v>
      </c>
      <c r="C461" s="232"/>
      <c r="D461" s="232"/>
      <c r="E461" s="345"/>
      <c r="F461" s="344">
        <f>IF(A461="4637/11/25",1,A461)</f>
        <v>1</v>
      </c>
      <c r="G461" s="232"/>
    </row>
    <row r="462" spans="1:7">
      <c r="A462" s="120" t="s">
        <v>3577</v>
      </c>
      <c r="B462" s="232">
        <v>462</v>
      </c>
      <c r="C462" s="232"/>
      <c r="D462" s="232"/>
      <c r="E462" s="345"/>
      <c r="F462" s="344">
        <f>IF(A462="4637/11/25",1,A462)</f>
        <v>1</v>
      </c>
      <c r="G462" s="232"/>
    </row>
    <row r="463" spans="1:7">
      <c r="A463" s="120" t="s">
        <v>3577</v>
      </c>
      <c r="B463" s="232">
        <v>463</v>
      </c>
      <c r="C463" s="232"/>
      <c r="D463" s="232"/>
      <c r="E463" s="345"/>
      <c r="F463" s="344">
        <f>IF(A463="4637/11/25",1,A463)</f>
        <v>1</v>
      </c>
      <c r="G463" s="232"/>
    </row>
    <row r="464" spans="1:7">
      <c r="A464" s="120" t="s">
        <v>3577</v>
      </c>
      <c r="B464" s="232">
        <v>464</v>
      </c>
      <c r="C464" s="232"/>
      <c r="D464" s="232"/>
      <c r="E464" s="345"/>
      <c r="F464" s="344">
        <f>IF(A464="4637/11/25",1,A464)</f>
        <v>1</v>
      </c>
      <c r="G464" s="232"/>
    </row>
    <row r="465" spans="1:7">
      <c r="A465" s="120" t="s">
        <v>3577</v>
      </c>
      <c r="B465" s="232">
        <v>465</v>
      </c>
      <c r="C465" s="232"/>
      <c r="D465" s="232"/>
      <c r="E465" s="345"/>
      <c r="F465" s="344">
        <f>IF(A465="4637/11/25",1,A465)</f>
        <v>1</v>
      </c>
      <c r="G465" s="304"/>
    </row>
    <row r="466" spans="1:7">
      <c r="A466" s="120" t="s">
        <v>3577</v>
      </c>
      <c r="B466" s="232">
        <v>466</v>
      </c>
      <c r="C466" s="232"/>
      <c r="D466" s="232"/>
      <c r="E466" s="345"/>
      <c r="F466" s="344">
        <f>IF(A466="4637/11/25",1,A466)</f>
        <v>1</v>
      </c>
      <c r="G466" s="232"/>
    </row>
    <row r="467" spans="1:7">
      <c r="A467" s="120" t="s">
        <v>3577</v>
      </c>
      <c r="B467" s="232">
        <v>467</v>
      </c>
      <c r="C467" s="232"/>
      <c r="D467" s="232"/>
      <c r="E467" s="345"/>
      <c r="F467" s="344">
        <f>IF(A467="4637/11/25",1,A467)</f>
        <v>1</v>
      </c>
      <c r="G467" s="232"/>
    </row>
    <row r="468" spans="1:7">
      <c r="A468" s="120" t="s">
        <v>3577</v>
      </c>
      <c r="B468" s="232">
        <v>468</v>
      </c>
      <c r="C468" s="232"/>
      <c r="D468" s="232"/>
      <c r="E468" s="345"/>
      <c r="F468" s="344">
        <f>IF(A468="4637/11/25",1,A468)</f>
        <v>1</v>
      </c>
      <c r="G468" s="232"/>
    </row>
    <row r="469" spans="1:7">
      <c r="A469" s="120" t="s">
        <v>3577</v>
      </c>
      <c r="B469" s="232">
        <v>469</v>
      </c>
      <c r="C469" s="232"/>
      <c r="D469" s="232"/>
      <c r="E469" s="345"/>
      <c r="F469" s="344">
        <f>IF(A469="4637/11/25",1,A469)</f>
        <v>1</v>
      </c>
      <c r="G469" s="232"/>
    </row>
    <row r="470" spans="1:7">
      <c r="A470" s="120" t="s">
        <v>3577</v>
      </c>
      <c r="B470" s="232">
        <v>470</v>
      </c>
      <c r="C470" s="232"/>
      <c r="D470" s="232"/>
      <c r="E470" s="345"/>
      <c r="F470" s="344">
        <f>IF(A470="4637/11/25",1,A470)</f>
        <v>1</v>
      </c>
      <c r="G470" s="232"/>
    </row>
    <row r="471" spans="1:7">
      <c r="A471" s="120" t="s">
        <v>3577</v>
      </c>
      <c r="B471" s="232">
        <v>471</v>
      </c>
      <c r="C471" s="232"/>
      <c r="D471" s="232"/>
      <c r="E471" s="345"/>
      <c r="F471" s="344">
        <f>IF(A471="4637/11/25",1,A471)</f>
        <v>1</v>
      </c>
      <c r="G471" s="232"/>
    </row>
    <row r="472" spans="1:7">
      <c r="A472" s="120" t="s">
        <v>3577</v>
      </c>
      <c r="B472" s="232">
        <v>472</v>
      </c>
      <c r="C472" s="232"/>
      <c r="D472" s="232"/>
      <c r="E472" s="345"/>
      <c r="F472" s="344">
        <f>IF(A472="4637/11/25",1,A472)</f>
        <v>1</v>
      </c>
      <c r="G472" s="232"/>
    </row>
    <row r="473" spans="1:7">
      <c r="A473" s="120" t="s">
        <v>3577</v>
      </c>
      <c r="B473" s="232">
        <v>473</v>
      </c>
      <c r="C473" s="232"/>
      <c r="D473" s="232"/>
      <c r="E473" s="345"/>
      <c r="F473" s="344">
        <f>IF(A473="4637/11/25",1,A473)</f>
        <v>1</v>
      </c>
      <c r="G473" s="232"/>
    </row>
    <row r="474" spans="1:7">
      <c r="A474" s="120" t="s">
        <v>3577</v>
      </c>
      <c r="B474" s="232">
        <v>474</v>
      </c>
      <c r="C474" s="232"/>
      <c r="D474" s="232"/>
      <c r="E474" s="345"/>
      <c r="F474" s="344">
        <f>IF(A474="4637/11/25",1,A474)</f>
        <v>1</v>
      </c>
      <c r="G474" s="232"/>
    </row>
    <row r="475" spans="1:7">
      <c r="A475" s="120" t="s">
        <v>3577</v>
      </c>
      <c r="B475" s="232">
        <v>475</v>
      </c>
      <c r="C475" s="232"/>
      <c r="D475" s="232"/>
      <c r="E475" s="345"/>
      <c r="F475" s="344">
        <f>IF(A475="4637/11/25",1,A475)</f>
        <v>1</v>
      </c>
      <c r="G475" s="304"/>
    </row>
    <row r="476" spans="1:7">
      <c r="A476" s="120" t="s">
        <v>3577</v>
      </c>
      <c r="B476" s="232">
        <v>476</v>
      </c>
      <c r="C476" s="232"/>
      <c r="D476" s="232"/>
      <c r="E476" s="345"/>
      <c r="F476" s="344">
        <f>IF(A476="4637/11/25",1,A476)</f>
        <v>1</v>
      </c>
      <c r="G476" s="232"/>
    </row>
    <row r="477" spans="1:7">
      <c r="A477" s="120" t="s">
        <v>3577</v>
      </c>
      <c r="B477" s="232">
        <v>477</v>
      </c>
      <c r="C477" s="232"/>
      <c r="D477" s="232"/>
      <c r="E477" s="345"/>
      <c r="F477" s="344">
        <f>IF(A477="4637/11/25",1,A477)</f>
        <v>1</v>
      </c>
      <c r="G477" s="232"/>
    </row>
    <row r="478" spans="1:7">
      <c r="A478" s="120" t="s">
        <v>3577</v>
      </c>
      <c r="B478" s="232">
        <v>478</v>
      </c>
      <c r="C478" s="232"/>
      <c r="D478" s="232"/>
      <c r="E478" s="345"/>
      <c r="F478" s="344">
        <f>IF(A478="4637/11/25",1,A478)</f>
        <v>1</v>
      </c>
      <c r="G478" s="338"/>
    </row>
    <row r="479" spans="1:7">
      <c r="A479" s="120" t="s">
        <v>3577</v>
      </c>
      <c r="B479" s="232">
        <v>479</v>
      </c>
      <c r="C479" s="232"/>
      <c r="D479" s="232"/>
      <c r="E479" s="345"/>
      <c r="F479" s="344">
        <f>IF(A479="4637/11/25",1,A479)</f>
        <v>1</v>
      </c>
      <c r="G479" s="232"/>
    </row>
    <row r="480" spans="1:7">
      <c r="A480" s="120" t="s">
        <v>3577</v>
      </c>
      <c r="B480" s="232">
        <v>480</v>
      </c>
      <c r="C480" s="232"/>
      <c r="D480" s="232"/>
      <c r="E480" s="345"/>
      <c r="F480" s="344">
        <f>IF(A480="4637/11/25",1,A480)</f>
        <v>1</v>
      </c>
      <c r="G480" s="232"/>
    </row>
    <row r="481" spans="1:7">
      <c r="A481" s="120" t="s">
        <v>3577</v>
      </c>
      <c r="B481" s="232">
        <v>481</v>
      </c>
      <c r="C481" s="232"/>
      <c r="D481" s="232"/>
      <c r="E481" s="345"/>
      <c r="F481" s="344">
        <f>IF(A481="4637/11/25",1,A481)</f>
        <v>1</v>
      </c>
      <c r="G481" s="232"/>
    </row>
    <row r="482" spans="1:7">
      <c r="A482" s="120" t="s">
        <v>3577</v>
      </c>
      <c r="B482" s="232">
        <v>482</v>
      </c>
      <c r="C482" s="232"/>
      <c r="D482" s="232"/>
      <c r="E482" s="345"/>
      <c r="F482" s="344">
        <f>IF(A482="4637/11/25",1,A482)</f>
        <v>1</v>
      </c>
      <c r="G482" s="232"/>
    </row>
    <row r="483" spans="1:7">
      <c r="A483" s="120" t="s">
        <v>3577</v>
      </c>
      <c r="B483" s="232">
        <v>483</v>
      </c>
      <c r="C483" s="232"/>
      <c r="D483" s="232"/>
      <c r="E483" s="345"/>
      <c r="F483" s="344">
        <f>IF(A483="4637/11/25",1,A483)</f>
        <v>1</v>
      </c>
      <c r="G483" s="338"/>
    </row>
    <row r="484" spans="1:7">
      <c r="A484" s="120" t="s">
        <v>3577</v>
      </c>
      <c r="B484" s="232">
        <v>484</v>
      </c>
      <c r="C484" s="232"/>
      <c r="D484" s="232"/>
      <c r="E484" s="345"/>
      <c r="F484" s="344">
        <f>IF(A484="4637/11/25",1,A484)</f>
        <v>1</v>
      </c>
      <c r="G484" s="232"/>
    </row>
    <row r="485" spans="1:7">
      <c r="A485" s="120" t="s">
        <v>3577</v>
      </c>
      <c r="B485" s="232">
        <v>485</v>
      </c>
      <c r="C485" s="232"/>
      <c r="D485" s="232"/>
      <c r="E485" s="345"/>
      <c r="F485" s="344">
        <f>IF(A485="4637/11/25",1,A485)</f>
        <v>1</v>
      </c>
      <c r="G485" s="232"/>
    </row>
    <row r="486" spans="1:7">
      <c r="A486" s="120" t="s">
        <v>3577</v>
      </c>
      <c r="B486" s="232">
        <v>486</v>
      </c>
      <c r="C486" s="232"/>
      <c r="D486" s="232"/>
      <c r="E486" s="345"/>
      <c r="F486" s="344">
        <f>IF(A486="4637/11/25",1,A486)</f>
        <v>1</v>
      </c>
      <c r="G486" s="232"/>
    </row>
    <row r="487" spans="1:7">
      <c r="A487" s="120" t="s">
        <v>3577</v>
      </c>
      <c r="B487" s="232">
        <v>487</v>
      </c>
      <c r="C487" s="232"/>
      <c r="D487" s="232"/>
      <c r="E487" s="345"/>
      <c r="F487" s="344">
        <f>IF(A487="4637/11/25",1,A487)</f>
        <v>1</v>
      </c>
      <c r="G487" s="232"/>
    </row>
    <row r="488" spans="1:7">
      <c r="A488" s="120" t="s">
        <v>3577</v>
      </c>
      <c r="B488" s="232">
        <v>488</v>
      </c>
      <c r="C488" s="232"/>
      <c r="D488" s="232"/>
      <c r="E488" s="345"/>
      <c r="F488" s="344">
        <f>IF(A488="4637/11/25",1,A488)</f>
        <v>1</v>
      </c>
      <c r="G488" s="304"/>
    </row>
    <row r="489" spans="1:7">
      <c r="A489" s="120" t="s">
        <v>3577</v>
      </c>
      <c r="B489" s="232">
        <v>489</v>
      </c>
      <c r="C489" s="232"/>
      <c r="D489" s="232"/>
      <c r="E489" s="345"/>
      <c r="F489" s="344">
        <f>IF(A489="4637/11/25",1,A489)</f>
        <v>1</v>
      </c>
      <c r="G489" s="232"/>
    </row>
    <row r="490" spans="1:7">
      <c r="A490" s="120" t="s">
        <v>3577</v>
      </c>
      <c r="B490" s="232">
        <v>490</v>
      </c>
      <c r="C490" s="232"/>
      <c r="D490" s="232"/>
      <c r="E490" s="345"/>
      <c r="F490" s="344">
        <f>IF(A490="4637/11/25",1,A490)</f>
        <v>1</v>
      </c>
      <c r="G490" s="232"/>
    </row>
    <row r="491" spans="1:7">
      <c r="A491" s="120" t="s">
        <v>3577</v>
      </c>
      <c r="B491" s="232">
        <v>491</v>
      </c>
      <c r="C491" s="232"/>
      <c r="D491" s="232"/>
      <c r="E491" s="345"/>
      <c r="F491" s="344">
        <f>IF(A491="4637/11/25",1,A491)</f>
        <v>1</v>
      </c>
      <c r="G491" s="232"/>
    </row>
    <row r="492" spans="1:7">
      <c r="A492" s="120" t="s">
        <v>3577</v>
      </c>
      <c r="B492" s="232">
        <v>492</v>
      </c>
      <c r="C492" s="232"/>
      <c r="D492" s="232"/>
      <c r="E492" s="345"/>
      <c r="F492" s="344">
        <f>IF(A492="4637/11/25",1,A492)</f>
        <v>1</v>
      </c>
      <c r="G492" s="232"/>
    </row>
    <row r="493" spans="1:7">
      <c r="A493" s="120" t="s">
        <v>3577</v>
      </c>
      <c r="B493" s="232">
        <v>493</v>
      </c>
      <c r="C493" s="232"/>
      <c r="D493" s="232"/>
      <c r="E493" s="345"/>
      <c r="F493" s="344">
        <f>IF(A493="4637/11/25",1,A493)</f>
        <v>1</v>
      </c>
      <c r="G493" s="304"/>
    </row>
    <row r="494" spans="1:7">
      <c r="A494" s="120" t="s">
        <v>3577</v>
      </c>
      <c r="B494" s="232">
        <v>494</v>
      </c>
      <c r="C494" s="232"/>
      <c r="D494" s="232"/>
      <c r="E494" s="345"/>
      <c r="F494" s="344">
        <f>IF(A494="4637/11/25",1,A494)</f>
        <v>1</v>
      </c>
      <c r="G494" s="232"/>
    </row>
    <row r="495" spans="1:7">
      <c r="A495" s="120" t="s">
        <v>3577</v>
      </c>
      <c r="B495" s="232">
        <v>495</v>
      </c>
      <c r="C495" s="232"/>
      <c r="D495" s="232"/>
      <c r="E495" s="345"/>
      <c r="F495" s="344">
        <f>IF(A495="4637/11/25",1,A495)</f>
        <v>1</v>
      </c>
      <c r="G495" s="232"/>
    </row>
    <row r="496" spans="1:7">
      <c r="A496" s="120" t="s">
        <v>3577</v>
      </c>
      <c r="B496" s="232">
        <v>496</v>
      </c>
      <c r="C496" s="232"/>
      <c r="D496" s="232"/>
      <c r="E496" s="345"/>
      <c r="F496" s="344">
        <f>IF(A496="4637/11/25",1,A496)</f>
        <v>1</v>
      </c>
      <c r="G496" s="232"/>
    </row>
    <row r="497" spans="1:7">
      <c r="A497" s="120" t="s">
        <v>3577</v>
      </c>
      <c r="B497" s="232">
        <v>497</v>
      </c>
      <c r="C497" s="232"/>
      <c r="D497" s="232"/>
      <c r="E497" s="345"/>
      <c r="F497" s="344">
        <f>IF(A497="4637/11/25",1,A497)</f>
        <v>1</v>
      </c>
      <c r="G497" s="232"/>
    </row>
    <row r="498" spans="1:7">
      <c r="A498" s="120" t="s">
        <v>3577</v>
      </c>
      <c r="B498" s="232">
        <v>498</v>
      </c>
      <c r="C498" s="232"/>
      <c r="D498" s="232"/>
      <c r="E498" s="345"/>
      <c r="F498" s="344">
        <f>IF(A498="4637/11/25",1,A498)</f>
        <v>1</v>
      </c>
      <c r="G498" s="232"/>
    </row>
    <row r="499" spans="1:7">
      <c r="A499" s="120" t="s">
        <v>3577</v>
      </c>
      <c r="B499" s="232">
        <v>499</v>
      </c>
      <c r="C499" s="232"/>
      <c r="D499" s="232"/>
      <c r="E499" s="345"/>
      <c r="F499" s="344">
        <f>IF(A499="4637/11/25",1,A499)</f>
        <v>1</v>
      </c>
      <c r="G499" s="304"/>
    </row>
    <row r="500" spans="1:7">
      <c r="A500" s="120" t="s">
        <v>3577</v>
      </c>
      <c r="B500" s="232">
        <v>500</v>
      </c>
      <c r="C500" s="232"/>
      <c r="D500" s="232"/>
      <c r="E500" s="345"/>
      <c r="F500" s="344">
        <f>IF(A500="4637/11/25",1,A500)</f>
        <v>1</v>
      </c>
      <c r="G500" s="232"/>
    </row>
    <row r="501" spans="1:7">
      <c r="A501" s="120" t="s">
        <v>3577</v>
      </c>
      <c r="B501" s="232">
        <v>501</v>
      </c>
      <c r="C501" s="232"/>
      <c r="D501" s="232"/>
      <c r="E501" s="345"/>
      <c r="F501" s="344">
        <f>IF(A501="4637/11/25",1,A501)</f>
        <v>1</v>
      </c>
      <c r="G501" s="232"/>
    </row>
    <row r="502" spans="1:7">
      <c r="A502" s="120" t="s">
        <v>3577</v>
      </c>
      <c r="B502" s="232">
        <v>502</v>
      </c>
      <c r="C502" s="232"/>
      <c r="D502" s="232"/>
      <c r="E502" s="345"/>
      <c r="F502" s="344">
        <f>IF(A502="4637/11/25",1,A502)</f>
        <v>1</v>
      </c>
      <c r="G502" s="232"/>
    </row>
    <row r="503" spans="1:7">
      <c r="A503" s="120" t="s">
        <v>3577</v>
      </c>
      <c r="B503" s="232">
        <v>503</v>
      </c>
      <c r="C503" s="232"/>
      <c r="D503" s="232"/>
      <c r="E503" s="345"/>
      <c r="F503" s="344">
        <f>IF(A503="4637/11/25",1,A503)</f>
        <v>1</v>
      </c>
      <c r="G503" s="232"/>
    </row>
    <row r="504" spans="1:7">
      <c r="A504" s="120" t="s">
        <v>3577</v>
      </c>
      <c r="B504" s="232">
        <v>504</v>
      </c>
      <c r="C504" s="232"/>
      <c r="D504" s="232"/>
      <c r="E504" s="345"/>
      <c r="F504" s="344">
        <f>IF(A504="4637/11/25",1,A504)</f>
        <v>1</v>
      </c>
      <c r="G504" s="232"/>
    </row>
    <row r="505" spans="1:7">
      <c r="A505" s="120" t="s">
        <v>3577</v>
      </c>
      <c r="B505" s="232">
        <v>505</v>
      </c>
      <c r="C505" s="232"/>
      <c r="D505" s="232"/>
      <c r="E505" s="345"/>
      <c r="F505" s="344">
        <f>IF(A505="4637/11/25",1,A505)</f>
        <v>1</v>
      </c>
      <c r="G505" s="232"/>
    </row>
    <row r="506" spans="1:7">
      <c r="A506" s="120" t="s">
        <v>3577</v>
      </c>
      <c r="B506" s="232">
        <v>506</v>
      </c>
      <c r="C506" s="232"/>
      <c r="D506" s="232"/>
      <c r="E506" s="345"/>
      <c r="F506" s="344">
        <f>IF(A506="4637/11/25",1,A506)</f>
        <v>1</v>
      </c>
      <c r="G506" s="232"/>
    </row>
    <row r="507" spans="1:7">
      <c r="A507" s="120" t="s">
        <v>3577</v>
      </c>
      <c r="B507" s="232">
        <v>507</v>
      </c>
      <c r="C507" s="232"/>
      <c r="D507" s="232"/>
      <c r="E507" s="345"/>
      <c r="F507" s="344">
        <f>IF(A507="4637/11/25",1,A507)</f>
        <v>1</v>
      </c>
      <c r="G507" s="232"/>
    </row>
    <row r="508" spans="1:7">
      <c r="A508" s="120" t="s">
        <v>3577</v>
      </c>
      <c r="B508" s="232">
        <v>508</v>
      </c>
      <c r="C508" s="232"/>
      <c r="D508" s="232"/>
      <c r="E508" s="345"/>
      <c r="F508" s="344">
        <f>IF(A508="4637/11/25",1,A508)</f>
        <v>1</v>
      </c>
      <c r="G508" s="232"/>
    </row>
    <row r="509" spans="1:7">
      <c r="A509" s="120" t="s">
        <v>3577</v>
      </c>
      <c r="B509" s="232">
        <v>509</v>
      </c>
      <c r="C509" s="232"/>
      <c r="D509" s="232"/>
      <c r="E509" s="345"/>
      <c r="F509" s="344">
        <f>IF(A509="4637/11/25",1,A509)</f>
        <v>1</v>
      </c>
      <c r="G509" s="232"/>
    </row>
    <row r="510" spans="1:7">
      <c r="A510" s="120" t="s">
        <v>3577</v>
      </c>
      <c r="B510" s="232">
        <v>510</v>
      </c>
      <c r="C510" s="232"/>
      <c r="D510" s="232"/>
      <c r="E510" s="345"/>
      <c r="F510" s="344">
        <f>IF(A510="4637/11/25",1,A510)</f>
        <v>1</v>
      </c>
      <c r="G510" s="232"/>
    </row>
    <row r="511" spans="1:7">
      <c r="A511" s="120" t="s">
        <v>3577</v>
      </c>
      <c r="B511" s="232">
        <v>511</v>
      </c>
      <c r="C511" s="232"/>
      <c r="D511" s="232"/>
      <c r="E511" s="345"/>
      <c r="F511" s="344">
        <f>IF(A511="4637/11/25",1,A511)</f>
        <v>1</v>
      </c>
      <c r="G511" s="304"/>
    </row>
    <row r="512" spans="1:7">
      <c r="A512" s="120" t="s">
        <v>3577</v>
      </c>
      <c r="B512" s="232">
        <v>512</v>
      </c>
      <c r="C512" s="232"/>
      <c r="D512" s="232"/>
      <c r="E512" s="345"/>
      <c r="F512" s="344">
        <f>IF(A512="4637/11/25",1,A512)</f>
        <v>1</v>
      </c>
      <c r="G512" s="232"/>
    </row>
    <row r="513" spans="1:7">
      <c r="A513" s="120" t="s">
        <v>3577</v>
      </c>
      <c r="B513" s="232">
        <v>513</v>
      </c>
      <c r="C513" s="232"/>
      <c r="D513" s="232"/>
      <c r="E513" s="345"/>
      <c r="F513" s="344">
        <f>IF(A513="4637/11/25",1,A513)</f>
        <v>1</v>
      </c>
      <c r="G513" s="232"/>
    </row>
    <row r="514" spans="1:7">
      <c r="A514" s="120" t="s">
        <v>3577</v>
      </c>
      <c r="B514" s="232">
        <v>514</v>
      </c>
      <c r="C514" s="232"/>
      <c r="D514" s="232"/>
      <c r="E514" s="345"/>
      <c r="F514" s="344">
        <f>IF(A514="4637/11/25",1,A514)</f>
        <v>1</v>
      </c>
      <c r="G514" s="232"/>
    </row>
    <row r="515" spans="1:7">
      <c r="A515" s="120" t="s">
        <v>3577</v>
      </c>
      <c r="B515" s="232">
        <v>515</v>
      </c>
      <c r="C515" s="232"/>
      <c r="D515" s="232"/>
      <c r="E515" s="345"/>
      <c r="F515" s="344">
        <f>IF(A515="4637/11/25",1,A515)</f>
        <v>1</v>
      </c>
      <c r="G515" s="232"/>
    </row>
    <row r="516" spans="1:7">
      <c r="A516" s="120" t="s">
        <v>3577</v>
      </c>
      <c r="B516" s="232">
        <v>516</v>
      </c>
      <c r="C516" s="232"/>
      <c r="D516" s="232"/>
      <c r="E516" s="345"/>
      <c r="F516" s="344">
        <f>IF(A516="4637/11/25",1,A516)</f>
        <v>1</v>
      </c>
      <c r="G516" s="232"/>
    </row>
    <row r="517" spans="1:7">
      <c r="A517" s="120" t="s">
        <v>3577</v>
      </c>
      <c r="B517" s="232">
        <v>517</v>
      </c>
      <c r="C517" s="232"/>
      <c r="D517" s="232"/>
      <c r="E517" s="345"/>
      <c r="F517" s="344">
        <f>IF(A517="4637/11/25",1,A517)</f>
        <v>1</v>
      </c>
      <c r="G517" s="232"/>
    </row>
    <row r="518" spans="1:7">
      <c r="A518" s="120" t="s">
        <v>3577</v>
      </c>
      <c r="B518" s="232">
        <v>518</v>
      </c>
      <c r="C518" s="232"/>
      <c r="D518" s="232"/>
      <c r="E518" s="345"/>
      <c r="F518" s="344">
        <f>IF(A518="4637/11/25",1,A518)</f>
        <v>1</v>
      </c>
      <c r="G518" s="232"/>
    </row>
    <row r="519" spans="1:7">
      <c r="A519" s="120" t="s">
        <v>3577</v>
      </c>
      <c r="B519" s="232">
        <v>519</v>
      </c>
      <c r="C519" s="232"/>
      <c r="D519" s="232"/>
      <c r="E519" s="345"/>
      <c r="F519" s="344">
        <f>IF(A519="4637/11/25",1,A519)</f>
        <v>1</v>
      </c>
      <c r="G519" s="232"/>
    </row>
    <row r="520" spans="1:7">
      <c r="A520" s="120" t="s">
        <v>3577</v>
      </c>
      <c r="B520" s="232">
        <v>520</v>
      </c>
      <c r="C520" s="232"/>
      <c r="D520" s="232"/>
      <c r="E520" s="345"/>
      <c r="F520" s="344">
        <f>IF(A520="4637/11/25",1,A520)</f>
        <v>1</v>
      </c>
      <c r="G520" s="232"/>
    </row>
    <row r="521" spans="1:7">
      <c r="A521" s="120" t="s">
        <v>3577</v>
      </c>
      <c r="B521" s="232">
        <v>521</v>
      </c>
      <c r="C521" s="232"/>
      <c r="D521" s="232"/>
      <c r="E521" s="345"/>
      <c r="F521" s="344">
        <f>IF(A521="4637/11/25",1,A521)</f>
        <v>1</v>
      </c>
      <c r="G521" s="232"/>
    </row>
    <row r="522" spans="1:7">
      <c r="A522" s="120" t="s">
        <v>3577</v>
      </c>
      <c r="B522" s="232">
        <v>522</v>
      </c>
      <c r="C522" s="232"/>
      <c r="D522" s="232"/>
      <c r="E522" s="345"/>
      <c r="F522" s="344">
        <f>IF(A522="4637/11/25",1,A522)</f>
        <v>1</v>
      </c>
      <c r="G522" s="304"/>
    </row>
    <row r="523" spans="1:7">
      <c r="A523" s="120" t="s">
        <v>3577</v>
      </c>
      <c r="B523" s="232">
        <v>523</v>
      </c>
      <c r="C523" s="232"/>
      <c r="D523" s="232"/>
      <c r="E523" s="345"/>
      <c r="F523" s="344">
        <f>IF(A523="4637/11/25",1,A523)</f>
        <v>1</v>
      </c>
      <c r="G523" s="232"/>
    </row>
    <row r="524" spans="1:7">
      <c r="A524" s="120" t="s">
        <v>3577</v>
      </c>
      <c r="B524" s="232">
        <v>524</v>
      </c>
      <c r="C524" s="232"/>
      <c r="D524" s="232"/>
      <c r="E524" s="345"/>
      <c r="F524" s="344">
        <f>IF(A524="4637/11/25",1,A524)</f>
        <v>1</v>
      </c>
      <c r="G524" s="232"/>
    </row>
    <row r="525" spans="1:7">
      <c r="A525" s="120" t="s">
        <v>3577</v>
      </c>
      <c r="B525" s="232">
        <v>525</v>
      </c>
      <c r="C525" s="232"/>
      <c r="D525" s="232"/>
      <c r="E525" s="345"/>
      <c r="F525" s="344">
        <f>IF(A525="4637/11/25",1,A525)</f>
        <v>1</v>
      </c>
      <c r="G525" s="232"/>
    </row>
    <row r="526" spans="1:7">
      <c r="A526" s="120" t="s">
        <v>3577</v>
      </c>
      <c r="B526" s="232">
        <v>526</v>
      </c>
      <c r="C526" s="232"/>
      <c r="D526" s="232"/>
      <c r="E526" s="345"/>
      <c r="F526" s="344">
        <f>IF(A526="4637/11/25",1,A526)</f>
        <v>1</v>
      </c>
      <c r="G526" s="232"/>
    </row>
    <row r="527" spans="1:7">
      <c r="A527" s="120" t="s">
        <v>3577</v>
      </c>
      <c r="B527" s="232">
        <v>527</v>
      </c>
      <c r="C527" s="232"/>
      <c r="D527" s="232"/>
      <c r="E527" s="345"/>
      <c r="F527" s="344">
        <f>IF(A527="4637/11/25",1,A527)</f>
        <v>1</v>
      </c>
      <c r="G527" s="232"/>
    </row>
    <row r="528" spans="1:7">
      <c r="A528" s="120" t="s">
        <v>3577</v>
      </c>
      <c r="B528" s="232">
        <v>528</v>
      </c>
      <c r="C528" s="232"/>
      <c r="D528" s="232"/>
      <c r="E528" s="345"/>
      <c r="F528" s="344">
        <f>IF(A528="4637/11/25",1,A528)</f>
        <v>1</v>
      </c>
      <c r="G528" s="232"/>
    </row>
    <row r="529" spans="1:7">
      <c r="A529" s="120" t="s">
        <v>3577</v>
      </c>
      <c r="B529" s="232">
        <v>529</v>
      </c>
      <c r="C529" s="232"/>
      <c r="D529" s="232"/>
      <c r="E529" s="345"/>
      <c r="F529" s="344">
        <f>IF(A529="4637/11/25",1,A529)</f>
        <v>1</v>
      </c>
      <c r="G529" s="232"/>
    </row>
    <row r="530" spans="1:7">
      <c r="A530" s="120" t="s">
        <v>3577</v>
      </c>
      <c r="B530" s="232">
        <v>530</v>
      </c>
      <c r="C530" s="232"/>
      <c r="D530" s="232"/>
      <c r="E530" s="345"/>
      <c r="F530" s="344">
        <f>IF(A530="4637/11/25",1,A530)</f>
        <v>1</v>
      </c>
      <c r="G530" s="232"/>
    </row>
    <row r="531" spans="1:7">
      <c r="A531" s="120" t="s">
        <v>3577</v>
      </c>
      <c r="B531" s="232">
        <v>531</v>
      </c>
      <c r="C531" s="232"/>
      <c r="D531" s="232"/>
      <c r="E531" s="345"/>
      <c r="F531" s="344">
        <f>IF(A531="4637/11/25",1,A531)</f>
        <v>1</v>
      </c>
      <c r="G531" s="232"/>
    </row>
    <row r="532" spans="1:7">
      <c r="A532" s="120" t="s">
        <v>3577</v>
      </c>
      <c r="B532" s="232">
        <v>532</v>
      </c>
      <c r="C532" s="232"/>
      <c r="D532" s="232"/>
      <c r="E532" s="345"/>
      <c r="F532" s="344">
        <f>IF(A532="4637/11/25",1,A532)</f>
        <v>1</v>
      </c>
      <c r="G532" s="232"/>
    </row>
    <row r="533" spans="1:7">
      <c r="A533" s="120" t="s">
        <v>3577</v>
      </c>
      <c r="B533" s="232">
        <v>533</v>
      </c>
      <c r="C533" s="232"/>
      <c r="D533" s="232"/>
      <c r="E533" s="345"/>
      <c r="F533" s="344">
        <f>IF(A533="4637/11/25",1,A533)</f>
        <v>1</v>
      </c>
      <c r="G533" s="232"/>
    </row>
    <row r="534" spans="1:7">
      <c r="A534" s="120" t="s">
        <v>3577</v>
      </c>
      <c r="B534" s="232">
        <v>534</v>
      </c>
      <c r="C534" s="232"/>
      <c r="D534" s="232"/>
      <c r="E534" s="345"/>
      <c r="F534" s="344">
        <f>IF(A534="4637/11/25",1,A534)</f>
        <v>1</v>
      </c>
      <c r="G534" s="232"/>
    </row>
    <row r="535" spans="1:7">
      <c r="A535" s="120" t="s">
        <v>3577</v>
      </c>
      <c r="B535" s="232">
        <v>535</v>
      </c>
      <c r="C535" s="232"/>
      <c r="D535" s="232"/>
      <c r="E535" s="345"/>
      <c r="F535" s="344">
        <f>IF(A535="4637/11/25",1,A535)</f>
        <v>1</v>
      </c>
      <c r="G535" s="232"/>
    </row>
    <row r="536" spans="1:7">
      <c r="A536" s="120" t="s">
        <v>3577</v>
      </c>
      <c r="B536" s="232">
        <v>536</v>
      </c>
      <c r="C536" s="232"/>
      <c r="D536" s="232"/>
      <c r="E536" s="345"/>
      <c r="F536" s="344">
        <f>IF(A536="4637/11/25",1,A536)</f>
        <v>1</v>
      </c>
      <c r="G536" s="232"/>
    </row>
    <row r="537" spans="1:7">
      <c r="A537" s="120" t="s">
        <v>3577</v>
      </c>
      <c r="B537" s="232">
        <v>537</v>
      </c>
      <c r="C537" s="232"/>
      <c r="D537" s="232"/>
      <c r="E537" s="345"/>
      <c r="F537" s="344">
        <f>IF(A537="4637/11/25",1,A537)</f>
        <v>1</v>
      </c>
      <c r="G537" s="232"/>
    </row>
    <row r="538" spans="1:7">
      <c r="A538" s="120" t="s">
        <v>3577</v>
      </c>
      <c r="B538" s="232">
        <v>538</v>
      </c>
      <c r="C538" s="232"/>
      <c r="D538" s="232"/>
      <c r="E538" s="345"/>
      <c r="F538" s="344">
        <f>IF(A538="4637/11/25",1,A538)</f>
        <v>1</v>
      </c>
      <c r="G538" s="232"/>
    </row>
    <row r="539" spans="1:7">
      <c r="A539" s="120" t="s">
        <v>3577</v>
      </c>
      <c r="B539" s="232">
        <v>539</v>
      </c>
      <c r="C539" s="232"/>
      <c r="D539" s="232"/>
      <c r="E539" s="345"/>
      <c r="F539" s="344">
        <f>IF(A539="4637/11/25",1,A539)</f>
        <v>1</v>
      </c>
      <c r="G539" s="232"/>
    </row>
    <row r="540" spans="1:7">
      <c r="A540" s="120" t="s">
        <v>3577</v>
      </c>
      <c r="B540" s="232">
        <v>540</v>
      </c>
      <c r="C540" s="232"/>
      <c r="D540" s="232"/>
      <c r="E540" s="345"/>
      <c r="F540" s="344">
        <f>IF(A540="4637/11/25",1,A540)</f>
        <v>1</v>
      </c>
      <c r="G540" s="232"/>
    </row>
    <row r="541" spans="1:7">
      <c r="A541" s="120" t="s">
        <v>3577</v>
      </c>
      <c r="B541" s="232">
        <v>541</v>
      </c>
      <c r="C541" s="232"/>
      <c r="D541" s="232"/>
      <c r="E541" s="345"/>
      <c r="F541" s="344">
        <f>IF(A541="4637/11/25",1,A541)</f>
        <v>1</v>
      </c>
      <c r="G541" s="232"/>
    </row>
    <row r="542" spans="1:7">
      <c r="A542" s="120" t="s">
        <v>3577</v>
      </c>
      <c r="B542" s="232">
        <v>542</v>
      </c>
      <c r="C542" s="232"/>
      <c r="D542" s="232"/>
      <c r="E542" s="345"/>
      <c r="F542" s="344">
        <f>IF(A542="4637/11/25",1,A542)</f>
        <v>1</v>
      </c>
      <c r="G542" s="232"/>
    </row>
    <row r="543" spans="1:7">
      <c r="A543" s="120" t="s">
        <v>3577</v>
      </c>
      <c r="B543" s="232">
        <v>543</v>
      </c>
      <c r="C543" s="232"/>
      <c r="D543" s="232"/>
      <c r="E543" s="345"/>
      <c r="F543" s="344">
        <f>IF(A543="4637/11/25",1,A543)</f>
        <v>1</v>
      </c>
      <c r="G543" s="232"/>
    </row>
    <row r="544" spans="1:7">
      <c r="A544" s="120" t="s">
        <v>3577</v>
      </c>
      <c r="B544" s="232">
        <v>544</v>
      </c>
      <c r="C544" s="232"/>
      <c r="D544" s="232"/>
      <c r="E544" s="345"/>
      <c r="F544" s="344">
        <f>IF(A544="4637/11/25",1,A544)</f>
        <v>1</v>
      </c>
      <c r="G544" s="232"/>
    </row>
    <row r="545" spans="1:7">
      <c r="A545" s="120" t="s">
        <v>3577</v>
      </c>
      <c r="B545" s="232">
        <v>545</v>
      </c>
      <c r="C545" s="232"/>
      <c r="D545" s="232"/>
      <c r="E545" s="345"/>
      <c r="F545" s="344">
        <f>IF(A545="4637/11/25",1,A545)</f>
        <v>1</v>
      </c>
      <c r="G545" s="232"/>
    </row>
    <row r="546" spans="1:7">
      <c r="A546" s="120" t="s">
        <v>3577</v>
      </c>
      <c r="B546" s="232">
        <v>546</v>
      </c>
      <c r="C546" s="232"/>
      <c r="D546" s="232"/>
      <c r="E546" s="345"/>
      <c r="F546" s="344">
        <f>IF(A546="4637/11/25",1,A546)</f>
        <v>1</v>
      </c>
      <c r="G546" s="232"/>
    </row>
    <row r="547" spans="1:7">
      <c r="A547" s="120" t="s">
        <v>3577</v>
      </c>
      <c r="B547" s="232">
        <v>547</v>
      </c>
      <c r="C547" s="232"/>
      <c r="D547" s="232"/>
      <c r="E547" s="345"/>
      <c r="F547" s="344">
        <f>IF(A547="4637/11/25",1,A547)</f>
        <v>1</v>
      </c>
      <c r="G547" s="232"/>
    </row>
    <row r="548" spans="1:7">
      <c r="A548" s="120" t="s">
        <v>3577</v>
      </c>
      <c r="B548" s="232">
        <v>548</v>
      </c>
      <c r="C548" s="232"/>
      <c r="D548" s="232"/>
      <c r="E548" s="345"/>
      <c r="F548" s="344">
        <f>IF(A548="4637/11/25",1,A548)</f>
        <v>1</v>
      </c>
      <c r="G548" s="232"/>
    </row>
    <row r="549" spans="1:7">
      <c r="A549" s="120" t="s">
        <v>3577</v>
      </c>
      <c r="B549" s="232">
        <v>549</v>
      </c>
      <c r="C549" s="232"/>
      <c r="D549" s="232"/>
      <c r="E549" s="345"/>
      <c r="F549" s="344">
        <f>IF(A549="4637/11/25",1,A549)</f>
        <v>1</v>
      </c>
      <c r="G549" s="232"/>
    </row>
    <row r="550" spans="1:7">
      <c r="A550" s="120" t="s">
        <v>3577</v>
      </c>
      <c r="B550" s="232">
        <v>550</v>
      </c>
      <c r="C550" s="232"/>
      <c r="D550" s="232"/>
      <c r="E550" s="345"/>
      <c r="F550" s="344">
        <f>IF(A550="4637/11/25",1,A550)</f>
        <v>1</v>
      </c>
      <c r="G550" s="232"/>
    </row>
    <row r="551" spans="1:7">
      <c r="A551" s="120" t="s">
        <v>3577</v>
      </c>
      <c r="B551" s="232">
        <v>551</v>
      </c>
      <c r="C551" s="232"/>
      <c r="D551" s="232"/>
      <c r="E551" s="345"/>
      <c r="F551" s="344">
        <f>IF(A551="4637/11/25",1,A551)</f>
        <v>1</v>
      </c>
      <c r="G551" s="232"/>
    </row>
    <row r="552" spans="1:7">
      <c r="A552" s="120" t="s">
        <v>3577</v>
      </c>
      <c r="B552" s="232">
        <v>552</v>
      </c>
      <c r="C552" s="232"/>
      <c r="D552" s="232"/>
      <c r="E552" s="345"/>
      <c r="F552" s="344">
        <f>IF(A552="4637/11/25",1,A552)</f>
        <v>1</v>
      </c>
      <c r="G552" s="232"/>
    </row>
    <row r="553" spans="1:7">
      <c r="A553" s="120" t="s">
        <v>3577</v>
      </c>
      <c r="B553" s="232">
        <v>553</v>
      </c>
      <c r="C553" s="232"/>
      <c r="D553" s="232"/>
      <c r="E553" s="345"/>
      <c r="F553" s="344">
        <f>IF(A553="4637/11/25",1,A553)</f>
        <v>1</v>
      </c>
      <c r="G553" s="232"/>
    </row>
    <row r="554" spans="1:7">
      <c r="A554" s="120" t="s">
        <v>3577</v>
      </c>
      <c r="B554" s="232">
        <v>554</v>
      </c>
      <c r="C554" s="232"/>
      <c r="D554" s="232"/>
      <c r="E554" s="345"/>
      <c r="F554" s="344">
        <f>IF(A554="4637/11/25",1,A554)</f>
        <v>1</v>
      </c>
      <c r="G554" s="232"/>
    </row>
    <row r="555" spans="1:7">
      <c r="A555" s="120" t="s">
        <v>3577</v>
      </c>
      <c r="B555" s="232">
        <v>555</v>
      </c>
      <c r="C555" s="232"/>
      <c r="D555" s="232"/>
      <c r="E555" s="345"/>
      <c r="F555" s="344">
        <f>IF(A555="4637/11/25",1,A555)</f>
        <v>1</v>
      </c>
      <c r="G555" s="232"/>
    </row>
    <row r="556" spans="1:7">
      <c r="A556" s="120" t="s">
        <v>3577</v>
      </c>
      <c r="B556" s="232">
        <v>556</v>
      </c>
      <c r="C556" s="232"/>
      <c r="D556" s="232"/>
      <c r="E556" s="345"/>
      <c r="F556" s="344">
        <f>IF(A556="4637/11/25",1,A556)</f>
        <v>1</v>
      </c>
      <c r="G556" s="304"/>
    </row>
    <row r="557" spans="1:7">
      <c r="A557" s="120" t="s">
        <v>3577</v>
      </c>
      <c r="B557" s="232">
        <v>557</v>
      </c>
      <c r="C557" s="232"/>
      <c r="D557" s="232"/>
      <c r="E557" s="345"/>
      <c r="F557" s="344">
        <f>IF(A557="4637/11/25",1,A557)</f>
        <v>1</v>
      </c>
      <c r="G557" s="232"/>
    </row>
    <row r="558" spans="1:7">
      <c r="A558" s="120" t="s">
        <v>3577</v>
      </c>
      <c r="B558" s="232">
        <v>558</v>
      </c>
      <c r="C558" s="232"/>
      <c r="D558" s="232"/>
      <c r="E558" s="345"/>
      <c r="F558" s="344">
        <f>IF(A558="4637/11/25",1,A558)</f>
        <v>1</v>
      </c>
      <c r="G558" s="232"/>
    </row>
    <row r="559" spans="1:7">
      <c r="A559" s="120" t="s">
        <v>3577</v>
      </c>
      <c r="B559" s="232">
        <v>559</v>
      </c>
      <c r="C559" s="232"/>
      <c r="D559" s="232"/>
      <c r="E559" s="345"/>
      <c r="F559" s="344">
        <f>IF(A559="4637/11/25",1,A559)</f>
        <v>1</v>
      </c>
      <c r="G559" s="232"/>
    </row>
    <row r="560" spans="1:7">
      <c r="A560" s="120" t="s">
        <v>3577</v>
      </c>
      <c r="B560" s="232">
        <v>560</v>
      </c>
      <c r="C560" s="232"/>
      <c r="D560" s="232"/>
      <c r="E560" s="345"/>
      <c r="F560" s="344">
        <f>IF(A560="4637/11/25",1,A560)</f>
        <v>1</v>
      </c>
      <c r="G560" s="232"/>
    </row>
    <row r="561" spans="1:7">
      <c r="A561" s="120" t="s">
        <v>3577</v>
      </c>
      <c r="B561" s="232">
        <v>561</v>
      </c>
      <c r="C561" s="232"/>
      <c r="D561" s="232"/>
      <c r="E561" s="345"/>
      <c r="F561" s="344">
        <f>IF(A561="4637/11/25",1,A561)</f>
        <v>1</v>
      </c>
      <c r="G561" s="232"/>
    </row>
    <row r="562" spans="1:7">
      <c r="A562" s="120" t="s">
        <v>3577</v>
      </c>
      <c r="B562" s="232">
        <v>562</v>
      </c>
      <c r="C562" s="232"/>
      <c r="D562" s="232"/>
      <c r="E562" s="345"/>
      <c r="F562" s="344">
        <f>IF(A562="4637/11/25",1,A562)</f>
        <v>1</v>
      </c>
      <c r="G562" s="232"/>
    </row>
    <row r="563" spans="1:7">
      <c r="A563" s="120" t="s">
        <v>3577</v>
      </c>
      <c r="B563" s="232">
        <v>563</v>
      </c>
      <c r="C563" s="232"/>
      <c r="D563" s="232"/>
      <c r="E563" s="345"/>
      <c r="F563" s="344">
        <f>IF(A563="4637/11/25",1,A563)</f>
        <v>1</v>
      </c>
      <c r="G563" s="232"/>
    </row>
    <row r="564" spans="1:7">
      <c r="A564" s="120" t="s">
        <v>3577</v>
      </c>
      <c r="B564" s="232">
        <v>564</v>
      </c>
      <c r="C564" s="232"/>
      <c r="D564" s="232"/>
      <c r="E564" s="345"/>
      <c r="F564" s="344">
        <f>IF(A564="4637/11/25",1,A564)</f>
        <v>1</v>
      </c>
      <c r="G564" s="232"/>
    </row>
    <row r="565" spans="1:7">
      <c r="A565" s="120" t="s">
        <v>3577</v>
      </c>
      <c r="B565" s="232">
        <v>565</v>
      </c>
      <c r="C565" s="232"/>
      <c r="D565" s="232"/>
      <c r="E565" s="345"/>
      <c r="F565" s="344">
        <f>IF(A565="4637/11/25",1,A565)</f>
        <v>1</v>
      </c>
      <c r="G565" s="232"/>
    </row>
    <row r="566" spans="1:7">
      <c r="A566" s="120" t="s">
        <v>3577</v>
      </c>
      <c r="B566" s="232">
        <v>566</v>
      </c>
      <c r="C566" s="232"/>
      <c r="D566" s="232"/>
      <c r="E566" s="345"/>
      <c r="F566" s="344">
        <f>IF(A566="4637/11/25",1,A566)</f>
        <v>1</v>
      </c>
      <c r="G566" s="232"/>
    </row>
    <row r="567" spans="1:7">
      <c r="A567" s="120" t="s">
        <v>3577</v>
      </c>
      <c r="B567" s="232">
        <v>567</v>
      </c>
      <c r="C567" s="232"/>
      <c r="D567" s="232"/>
      <c r="E567" s="345"/>
      <c r="F567" s="344">
        <f>IF(A567="4637/11/25",1,A567)</f>
        <v>1</v>
      </c>
      <c r="G567" s="232"/>
    </row>
    <row r="568" spans="1:7">
      <c r="A568" s="120" t="s">
        <v>3577</v>
      </c>
      <c r="B568" s="232">
        <v>568</v>
      </c>
      <c r="C568" s="232"/>
      <c r="D568" s="232"/>
      <c r="E568" s="345"/>
      <c r="F568" s="344">
        <f>IF(A568="4637/11/25",1,A568)</f>
        <v>1</v>
      </c>
      <c r="G568" s="232"/>
    </row>
    <row r="569" spans="1:7">
      <c r="A569" s="120" t="s">
        <v>3577</v>
      </c>
      <c r="B569" s="232">
        <v>569</v>
      </c>
      <c r="C569" s="232"/>
      <c r="D569" s="232"/>
      <c r="E569" s="345"/>
      <c r="F569" s="344">
        <f>IF(A569="4637/11/25",1,A569)</f>
        <v>1</v>
      </c>
      <c r="G569" s="338"/>
    </row>
    <row r="570" spans="1:7">
      <c r="A570" s="120" t="s">
        <v>3577</v>
      </c>
      <c r="B570" s="232">
        <v>570</v>
      </c>
      <c r="C570" s="232"/>
      <c r="D570" s="232"/>
      <c r="E570" s="345"/>
      <c r="F570" s="344">
        <f>IF(A570="4637/11/25",1,A570)</f>
        <v>1</v>
      </c>
      <c r="G570" s="232"/>
    </row>
    <row r="571" spans="1:7">
      <c r="A571" s="120" t="s">
        <v>3577</v>
      </c>
      <c r="B571" s="232">
        <v>571</v>
      </c>
      <c r="C571" s="232"/>
      <c r="D571" s="232"/>
      <c r="E571" s="345"/>
      <c r="F571" s="344">
        <f>IF(A571="4637/11/25",1,A571)</f>
        <v>1</v>
      </c>
      <c r="G571" s="232"/>
    </row>
    <row r="572" spans="1:7">
      <c r="A572" s="120" t="s">
        <v>3577</v>
      </c>
      <c r="B572" s="232">
        <v>572</v>
      </c>
      <c r="C572" s="232"/>
      <c r="D572" s="232"/>
      <c r="E572" s="345"/>
      <c r="F572" s="344">
        <f>IF(A572="4637/11/25",1,A572)</f>
        <v>1</v>
      </c>
      <c r="G572" s="232"/>
    </row>
    <row r="573" spans="1:7">
      <c r="A573" s="120" t="s">
        <v>3577</v>
      </c>
      <c r="B573" s="232">
        <v>573</v>
      </c>
      <c r="C573" s="232"/>
      <c r="D573" s="232"/>
      <c r="E573" s="345"/>
      <c r="F573" s="344">
        <f>IF(A573="4637/11/25",1,A573)</f>
        <v>1</v>
      </c>
      <c r="G573" s="232"/>
    </row>
    <row r="574" spans="1:7">
      <c r="A574" s="120" t="s">
        <v>3577</v>
      </c>
      <c r="B574" s="232">
        <v>574</v>
      </c>
      <c r="C574" s="232"/>
      <c r="D574" s="232"/>
      <c r="E574" s="345"/>
      <c r="F574" s="344">
        <f>IF(A574="4637/11/25",1,A574)</f>
        <v>1</v>
      </c>
      <c r="G574" s="232"/>
    </row>
    <row r="575" spans="1:7">
      <c r="A575" s="120" t="s">
        <v>3577</v>
      </c>
      <c r="B575" s="232">
        <v>575</v>
      </c>
      <c r="C575" s="232"/>
      <c r="D575" s="232"/>
      <c r="E575" s="345"/>
      <c r="F575" s="344">
        <f>IF(A575="4637/11/25",1,A575)</f>
        <v>1</v>
      </c>
      <c r="G575" s="232"/>
    </row>
    <row r="576" spans="1:7">
      <c r="A576" s="120" t="s">
        <v>3577</v>
      </c>
      <c r="B576" s="232">
        <v>576</v>
      </c>
      <c r="C576" s="232"/>
      <c r="D576" s="232"/>
      <c r="E576" s="345"/>
      <c r="F576" s="344">
        <f>IF(A576="4637/11/25",1,A576)</f>
        <v>1</v>
      </c>
      <c r="G576" s="232"/>
    </row>
    <row r="577" spans="1:7">
      <c r="A577" s="120" t="s">
        <v>3577</v>
      </c>
      <c r="B577" s="232">
        <v>577</v>
      </c>
      <c r="C577" s="232"/>
      <c r="D577" s="232"/>
      <c r="E577" s="345"/>
      <c r="F577" s="344">
        <f>IF(A577="4637/11/25",1,A577)</f>
        <v>1</v>
      </c>
      <c r="G577" s="232"/>
    </row>
    <row r="578" spans="1:7">
      <c r="A578" s="120" t="s">
        <v>3577</v>
      </c>
      <c r="B578" s="232">
        <v>578</v>
      </c>
      <c r="C578" s="232"/>
      <c r="D578" s="232"/>
      <c r="E578" s="345"/>
      <c r="F578" s="344">
        <f>IF(A578="4637/11/25",1,A578)</f>
        <v>1</v>
      </c>
      <c r="G578" s="232"/>
    </row>
    <row r="579" spans="1:7">
      <c r="A579" s="120" t="s">
        <v>3577</v>
      </c>
      <c r="B579" s="232">
        <v>579</v>
      </c>
      <c r="C579" s="232"/>
      <c r="D579" s="232"/>
      <c r="E579" s="345"/>
      <c r="F579" s="344">
        <f>IF(A579="4637/11/25",1,A579)</f>
        <v>1</v>
      </c>
      <c r="G579" s="338"/>
    </row>
    <row r="580" spans="1:7">
      <c r="A580" s="120" t="s">
        <v>3577</v>
      </c>
      <c r="B580" s="232">
        <v>580</v>
      </c>
      <c r="C580" s="232"/>
      <c r="D580" s="232"/>
      <c r="E580" s="345"/>
      <c r="F580" s="344">
        <f>IF(A580="4637/11/25",1,A580)</f>
        <v>1</v>
      </c>
      <c r="G580" s="232"/>
    </row>
    <row r="581" spans="1:7">
      <c r="A581" s="120" t="s">
        <v>3577</v>
      </c>
      <c r="B581" s="232">
        <v>581</v>
      </c>
      <c r="C581" s="232"/>
      <c r="D581" s="232"/>
      <c r="E581" s="345"/>
      <c r="F581" s="344">
        <f>IF(A581="4637/11/25",1,A581)</f>
        <v>1</v>
      </c>
      <c r="G581" s="232"/>
    </row>
    <row r="582" spans="1:7">
      <c r="A582" s="120" t="s">
        <v>3577</v>
      </c>
      <c r="B582" s="232">
        <v>582</v>
      </c>
      <c r="C582" s="232"/>
      <c r="D582" s="232"/>
      <c r="E582" s="345"/>
      <c r="F582" s="344">
        <f>IF(A582="4637/11/25",1,A582)</f>
        <v>1</v>
      </c>
      <c r="G582" s="232"/>
    </row>
    <row r="583" spans="1:7">
      <c r="A583" s="120" t="s">
        <v>3577</v>
      </c>
      <c r="B583" s="232">
        <v>583</v>
      </c>
      <c r="C583" s="232"/>
      <c r="D583" s="232"/>
      <c r="E583" s="345"/>
      <c r="F583" s="344">
        <f>IF(A583="4637/11/25",1,A583)</f>
        <v>1</v>
      </c>
      <c r="G583" s="232"/>
    </row>
    <row r="584" spans="1:7">
      <c r="A584" s="120" t="s">
        <v>3577</v>
      </c>
      <c r="B584" s="232">
        <v>584</v>
      </c>
      <c r="C584" s="232"/>
      <c r="D584" s="232"/>
      <c r="E584" s="345"/>
      <c r="F584" s="344">
        <f>IF(A584="4637/11/25",1,A584)</f>
        <v>1</v>
      </c>
      <c r="G584" s="232"/>
    </row>
    <row r="585" spans="1:7">
      <c r="A585" s="120" t="s">
        <v>3577</v>
      </c>
      <c r="B585" s="232">
        <v>585</v>
      </c>
      <c r="C585" s="232"/>
      <c r="D585" s="232"/>
      <c r="E585" s="345"/>
      <c r="F585" s="344">
        <f>IF(A585="4637/11/25",1,A585)</f>
        <v>1</v>
      </c>
      <c r="G585" s="232"/>
    </row>
    <row r="586" spans="1:7">
      <c r="A586" s="120" t="s">
        <v>3577</v>
      </c>
      <c r="B586" s="232">
        <v>586</v>
      </c>
      <c r="C586" s="232"/>
      <c r="D586" s="232"/>
      <c r="E586" s="345"/>
      <c r="F586" s="344">
        <f>IF(A586="4637/11/25",1,A586)</f>
        <v>1</v>
      </c>
      <c r="G586" s="232"/>
    </row>
    <row r="587" spans="1:7">
      <c r="A587" s="120" t="s">
        <v>3577</v>
      </c>
      <c r="B587" s="232">
        <v>587</v>
      </c>
      <c r="C587" s="232"/>
      <c r="D587" s="232"/>
      <c r="E587" s="345"/>
      <c r="F587" s="344">
        <f>IF(A587="4637/11/25",1,A587)</f>
        <v>1</v>
      </c>
      <c r="G587" s="232"/>
    </row>
    <row r="588" spans="1:7">
      <c r="A588" s="120" t="s">
        <v>3577</v>
      </c>
      <c r="B588" s="232">
        <v>588</v>
      </c>
      <c r="C588" s="232"/>
      <c r="D588" s="232"/>
      <c r="E588" s="345"/>
      <c r="F588" s="344">
        <f>IF(A588="4637/11/25",1,A588)</f>
        <v>1</v>
      </c>
      <c r="G588" s="232"/>
    </row>
    <row r="589" spans="1:7">
      <c r="A589" s="120" t="s">
        <v>3577</v>
      </c>
      <c r="B589" s="232">
        <v>589</v>
      </c>
      <c r="C589" s="232"/>
      <c r="D589" s="232"/>
      <c r="E589" s="345"/>
      <c r="F589" s="344">
        <f>IF(A589="4637/11/25",1,A589)</f>
        <v>1</v>
      </c>
      <c r="G589" s="232"/>
    </row>
    <row r="590" spans="1:7">
      <c r="A590" s="120" t="s">
        <v>3577</v>
      </c>
      <c r="B590" s="232">
        <v>590</v>
      </c>
      <c r="C590" s="232"/>
      <c r="D590" s="232"/>
      <c r="E590" s="345"/>
      <c r="F590" s="344">
        <f>IF(A590="4637/11/25",1,A590)</f>
        <v>1</v>
      </c>
      <c r="G590" s="232"/>
    </row>
    <row r="591" spans="1:7">
      <c r="A591" s="120" t="s">
        <v>3577</v>
      </c>
      <c r="B591" s="232">
        <v>591</v>
      </c>
      <c r="C591" s="232"/>
      <c r="D591" s="232"/>
      <c r="E591" s="345"/>
      <c r="F591" s="344">
        <f>IF(A591="4637/11/25",1,A591)</f>
        <v>1</v>
      </c>
      <c r="G591" s="232"/>
    </row>
    <row r="592" spans="1:7">
      <c r="A592" s="120" t="s">
        <v>3577</v>
      </c>
      <c r="B592" s="232">
        <v>592</v>
      </c>
      <c r="C592" s="232"/>
      <c r="D592" s="232"/>
      <c r="E592" s="345"/>
      <c r="F592" s="344">
        <f>IF(A592="4637/11/25",1,A592)</f>
        <v>1</v>
      </c>
      <c r="G592" s="232"/>
    </row>
    <row r="593" spans="1:7">
      <c r="A593" s="120" t="s">
        <v>3577</v>
      </c>
      <c r="B593" s="232">
        <v>593</v>
      </c>
      <c r="C593" s="232"/>
      <c r="D593" s="232"/>
      <c r="E593" s="345"/>
      <c r="F593" s="344">
        <f>IF(A593="4637/11/25",1,A593)</f>
        <v>1</v>
      </c>
      <c r="G593" s="338"/>
    </row>
    <row r="594" spans="1:7">
      <c r="A594" s="120" t="s">
        <v>3577</v>
      </c>
      <c r="B594" s="232">
        <v>594</v>
      </c>
      <c r="C594" s="232"/>
      <c r="D594" s="232"/>
      <c r="E594" s="345"/>
      <c r="F594" s="344">
        <f>IF(A594="4637/11/25",1,A594)</f>
        <v>1</v>
      </c>
      <c r="G594" s="232"/>
    </row>
    <row r="595" spans="1:7">
      <c r="A595" s="120" t="s">
        <v>3577</v>
      </c>
      <c r="B595" s="232">
        <v>595</v>
      </c>
      <c r="C595" s="232"/>
      <c r="D595" s="232"/>
      <c r="E595" s="345"/>
      <c r="F595" s="344">
        <f>IF(A595="4637/11/25",1,A595)</f>
        <v>1</v>
      </c>
      <c r="G595" s="232"/>
    </row>
    <row r="596" spans="1:7">
      <c r="A596" s="120" t="s">
        <v>3577</v>
      </c>
      <c r="B596" s="232">
        <v>596</v>
      </c>
      <c r="C596" s="232"/>
      <c r="D596" s="232"/>
      <c r="E596" s="345"/>
      <c r="F596" s="344">
        <f>IF(A596="4637/11/25",1,A596)</f>
        <v>1</v>
      </c>
      <c r="G596" s="232"/>
    </row>
    <row r="597" spans="1:7">
      <c r="A597" s="120" t="s">
        <v>3577</v>
      </c>
      <c r="B597" s="232">
        <v>597</v>
      </c>
      <c r="C597" s="232"/>
      <c r="D597" s="232"/>
      <c r="E597" s="345"/>
      <c r="F597" s="344">
        <f>IF(A597="4637/11/25",1,A597)</f>
        <v>1</v>
      </c>
      <c r="G597" s="304"/>
    </row>
    <row r="598" spans="1:7">
      <c r="A598" s="120" t="s">
        <v>3577</v>
      </c>
      <c r="B598" s="232">
        <v>598</v>
      </c>
      <c r="C598" s="232"/>
      <c r="D598" s="232"/>
      <c r="E598" s="345"/>
      <c r="F598" s="344">
        <f>IF(A598="4637/11/25",1,A598)</f>
        <v>1</v>
      </c>
      <c r="G598" s="232"/>
    </row>
    <row r="599" spans="1:7">
      <c r="A599" s="120" t="s">
        <v>3577</v>
      </c>
      <c r="B599" s="232">
        <v>599</v>
      </c>
      <c r="C599" s="232"/>
      <c r="D599" s="232"/>
      <c r="E599" s="345"/>
      <c r="F599" s="344">
        <f>IF(A599="4637/11/25",1,A599)</f>
        <v>1</v>
      </c>
      <c r="G599" s="232"/>
    </row>
    <row r="600" spans="1:7">
      <c r="A600" s="120" t="s">
        <v>3577</v>
      </c>
      <c r="B600" s="232">
        <v>600</v>
      </c>
      <c r="C600" s="232"/>
      <c r="D600" s="232"/>
      <c r="E600" s="345"/>
      <c r="F600" s="344">
        <f>IF(A600="4637/11/25",1,A600)</f>
        <v>1</v>
      </c>
      <c r="G600" s="232"/>
    </row>
    <row r="601" spans="1:7">
      <c r="A601" s="120" t="s">
        <v>3577</v>
      </c>
      <c r="B601" s="232">
        <v>601</v>
      </c>
      <c r="C601" s="232"/>
      <c r="D601" s="232"/>
      <c r="E601" s="345"/>
      <c r="F601" s="344">
        <f>IF(A601="4637/11/25",1,A601)</f>
        <v>1</v>
      </c>
      <c r="G601" s="232"/>
    </row>
    <row r="602" spans="1:7">
      <c r="A602" s="120" t="s">
        <v>3577</v>
      </c>
      <c r="B602" s="232">
        <v>602</v>
      </c>
      <c r="C602" s="232"/>
      <c r="D602" s="232"/>
      <c r="E602" s="345"/>
      <c r="F602" s="344">
        <f>IF(A602="4637/11/25",1,A602)</f>
        <v>1</v>
      </c>
      <c r="G602" s="232"/>
    </row>
    <row r="603" spans="1:7">
      <c r="A603" s="120" t="s">
        <v>3577</v>
      </c>
      <c r="B603" s="232">
        <v>603</v>
      </c>
      <c r="C603" s="232"/>
      <c r="D603" s="232"/>
      <c r="E603" s="345"/>
      <c r="F603" s="344">
        <f>IF(A603="4637/11/25",1,A603)</f>
        <v>1</v>
      </c>
      <c r="G603" s="232"/>
    </row>
    <row r="604" spans="1:7">
      <c r="A604" s="120" t="s">
        <v>3577</v>
      </c>
      <c r="B604" s="232">
        <v>604</v>
      </c>
      <c r="C604" s="232"/>
      <c r="D604" s="232"/>
      <c r="E604" s="345"/>
      <c r="F604" s="344">
        <f>IF(A604="4637/11/25",1,A604)</f>
        <v>1</v>
      </c>
      <c r="G604" s="232"/>
    </row>
    <row r="605" spans="1:7">
      <c r="A605" s="120" t="s">
        <v>3577</v>
      </c>
      <c r="B605" s="232">
        <v>605</v>
      </c>
      <c r="C605" s="232"/>
      <c r="D605" s="232"/>
      <c r="E605" s="345"/>
      <c r="F605" s="344">
        <f>IF(A605="4637/11/25",1,A605)</f>
        <v>1</v>
      </c>
      <c r="G605" s="232"/>
    </row>
    <row r="606" spans="1:7">
      <c r="A606" s="120" t="s">
        <v>3577</v>
      </c>
      <c r="B606" s="232">
        <v>606</v>
      </c>
      <c r="C606" s="232"/>
      <c r="D606" s="232"/>
      <c r="E606" s="345"/>
      <c r="F606" s="344">
        <f>IF(A606="4637/11/25",1,A606)</f>
        <v>1</v>
      </c>
      <c r="G606" s="232"/>
    </row>
    <row r="607" spans="1:7">
      <c r="A607" s="120" t="s">
        <v>3577</v>
      </c>
      <c r="B607" s="232">
        <v>607</v>
      </c>
      <c r="C607" s="232"/>
      <c r="D607" s="232"/>
      <c r="E607" s="345"/>
      <c r="F607" s="344">
        <f>IF(A607="4637/11/25",1,A607)</f>
        <v>1</v>
      </c>
      <c r="G607" s="232"/>
    </row>
    <row r="608" spans="1:7">
      <c r="A608" s="120" t="s">
        <v>3577</v>
      </c>
      <c r="B608" s="232">
        <v>608</v>
      </c>
      <c r="C608" s="232"/>
      <c r="D608" s="232"/>
      <c r="E608" s="345"/>
      <c r="F608" s="344">
        <f>IF(A608="4637/11/25",1,A608)</f>
        <v>1</v>
      </c>
      <c r="G608" s="232"/>
    </row>
    <row r="609" spans="1:7">
      <c r="A609" s="120" t="s">
        <v>3577</v>
      </c>
      <c r="B609" s="232">
        <v>609</v>
      </c>
      <c r="C609" s="232"/>
      <c r="D609" s="232"/>
      <c r="E609" s="345"/>
      <c r="F609" s="344">
        <f>IF(A609="4637/11/25",1,A609)</f>
        <v>1</v>
      </c>
      <c r="G609" s="232"/>
    </row>
    <row r="610" spans="1:7">
      <c r="A610" s="120" t="s">
        <v>3577</v>
      </c>
      <c r="B610" s="232">
        <v>610</v>
      </c>
      <c r="C610" s="232"/>
      <c r="D610" s="232"/>
      <c r="E610" s="345"/>
      <c r="F610" s="344">
        <f>IF(A610="4637/11/25",1,A610)</f>
        <v>1</v>
      </c>
      <c r="G610" s="232"/>
    </row>
    <row r="611" spans="1:7">
      <c r="A611" s="120" t="s">
        <v>3577</v>
      </c>
      <c r="B611" s="232">
        <v>611</v>
      </c>
      <c r="C611" s="232"/>
      <c r="D611" s="232"/>
      <c r="E611" s="345"/>
      <c r="F611" s="344">
        <f>IF(A611="4637/11/25",1,A611)</f>
        <v>1</v>
      </c>
      <c r="G611" s="232"/>
    </row>
    <row r="612" spans="1:7">
      <c r="A612" s="120" t="s">
        <v>3577</v>
      </c>
      <c r="B612" s="232">
        <v>612</v>
      </c>
      <c r="C612" s="232"/>
      <c r="D612" s="232"/>
      <c r="E612" s="345"/>
      <c r="F612" s="344">
        <f>IF(A612="4637/11/25",1,A612)</f>
        <v>1</v>
      </c>
      <c r="G612" s="232"/>
    </row>
    <row r="613" spans="1:7">
      <c r="A613" s="120" t="s">
        <v>3577</v>
      </c>
      <c r="B613" s="232">
        <v>613</v>
      </c>
      <c r="C613" s="232"/>
      <c r="D613" s="232"/>
      <c r="E613" s="345"/>
      <c r="F613" s="344">
        <f>IF(A613="4637/11/25",1,A613)</f>
        <v>1</v>
      </c>
      <c r="G613" s="232"/>
    </row>
    <row r="614" spans="1:7">
      <c r="A614" s="120" t="s">
        <v>3577</v>
      </c>
      <c r="B614" s="232">
        <v>614</v>
      </c>
      <c r="C614" s="232"/>
      <c r="D614" s="232"/>
      <c r="E614" s="345"/>
      <c r="F614" s="344">
        <f>IF(A614="4637/11/25",1,A614)</f>
        <v>1</v>
      </c>
      <c r="G614" s="232"/>
    </row>
    <row r="615" spans="1:7">
      <c r="A615" s="120" t="s">
        <v>3577</v>
      </c>
      <c r="B615" s="232">
        <v>615</v>
      </c>
      <c r="C615" s="232"/>
      <c r="D615" s="232"/>
      <c r="E615" s="345"/>
      <c r="F615" s="344">
        <f>IF(A615="4637/11/25",1,A615)</f>
        <v>1</v>
      </c>
      <c r="G615" s="232"/>
    </row>
    <row r="616" spans="1:7">
      <c r="A616" s="120" t="s">
        <v>3577</v>
      </c>
      <c r="B616" s="232">
        <v>616</v>
      </c>
      <c r="C616" s="232"/>
      <c r="D616" s="232"/>
      <c r="E616" s="345"/>
      <c r="F616" s="344">
        <f>IF(A616="4637/11/25",1,A616)</f>
        <v>1</v>
      </c>
      <c r="G616" s="232"/>
    </row>
    <row r="617" spans="1:7">
      <c r="A617" s="120" t="s">
        <v>3577</v>
      </c>
      <c r="B617" s="232">
        <v>617</v>
      </c>
      <c r="C617" s="232"/>
      <c r="D617" s="232"/>
      <c r="E617" s="345"/>
      <c r="F617" s="344">
        <f>IF(A617="4637/11/25",1,A617)</f>
        <v>1</v>
      </c>
      <c r="G617" s="232"/>
    </row>
    <row r="618" spans="1:7">
      <c r="A618" s="120" t="s">
        <v>3577</v>
      </c>
      <c r="B618" s="232">
        <v>618</v>
      </c>
      <c r="C618" s="232"/>
      <c r="D618" s="232"/>
      <c r="E618" s="345"/>
      <c r="F618" s="344">
        <f>IF(A618="4637/11/25",1,A618)</f>
        <v>1</v>
      </c>
      <c r="G618" s="232"/>
    </row>
    <row r="619" spans="1:7">
      <c r="A619" s="120" t="s">
        <v>3577</v>
      </c>
      <c r="B619" s="232">
        <v>619</v>
      </c>
      <c r="C619" s="232"/>
      <c r="D619" s="232"/>
      <c r="E619" s="345"/>
      <c r="F619" s="344">
        <f>IF(A619="4637/11/25",1,A619)</f>
        <v>1</v>
      </c>
      <c r="G619" s="232"/>
    </row>
    <row r="620" spans="1:7">
      <c r="A620" s="120" t="s">
        <v>3577</v>
      </c>
      <c r="B620" s="232">
        <v>620</v>
      </c>
      <c r="C620" s="232"/>
      <c r="D620" s="232"/>
      <c r="E620" s="345"/>
      <c r="F620" s="344">
        <f>IF(A620="4637/11/25",1,A620)</f>
        <v>1</v>
      </c>
      <c r="G620" s="232"/>
    </row>
    <row r="621" spans="1:7">
      <c r="A621" s="120" t="s">
        <v>3577</v>
      </c>
      <c r="B621" s="232">
        <v>621</v>
      </c>
      <c r="C621" s="232"/>
      <c r="D621" s="232"/>
      <c r="E621" s="345"/>
      <c r="F621" s="344">
        <f>IF(A621="4637/11/25",1,A621)</f>
        <v>1</v>
      </c>
      <c r="G621" s="232"/>
    </row>
    <row r="622" spans="1:7">
      <c r="A622" s="120" t="s">
        <v>3577</v>
      </c>
      <c r="B622" s="232">
        <v>622</v>
      </c>
      <c r="C622" s="232"/>
      <c r="D622" s="232"/>
      <c r="E622" s="345"/>
      <c r="F622" s="344">
        <f>IF(A622="4637/11/25",1,A622)</f>
        <v>1</v>
      </c>
      <c r="G622" s="232"/>
    </row>
    <row r="623" spans="1:7">
      <c r="A623" s="120" t="s">
        <v>3577</v>
      </c>
      <c r="B623" s="232">
        <v>623</v>
      </c>
      <c r="C623" s="232"/>
      <c r="D623" s="232"/>
      <c r="E623" s="345"/>
      <c r="F623" s="344">
        <f>IF(A623="4637/11/25",1,A623)</f>
        <v>1</v>
      </c>
      <c r="G623" s="232"/>
    </row>
    <row r="624" spans="1:7">
      <c r="A624" s="120" t="s">
        <v>3577</v>
      </c>
      <c r="B624" s="232">
        <v>624</v>
      </c>
      <c r="C624" s="232"/>
      <c r="D624" s="232"/>
      <c r="E624" s="345"/>
      <c r="F624" s="344">
        <f>IF(A624="4637/11/25",1,A624)</f>
        <v>1</v>
      </c>
      <c r="G624" s="232"/>
    </row>
    <row r="625" spans="1:7">
      <c r="A625" s="120" t="s">
        <v>3577</v>
      </c>
      <c r="B625" s="232">
        <v>625</v>
      </c>
      <c r="C625" s="232"/>
      <c r="D625" s="232"/>
      <c r="E625" s="345"/>
      <c r="F625" s="344">
        <f>IF(A625="4637/11/25",1,A625)</f>
        <v>1</v>
      </c>
      <c r="G625" s="232"/>
    </row>
    <row r="626" spans="1:7">
      <c r="A626" s="120" t="s">
        <v>3577</v>
      </c>
      <c r="B626" s="232">
        <v>626</v>
      </c>
      <c r="C626" s="232"/>
      <c r="D626" s="232"/>
      <c r="E626" s="345"/>
      <c r="F626" s="344">
        <f>IF(A626="4637/11/25",1,A626)</f>
        <v>1</v>
      </c>
      <c r="G626" s="232"/>
    </row>
    <row r="627" spans="1:7">
      <c r="A627" s="120" t="s">
        <v>3577</v>
      </c>
      <c r="B627" s="232">
        <v>627</v>
      </c>
      <c r="C627" s="232"/>
      <c r="D627" s="232"/>
      <c r="E627" s="345"/>
      <c r="F627" s="344">
        <f>IF(A627="4637/11/25",1,A627)</f>
        <v>1</v>
      </c>
      <c r="G627" s="232"/>
    </row>
    <row r="628" spans="1:7">
      <c r="A628" s="120" t="s">
        <v>3577</v>
      </c>
      <c r="B628" s="232">
        <v>628</v>
      </c>
      <c r="C628" s="232"/>
      <c r="D628" s="232"/>
      <c r="E628" s="345"/>
      <c r="F628" s="344">
        <f>IF(A628="4637/11/25",1,A628)</f>
        <v>1</v>
      </c>
      <c r="G628" s="232"/>
    </row>
    <row r="629" spans="1:7">
      <c r="A629" s="120" t="s">
        <v>3577</v>
      </c>
      <c r="B629" s="232">
        <v>629</v>
      </c>
      <c r="C629" s="232"/>
      <c r="D629" s="232"/>
      <c r="E629" s="345"/>
      <c r="F629" s="344">
        <f>IF(A629="4637/11/25",1,A629)</f>
        <v>1</v>
      </c>
      <c r="G629" s="232"/>
    </row>
    <row r="630" spans="1:7">
      <c r="A630" s="120" t="s">
        <v>3577</v>
      </c>
      <c r="B630" s="232">
        <v>630</v>
      </c>
      <c r="C630" s="232"/>
      <c r="D630" s="232"/>
      <c r="E630" s="345"/>
      <c r="F630" s="344">
        <f>IF(A630="4637/11/25",1,A630)</f>
        <v>1</v>
      </c>
      <c r="G630" s="232"/>
    </row>
    <row r="631" spans="1:7">
      <c r="A631" s="120" t="s">
        <v>3577</v>
      </c>
      <c r="B631" s="232">
        <v>631</v>
      </c>
      <c r="C631" s="232"/>
      <c r="D631" s="232"/>
      <c r="E631" s="345"/>
      <c r="F631" s="344">
        <f>IF(A631="4637/11/25",1,A631)</f>
        <v>1</v>
      </c>
      <c r="G631" s="232"/>
    </row>
    <row r="632" spans="1:7">
      <c r="A632" s="120" t="s">
        <v>3577</v>
      </c>
      <c r="B632" s="232">
        <v>632</v>
      </c>
      <c r="C632" s="232"/>
      <c r="D632" s="232"/>
      <c r="E632" s="345"/>
      <c r="F632" s="344">
        <f>IF(A632="4637/11/25",1,A632)</f>
        <v>1</v>
      </c>
      <c r="G632" s="232"/>
    </row>
    <row r="633" spans="1:7">
      <c r="A633" s="120" t="s">
        <v>3577</v>
      </c>
      <c r="B633" s="232">
        <v>633</v>
      </c>
      <c r="C633" s="232"/>
      <c r="D633" s="232"/>
      <c r="E633" s="345"/>
      <c r="F633" s="344">
        <f>IF(A633="4637/11/25",1,A633)</f>
        <v>1</v>
      </c>
      <c r="G633" s="232"/>
    </row>
    <row r="634" spans="1:7">
      <c r="A634" s="120" t="s">
        <v>3577</v>
      </c>
      <c r="B634" s="232">
        <v>634</v>
      </c>
      <c r="C634" s="232"/>
      <c r="D634" s="232"/>
      <c r="E634" s="345"/>
      <c r="F634" s="344">
        <f>IF(A634="4637/11/25",1,A634)</f>
        <v>1</v>
      </c>
      <c r="G634" s="232"/>
    </row>
    <row r="635" spans="1:7">
      <c r="A635" s="120" t="s">
        <v>3577</v>
      </c>
      <c r="B635" s="232">
        <v>635</v>
      </c>
      <c r="C635" s="232"/>
      <c r="D635" s="232"/>
      <c r="E635" s="345"/>
      <c r="F635" s="344">
        <f>IF(A635="4637/11/25",1,A635)</f>
        <v>1</v>
      </c>
      <c r="G635" s="232"/>
    </row>
    <row r="636" spans="1:7">
      <c r="A636" s="120" t="s">
        <v>3577</v>
      </c>
      <c r="B636" s="232">
        <v>636</v>
      </c>
      <c r="C636" s="232"/>
      <c r="D636" s="232"/>
      <c r="E636" s="345"/>
      <c r="F636" s="344">
        <f>IF(A636="4637/11/25",1,A636)</f>
        <v>1</v>
      </c>
      <c r="G636" s="232"/>
    </row>
    <row r="637" spans="1:7">
      <c r="A637" s="120" t="s">
        <v>3577</v>
      </c>
      <c r="B637" s="232">
        <v>637</v>
      </c>
      <c r="C637" s="232"/>
      <c r="D637" s="232"/>
      <c r="E637" s="345"/>
      <c r="F637" s="344">
        <f>IF(A637="4637/11/25",1,A637)</f>
        <v>1</v>
      </c>
      <c r="G637" s="232"/>
    </row>
    <row r="638" spans="1:7">
      <c r="A638" s="120" t="s">
        <v>3577</v>
      </c>
      <c r="B638" s="232">
        <v>638</v>
      </c>
      <c r="C638" s="232"/>
      <c r="D638" s="232"/>
      <c r="E638" s="345"/>
      <c r="F638" s="344">
        <f>IF(A638="4637/11/25",1,A638)</f>
        <v>1</v>
      </c>
      <c r="G638" s="232"/>
    </row>
    <row r="639" spans="1:7">
      <c r="A639" s="120" t="s">
        <v>3577</v>
      </c>
      <c r="B639" s="232">
        <v>639</v>
      </c>
      <c r="C639" s="232"/>
      <c r="D639" s="232"/>
      <c r="E639" s="345"/>
      <c r="F639" s="344">
        <f>IF(A639="4637/11/25",1,A639)</f>
        <v>1</v>
      </c>
      <c r="G639" s="232"/>
    </row>
    <row r="640" spans="1:7">
      <c r="A640" s="120" t="s">
        <v>3577</v>
      </c>
      <c r="B640" s="232">
        <v>640</v>
      </c>
      <c r="C640" s="232"/>
      <c r="D640" s="232"/>
      <c r="E640" s="345"/>
      <c r="F640" s="344">
        <f>IF(A640="4637/11/25",1,A640)</f>
        <v>1</v>
      </c>
      <c r="G640" s="304"/>
    </row>
    <row r="641" spans="1:7">
      <c r="A641" s="120" t="s">
        <v>3577</v>
      </c>
      <c r="B641" s="232">
        <v>641</v>
      </c>
      <c r="C641" s="232"/>
      <c r="D641" s="232"/>
      <c r="E641" s="345"/>
      <c r="F641" s="344">
        <f>IF(A641="4637/11/25",1,A641)</f>
        <v>1</v>
      </c>
      <c r="G641" s="232"/>
    </row>
    <row r="642" spans="1:7">
      <c r="A642" s="120" t="s">
        <v>3577</v>
      </c>
      <c r="B642" s="232">
        <v>642</v>
      </c>
      <c r="C642" s="232"/>
      <c r="D642" s="232"/>
      <c r="E642" s="345"/>
      <c r="F642" s="344">
        <f>IF(A642="4637/11/25",1,A642)</f>
        <v>1</v>
      </c>
      <c r="G642" s="232"/>
    </row>
    <row r="643" spans="1:7">
      <c r="A643" s="120" t="s">
        <v>3577</v>
      </c>
      <c r="B643" s="232">
        <v>643</v>
      </c>
      <c r="C643" s="232"/>
      <c r="D643" s="232"/>
      <c r="E643" s="345"/>
      <c r="F643" s="344">
        <f>IF(A643="4637/11/25",1,A643)</f>
        <v>1</v>
      </c>
      <c r="G643" s="232"/>
    </row>
    <row r="644" spans="1:7">
      <c r="A644" s="120" t="s">
        <v>3577</v>
      </c>
      <c r="B644" s="232">
        <v>644</v>
      </c>
      <c r="C644" s="232"/>
      <c r="D644" s="232"/>
      <c r="E644" s="345"/>
      <c r="F644" s="344">
        <f>IF(A644="4637/11/25",1,A644)</f>
        <v>1</v>
      </c>
      <c r="G644" s="232"/>
    </row>
    <row r="645" spans="1:7">
      <c r="A645" s="120" t="s">
        <v>3577</v>
      </c>
      <c r="B645" s="232">
        <v>645</v>
      </c>
      <c r="C645" s="232"/>
      <c r="D645" s="232"/>
      <c r="E645" s="345"/>
      <c r="F645" s="344">
        <f>IF(A645="4637/11/25",1,A645)</f>
        <v>1</v>
      </c>
      <c r="G645" s="232"/>
    </row>
    <row r="646" spans="1:7">
      <c r="A646" s="120" t="s">
        <v>3577</v>
      </c>
      <c r="B646" s="232">
        <v>646</v>
      </c>
      <c r="C646" s="232"/>
      <c r="D646" s="232"/>
      <c r="E646" s="345"/>
      <c r="F646" s="344">
        <f>IF(A646="4637/11/25",1,A646)</f>
        <v>1</v>
      </c>
      <c r="G646" s="232"/>
    </row>
    <row r="647" spans="1:7">
      <c r="A647" s="120" t="s">
        <v>3577</v>
      </c>
      <c r="B647" s="232">
        <v>647</v>
      </c>
      <c r="C647" s="232"/>
      <c r="D647" s="232"/>
      <c r="E647" s="345"/>
      <c r="F647" s="344">
        <f>IF(A647="4637/11/25",1,A647)</f>
        <v>1</v>
      </c>
      <c r="G647" s="232"/>
    </row>
    <row r="648" spans="1:7">
      <c r="A648" s="120" t="s">
        <v>3577</v>
      </c>
      <c r="B648" s="232">
        <v>648</v>
      </c>
      <c r="C648" s="232"/>
      <c r="D648" s="232"/>
      <c r="E648" s="345"/>
      <c r="F648" s="344">
        <f>IF(A648="4637/11/25",1,A648)</f>
        <v>1</v>
      </c>
      <c r="G648" s="232"/>
    </row>
    <row r="649" spans="1:7">
      <c r="A649" s="120" t="s">
        <v>3577</v>
      </c>
      <c r="B649" s="232">
        <v>649</v>
      </c>
      <c r="C649" s="232"/>
      <c r="D649" s="232"/>
      <c r="E649" s="345"/>
      <c r="F649" s="344">
        <f>IF(A649="4637/11/25",1,A649)</f>
        <v>1</v>
      </c>
      <c r="G649" s="232"/>
    </row>
    <row r="650" spans="1:7">
      <c r="A650" s="120" t="s">
        <v>3577</v>
      </c>
      <c r="B650" s="232">
        <v>650</v>
      </c>
      <c r="C650" s="232"/>
      <c r="D650" s="232"/>
      <c r="E650" s="345"/>
      <c r="F650" s="344">
        <f>IF(A650="4637/11/25",1,A650)</f>
        <v>1</v>
      </c>
      <c r="G650" s="232"/>
    </row>
    <row r="651" spans="1:7">
      <c r="A651" s="120" t="s">
        <v>3577</v>
      </c>
      <c r="B651" s="232">
        <v>651</v>
      </c>
      <c r="C651" s="232"/>
      <c r="D651" s="232"/>
      <c r="E651" s="345"/>
      <c r="F651" s="344">
        <f>IF(A651="4637/11/25",1,A651)</f>
        <v>1</v>
      </c>
      <c r="G651" s="232"/>
    </row>
    <row r="652" spans="1:7">
      <c r="A652" s="120" t="s">
        <v>3577</v>
      </c>
      <c r="B652" s="232">
        <v>652</v>
      </c>
      <c r="C652" s="232"/>
      <c r="D652" s="232"/>
      <c r="E652" s="345"/>
      <c r="F652" s="344">
        <f>IF(A652="4637/11/25",1,A652)</f>
        <v>1</v>
      </c>
      <c r="G652" s="304"/>
    </row>
    <row r="653" spans="1:7">
      <c r="A653" s="120" t="s">
        <v>3577</v>
      </c>
      <c r="B653" s="232">
        <v>653</v>
      </c>
      <c r="C653" s="232"/>
      <c r="D653" s="232"/>
      <c r="E653" s="345"/>
      <c r="F653" s="344">
        <f>IF(A653="4637/11/25",1,A653)</f>
        <v>1</v>
      </c>
      <c r="G653" s="232"/>
    </row>
    <row r="654" spans="1:7">
      <c r="A654" s="120" t="s">
        <v>3577</v>
      </c>
      <c r="B654" s="232">
        <v>654</v>
      </c>
      <c r="C654" s="232"/>
      <c r="D654" s="232"/>
      <c r="E654" s="345"/>
      <c r="F654" s="344">
        <f>IF(A654="4637/11/25",1,A654)</f>
        <v>1</v>
      </c>
      <c r="G654" s="232"/>
    </row>
    <row r="655" spans="1:7">
      <c r="A655" s="120" t="s">
        <v>3577</v>
      </c>
      <c r="B655" s="232">
        <v>655</v>
      </c>
      <c r="C655" s="232"/>
      <c r="D655" s="232"/>
      <c r="E655" s="345"/>
      <c r="F655" s="344">
        <f>IF(A655="4637/11/25",1,A655)</f>
        <v>1</v>
      </c>
      <c r="G655" s="232"/>
    </row>
    <row r="656" spans="1:7">
      <c r="A656" s="120" t="s">
        <v>3577</v>
      </c>
      <c r="B656" s="232">
        <v>656</v>
      </c>
      <c r="C656" s="232"/>
      <c r="D656" s="232"/>
      <c r="E656" s="345"/>
      <c r="F656" s="344">
        <f>IF(A656="4637/11/25",1,A656)</f>
        <v>1</v>
      </c>
      <c r="G656" s="232"/>
    </row>
    <row r="657" spans="1:7">
      <c r="A657" s="120" t="s">
        <v>3577</v>
      </c>
      <c r="B657" s="232">
        <v>657</v>
      </c>
      <c r="C657" s="232"/>
      <c r="D657" s="232"/>
      <c r="E657" s="345"/>
      <c r="F657" s="344">
        <f>IF(A657="4637/11/25",1,A657)</f>
        <v>1</v>
      </c>
      <c r="G657" s="232"/>
    </row>
    <row r="658" spans="1:7">
      <c r="A658" s="120" t="s">
        <v>3577</v>
      </c>
      <c r="B658" s="232">
        <v>658</v>
      </c>
      <c r="C658" s="232"/>
      <c r="D658" s="232"/>
      <c r="E658" s="345"/>
      <c r="F658" s="344">
        <f>IF(A658="4637/11/25",1,A658)</f>
        <v>1</v>
      </c>
      <c r="G658" s="232"/>
    </row>
    <row r="659" spans="1:7">
      <c r="A659" s="120" t="s">
        <v>3577</v>
      </c>
      <c r="B659" s="232">
        <v>659</v>
      </c>
      <c r="C659" s="232"/>
      <c r="D659" s="232"/>
      <c r="E659" s="345"/>
      <c r="F659" s="344">
        <f>IF(A659="4637/11/25",1,A659)</f>
        <v>1</v>
      </c>
      <c r="G659" s="232"/>
    </row>
    <row r="660" spans="1:7">
      <c r="A660" s="120" t="s">
        <v>3577</v>
      </c>
      <c r="B660" s="232">
        <v>660</v>
      </c>
      <c r="C660" s="232"/>
      <c r="D660" s="232"/>
      <c r="E660" s="345"/>
      <c r="F660" s="344">
        <f>IF(A660="4637/11/25",1,A660)</f>
        <v>1</v>
      </c>
      <c r="G660" s="232"/>
    </row>
    <row r="661" spans="1:7">
      <c r="A661" s="120" t="s">
        <v>3577</v>
      </c>
      <c r="B661" s="232">
        <v>661</v>
      </c>
      <c r="C661" s="232"/>
      <c r="D661" s="232"/>
      <c r="E661" s="345"/>
      <c r="F661" s="344">
        <f>IF(A661="4637/11/25",1,A661)</f>
        <v>1</v>
      </c>
      <c r="G661" s="232"/>
    </row>
    <row r="662" spans="1:7">
      <c r="A662" s="120" t="s">
        <v>3577</v>
      </c>
      <c r="B662" s="232">
        <v>662</v>
      </c>
      <c r="C662" s="232"/>
      <c r="D662" s="232"/>
      <c r="E662" s="345"/>
      <c r="F662" s="344">
        <f>IF(A662="4637/11/25",1,A662)</f>
        <v>1</v>
      </c>
      <c r="G662" s="232"/>
    </row>
    <row r="663" spans="1:7">
      <c r="A663" s="120" t="s">
        <v>3577</v>
      </c>
      <c r="B663" s="232">
        <v>663</v>
      </c>
      <c r="C663" s="232"/>
      <c r="D663" s="232"/>
      <c r="E663" s="345"/>
      <c r="F663" s="344">
        <f>IF(A663="4637/11/25",1,A663)</f>
        <v>1</v>
      </c>
      <c r="G663" s="232"/>
    </row>
    <row r="664" spans="1:7">
      <c r="A664" s="120" t="s">
        <v>3577</v>
      </c>
      <c r="B664" s="232">
        <v>664</v>
      </c>
      <c r="C664" s="232"/>
      <c r="D664" s="232"/>
      <c r="E664" s="345"/>
      <c r="F664" s="344">
        <f>IF(A664="4637/11/25",1,A664)</f>
        <v>1</v>
      </c>
      <c r="G664" s="304"/>
    </row>
    <row r="665" spans="1:7">
      <c r="A665" s="120" t="s">
        <v>3577</v>
      </c>
      <c r="B665" s="232">
        <v>665</v>
      </c>
      <c r="C665" s="232"/>
      <c r="D665" s="232"/>
      <c r="E665" s="345"/>
      <c r="F665" s="344">
        <f>IF(A665="4637/11/25",1,A665)</f>
        <v>1</v>
      </c>
      <c r="G665" s="338"/>
    </row>
    <row r="666" spans="1:7">
      <c r="A666" s="120" t="s">
        <v>3577</v>
      </c>
      <c r="B666" s="232">
        <v>666</v>
      </c>
      <c r="C666" s="232"/>
      <c r="D666" s="232"/>
      <c r="E666" s="345"/>
      <c r="F666" s="344">
        <f>IF(A666="4637/11/25",1,A666)</f>
        <v>1</v>
      </c>
      <c r="G666" s="232"/>
    </row>
    <row r="667" spans="1:7">
      <c r="A667" s="120" t="s">
        <v>3577</v>
      </c>
      <c r="B667" s="232">
        <v>667</v>
      </c>
      <c r="C667" s="232"/>
      <c r="D667" s="232"/>
      <c r="E667" s="345"/>
      <c r="F667" s="344">
        <f>IF(A667="4637/11/25",1,A667)</f>
        <v>1</v>
      </c>
      <c r="G667" s="232"/>
    </row>
    <row r="668" spans="1:7">
      <c r="A668" s="120" t="s">
        <v>3577</v>
      </c>
      <c r="B668" s="232">
        <v>668</v>
      </c>
      <c r="C668" s="232"/>
      <c r="D668" s="232"/>
      <c r="E668" s="345"/>
      <c r="F668" s="344">
        <f>IF(A668="4637/11/25",1,A668)</f>
        <v>1</v>
      </c>
      <c r="G668" s="232"/>
    </row>
    <row r="669" spans="1:7">
      <c r="A669" s="120" t="s">
        <v>3577</v>
      </c>
      <c r="B669" s="232">
        <v>669</v>
      </c>
      <c r="C669" s="232"/>
      <c r="D669" s="232"/>
      <c r="E669" s="345"/>
      <c r="F669" s="344">
        <f>IF(A669="4637/11/25",1,A669)</f>
        <v>1</v>
      </c>
      <c r="G669" s="232"/>
    </row>
    <row r="670" spans="1:7">
      <c r="A670" s="120" t="s">
        <v>3577</v>
      </c>
      <c r="B670" s="232">
        <v>670</v>
      </c>
      <c r="C670" s="232"/>
      <c r="D670" s="232"/>
      <c r="E670" s="345"/>
      <c r="F670" s="344">
        <f>IF(A670="4637/11/25",1,A670)</f>
        <v>1</v>
      </c>
      <c r="G670" s="232"/>
    </row>
    <row r="671" spans="1:7">
      <c r="A671" s="120" t="s">
        <v>3577</v>
      </c>
      <c r="B671" s="232">
        <v>671</v>
      </c>
      <c r="C671" s="232"/>
      <c r="D671" s="232"/>
      <c r="E671" s="345"/>
      <c r="F671" s="344">
        <f>IF(A671="4637/11/25",1,A671)</f>
        <v>1</v>
      </c>
      <c r="G671" s="232"/>
    </row>
    <row r="672" spans="1:7">
      <c r="A672" s="120" t="s">
        <v>3577</v>
      </c>
      <c r="B672" s="232">
        <v>672</v>
      </c>
      <c r="C672" s="232"/>
      <c r="D672" s="232"/>
      <c r="E672" s="345"/>
      <c r="F672" s="344">
        <f>IF(A672="4637/11/25",1,A672)</f>
        <v>1</v>
      </c>
      <c r="G672" s="232"/>
    </row>
    <row r="673" spans="1:7">
      <c r="A673" s="120" t="s">
        <v>3577</v>
      </c>
      <c r="B673" s="232">
        <v>673</v>
      </c>
      <c r="C673" s="232"/>
      <c r="D673" s="232"/>
      <c r="E673" s="345"/>
      <c r="F673" s="344">
        <f>IF(A673="4637/11/25",1,A673)</f>
        <v>1</v>
      </c>
      <c r="G673" s="232"/>
    </row>
    <row r="674" spans="1:7">
      <c r="A674" s="120" t="s">
        <v>3577</v>
      </c>
      <c r="B674" s="232">
        <v>674</v>
      </c>
      <c r="C674" s="232"/>
      <c r="D674" s="232"/>
      <c r="E674" s="345"/>
      <c r="F674" s="344">
        <f>IF(A674="4637/11/25",1,A674)</f>
        <v>1</v>
      </c>
      <c r="G674" s="232"/>
    </row>
    <row r="675" spans="1:7">
      <c r="A675" s="120" t="s">
        <v>3577</v>
      </c>
      <c r="B675" s="232">
        <v>675</v>
      </c>
      <c r="C675" s="232"/>
      <c r="D675" s="232"/>
      <c r="E675" s="345"/>
      <c r="F675" s="344">
        <f>IF(A675="4637/11/25",1,A675)</f>
        <v>1</v>
      </c>
      <c r="G675" s="232"/>
    </row>
    <row r="676" spans="1:7">
      <c r="A676" s="120" t="s">
        <v>3577</v>
      </c>
      <c r="B676" s="232">
        <v>676</v>
      </c>
      <c r="C676" s="232"/>
      <c r="D676" s="232"/>
      <c r="E676" s="345"/>
      <c r="F676" s="344">
        <f>IF(A676="4637/11/25",1,A676)</f>
        <v>1</v>
      </c>
      <c r="G676" s="232"/>
    </row>
    <row r="677" spans="1:7">
      <c r="A677" s="120" t="s">
        <v>3577</v>
      </c>
      <c r="B677" s="232">
        <v>677</v>
      </c>
      <c r="C677" s="232"/>
      <c r="D677" s="232"/>
      <c r="E677" s="345"/>
      <c r="F677" s="344">
        <f>IF(A677="4637/11/25",1,A677)</f>
        <v>1</v>
      </c>
      <c r="G677" s="232"/>
    </row>
    <row r="678" spans="1:7">
      <c r="A678" s="120" t="s">
        <v>3577</v>
      </c>
      <c r="B678" s="232">
        <v>678</v>
      </c>
      <c r="C678" s="232"/>
      <c r="D678" s="232"/>
      <c r="E678" s="345"/>
      <c r="F678" s="344">
        <f>IF(A678="4637/11/25",1,A678)</f>
        <v>1</v>
      </c>
      <c r="G678" s="304"/>
    </row>
    <row r="679" spans="1:7">
      <c r="A679" s="120" t="s">
        <v>3577</v>
      </c>
      <c r="B679" s="232">
        <v>679</v>
      </c>
      <c r="C679" s="232"/>
      <c r="D679" s="232"/>
      <c r="E679" s="345"/>
      <c r="F679" s="344">
        <f>IF(A679="4637/11/25",1,A679)</f>
        <v>1</v>
      </c>
      <c r="G679" s="232"/>
    </row>
    <row r="680" spans="1:7">
      <c r="A680" s="120" t="s">
        <v>3577</v>
      </c>
      <c r="B680" s="232">
        <v>680</v>
      </c>
      <c r="C680" s="232"/>
      <c r="D680" s="232"/>
      <c r="E680" s="345"/>
      <c r="F680" s="344">
        <f>IF(A680="4637/11/25",1,A680)</f>
        <v>1</v>
      </c>
      <c r="G680" s="232"/>
    </row>
    <row r="681" spans="1:7">
      <c r="A681" s="120" t="s">
        <v>3577</v>
      </c>
      <c r="B681" s="232">
        <v>681</v>
      </c>
      <c r="C681" s="232"/>
      <c r="D681" s="232"/>
      <c r="E681" s="345"/>
      <c r="F681" s="344">
        <f>IF(A681="4637/11/25",1,A681)</f>
        <v>1</v>
      </c>
      <c r="G681" s="232"/>
    </row>
    <row r="682" spans="1:7">
      <c r="A682" s="120" t="s">
        <v>3577</v>
      </c>
      <c r="B682" s="232">
        <v>682</v>
      </c>
      <c r="C682" s="232"/>
      <c r="D682" s="232"/>
      <c r="E682" s="345"/>
      <c r="F682" s="344">
        <f>IF(A682="4637/11/25",1,A682)</f>
        <v>1</v>
      </c>
      <c r="G682" s="142"/>
    </row>
    <row r="683" spans="1:7">
      <c r="A683" s="120" t="s">
        <v>3577</v>
      </c>
      <c r="B683" s="232">
        <v>683</v>
      </c>
      <c r="C683" s="232"/>
      <c r="D683" s="232"/>
      <c r="E683" s="345"/>
      <c r="F683" s="344">
        <f>IF(A683="4637/11/25",1,A683)</f>
        <v>1</v>
      </c>
      <c r="G683" s="232"/>
    </row>
    <row r="684" spans="1:7">
      <c r="A684" s="120" t="s">
        <v>3577</v>
      </c>
      <c r="B684" s="232">
        <v>684</v>
      </c>
      <c r="C684" s="232"/>
      <c r="D684" s="232"/>
      <c r="E684" s="345"/>
      <c r="F684" s="344">
        <f>IF(A684="4637/11/25",1,A684)</f>
        <v>1</v>
      </c>
      <c r="G684" s="232"/>
    </row>
    <row r="685" spans="1:7">
      <c r="A685" s="120" t="s">
        <v>3577</v>
      </c>
      <c r="B685" s="232">
        <v>685</v>
      </c>
      <c r="C685" s="232"/>
      <c r="D685" s="232"/>
      <c r="E685" s="345"/>
      <c r="F685" s="344">
        <f>IF(A685="4637/11/25",1,A685)</f>
        <v>1</v>
      </c>
      <c r="G685" s="232"/>
    </row>
    <row r="686" spans="1:7">
      <c r="A686" s="120" t="s">
        <v>3577</v>
      </c>
      <c r="B686" s="232">
        <v>686</v>
      </c>
      <c r="C686" s="232"/>
      <c r="D686" s="232"/>
      <c r="E686" s="345"/>
      <c r="F686" s="344">
        <f>IF(A686="4637/11/25",1,A686)</f>
        <v>1</v>
      </c>
      <c r="G686" s="232"/>
    </row>
    <row r="687" spans="1:7">
      <c r="A687" s="120" t="s">
        <v>3577</v>
      </c>
      <c r="B687" s="232">
        <v>687</v>
      </c>
      <c r="C687" s="232"/>
      <c r="D687" s="232"/>
      <c r="E687" s="345"/>
      <c r="F687" s="344">
        <f>IF(A687="4637/11/25",1,A687)</f>
        <v>1</v>
      </c>
      <c r="G687" s="232"/>
    </row>
    <row r="688" spans="1:7">
      <c r="A688" s="120" t="s">
        <v>3577</v>
      </c>
      <c r="B688" s="232">
        <v>688</v>
      </c>
      <c r="C688" s="232"/>
      <c r="D688" s="232"/>
      <c r="E688" s="345"/>
      <c r="F688" s="344">
        <f>IF(A688="4637/11/25",1,A688)</f>
        <v>1</v>
      </c>
      <c r="G688" s="232"/>
    </row>
    <row r="689" spans="1:7">
      <c r="A689" s="120" t="s">
        <v>3577</v>
      </c>
      <c r="B689" s="232">
        <v>689</v>
      </c>
      <c r="C689" s="232"/>
      <c r="D689" s="232"/>
      <c r="E689" s="345"/>
      <c r="F689" s="344">
        <f>IF(A689="4637/11/25",1,A689)</f>
        <v>1</v>
      </c>
      <c r="G689" s="232"/>
    </row>
    <row r="690" spans="1:7">
      <c r="A690" s="120" t="s">
        <v>3577</v>
      </c>
      <c r="B690" s="232">
        <v>690</v>
      </c>
      <c r="C690" s="232"/>
      <c r="D690" s="232"/>
      <c r="E690" s="345"/>
      <c r="F690" s="344">
        <f>IF(A690="4637/11/25",1,A690)</f>
        <v>1</v>
      </c>
      <c r="G690" s="232"/>
    </row>
    <row r="691" spans="1:7">
      <c r="A691" s="120" t="s">
        <v>3577</v>
      </c>
      <c r="B691" s="232">
        <v>691</v>
      </c>
      <c r="C691" s="232"/>
      <c r="D691" s="232"/>
      <c r="E691" s="345"/>
      <c r="F691" s="344">
        <f>IF(A691="4637/11/25",1,A691)</f>
        <v>1</v>
      </c>
      <c r="G691" s="232"/>
    </row>
    <row r="692" spans="1:7">
      <c r="A692" s="120" t="s">
        <v>3577</v>
      </c>
      <c r="B692" s="232">
        <v>692</v>
      </c>
      <c r="C692" s="232"/>
      <c r="D692" s="232"/>
      <c r="E692" s="345"/>
      <c r="F692" s="344">
        <f>IF(A692="4637/11/25",1,A692)</f>
        <v>1</v>
      </c>
      <c r="G692" s="232"/>
    </row>
    <row r="693" spans="1:7">
      <c r="A693" s="120" t="s">
        <v>3577</v>
      </c>
      <c r="B693" s="232">
        <v>693</v>
      </c>
      <c r="C693" s="232"/>
      <c r="D693" s="232"/>
      <c r="E693" s="345"/>
      <c r="F693" s="344">
        <f>IF(A693="4637/11/25",1,A693)</f>
        <v>1</v>
      </c>
      <c r="G693" s="232"/>
    </row>
    <row r="694" spans="1:7">
      <c r="A694" s="120" t="s">
        <v>3577</v>
      </c>
      <c r="B694" s="232">
        <v>694</v>
      </c>
      <c r="C694" s="232"/>
      <c r="D694" s="232"/>
      <c r="E694" s="345"/>
      <c r="F694" s="344">
        <f>IF(A694="4637/11/25",1,A694)</f>
        <v>1</v>
      </c>
      <c r="G694" s="232"/>
    </row>
    <row r="695" spans="1:7">
      <c r="A695" s="120" t="s">
        <v>3577</v>
      </c>
      <c r="B695" s="232">
        <v>695</v>
      </c>
      <c r="C695" s="232"/>
      <c r="D695" s="232"/>
      <c r="E695" s="345"/>
      <c r="F695" s="344">
        <f>IF(A695="4637/11/25",1,A695)</f>
        <v>1</v>
      </c>
      <c r="G695" s="232"/>
    </row>
    <row r="696" spans="1:7">
      <c r="A696" s="120" t="s">
        <v>3577</v>
      </c>
      <c r="B696" s="232">
        <v>696</v>
      </c>
      <c r="C696" s="232"/>
      <c r="D696" s="232"/>
      <c r="E696" s="345"/>
      <c r="F696" s="344">
        <f>IF(A696="4637/11/25",1,A696)</f>
        <v>1</v>
      </c>
      <c r="G696" s="232"/>
    </row>
    <row r="697" spans="1:7">
      <c r="A697" s="120" t="s">
        <v>3577</v>
      </c>
      <c r="B697" s="232">
        <v>697</v>
      </c>
      <c r="C697" s="232"/>
      <c r="D697" s="232"/>
      <c r="E697" s="345"/>
      <c r="F697" s="344">
        <f>IF(A697="4637/11/25",1,A697)</f>
        <v>1</v>
      </c>
      <c r="G697" s="232"/>
    </row>
    <row r="698" spans="1:7">
      <c r="A698" s="120" t="s">
        <v>3577</v>
      </c>
      <c r="B698" s="232">
        <v>698</v>
      </c>
      <c r="C698" s="232"/>
      <c r="D698" s="232"/>
      <c r="E698" s="345"/>
      <c r="F698" s="344">
        <f>IF(A698="4637/11/25",1,A698)</f>
        <v>1</v>
      </c>
      <c r="G698" s="232"/>
    </row>
    <row r="699" spans="1:7">
      <c r="A699" s="120" t="s">
        <v>3577</v>
      </c>
      <c r="B699" s="232">
        <v>699</v>
      </c>
      <c r="C699" s="232"/>
      <c r="D699" s="232"/>
      <c r="E699" s="345"/>
      <c r="F699" s="344">
        <f>IF(A699="4637/11/25",1,A699)</f>
        <v>1</v>
      </c>
      <c r="G699" s="142"/>
    </row>
    <row r="700" spans="1:7">
      <c r="A700" s="120" t="s">
        <v>3577</v>
      </c>
      <c r="B700" s="232">
        <v>700</v>
      </c>
      <c r="C700" s="232"/>
      <c r="D700" s="232"/>
      <c r="E700" s="345"/>
      <c r="F700" s="344">
        <f>IF(A700="4637/11/25",1,A700)</f>
        <v>1</v>
      </c>
      <c r="G700" s="232"/>
    </row>
    <row r="701" spans="1:7">
      <c r="A701" s="120" t="s">
        <v>3577</v>
      </c>
      <c r="B701" s="232">
        <v>701</v>
      </c>
      <c r="C701" s="232"/>
      <c r="D701" s="232"/>
      <c r="E701" s="345"/>
      <c r="F701" s="344">
        <f>IF(A701="4637/11/25",1,A701)</f>
        <v>1</v>
      </c>
      <c r="G701" s="232"/>
    </row>
    <row r="702" spans="1:7">
      <c r="A702" s="120" t="s">
        <v>3577</v>
      </c>
      <c r="B702" s="232">
        <v>702</v>
      </c>
      <c r="C702" s="232"/>
      <c r="D702" s="232"/>
      <c r="E702" s="345"/>
      <c r="F702" s="344">
        <f>IF(A702="4637/11/25",1,A702)</f>
        <v>1</v>
      </c>
      <c r="G702" s="232"/>
    </row>
    <row r="703" spans="1:7">
      <c r="A703" s="120" t="s">
        <v>3577</v>
      </c>
      <c r="B703" s="232">
        <v>703</v>
      </c>
      <c r="C703" s="232"/>
      <c r="D703" s="232"/>
      <c r="E703" s="345"/>
      <c r="F703" s="344">
        <f>IF(A703="4637/11/25",1,A703)</f>
        <v>1</v>
      </c>
      <c r="G703" s="232"/>
    </row>
    <row r="704" spans="1:7">
      <c r="A704" s="120" t="s">
        <v>3577</v>
      </c>
      <c r="B704" s="232">
        <v>704</v>
      </c>
      <c r="C704" s="232"/>
      <c r="D704" s="232"/>
      <c r="E704" s="345"/>
      <c r="F704" s="344">
        <f>IF(A704="4637/11/25",1,A704)</f>
        <v>1</v>
      </c>
      <c r="G704" s="232"/>
    </row>
    <row r="705" spans="1:7">
      <c r="A705" s="120" t="s">
        <v>3577</v>
      </c>
      <c r="B705" s="232">
        <v>705</v>
      </c>
      <c r="C705" s="232"/>
      <c r="D705" s="232"/>
      <c r="E705" s="345"/>
      <c r="F705" s="344">
        <f>IF(A705="4637/11/25",1,A705)</f>
        <v>1</v>
      </c>
      <c r="G705" s="232"/>
    </row>
    <row r="706" spans="1:7">
      <c r="A706" s="120" t="s">
        <v>3577</v>
      </c>
      <c r="B706" s="232">
        <v>706</v>
      </c>
      <c r="C706" s="232"/>
      <c r="D706" s="232"/>
      <c r="E706" s="345"/>
      <c r="F706" s="344">
        <f>IF(A706="4637/11/25",1,A706)</f>
        <v>1</v>
      </c>
      <c r="G706" s="232"/>
    </row>
    <row r="707" spans="1:7">
      <c r="A707" s="120" t="s">
        <v>3577</v>
      </c>
      <c r="B707" s="232">
        <v>707</v>
      </c>
      <c r="C707" s="232"/>
      <c r="D707" s="232"/>
      <c r="E707" s="345"/>
      <c r="F707" s="344">
        <f>IF(A707="4637/11/25",1,A707)</f>
        <v>1</v>
      </c>
      <c r="G707" s="232"/>
    </row>
    <row r="708" spans="1:7">
      <c r="A708" s="120" t="s">
        <v>3577</v>
      </c>
      <c r="B708" s="232">
        <v>708</v>
      </c>
      <c r="C708" s="232"/>
      <c r="D708" s="232"/>
      <c r="E708" s="345"/>
      <c r="F708" s="344">
        <f>IF(A708="4637/11/25",1,A708)</f>
        <v>1</v>
      </c>
      <c r="G708" s="338"/>
    </row>
    <row r="709" spans="1:7">
      <c r="A709" s="120" t="s">
        <v>3577</v>
      </c>
      <c r="B709" s="232">
        <v>709</v>
      </c>
      <c r="C709" s="232"/>
      <c r="D709" s="232"/>
      <c r="E709" s="345"/>
      <c r="F709" s="344">
        <f>IF(A709="4637/11/25",1,A709)</f>
        <v>1</v>
      </c>
      <c r="G709" s="232"/>
    </row>
    <row r="710" spans="1:7">
      <c r="A710" s="120" t="s">
        <v>3577</v>
      </c>
      <c r="B710" s="232">
        <v>710</v>
      </c>
      <c r="C710" s="232"/>
      <c r="D710" s="232"/>
      <c r="E710" s="345"/>
      <c r="F710" s="344">
        <f>IF(A710="4637/11/25",1,A710)</f>
        <v>1</v>
      </c>
      <c r="G710" s="232"/>
    </row>
    <row r="711" spans="1:7">
      <c r="A711" s="120" t="s">
        <v>3577</v>
      </c>
      <c r="B711" s="232">
        <v>711</v>
      </c>
      <c r="C711" s="232"/>
      <c r="D711" s="232"/>
      <c r="E711" s="345"/>
      <c r="F711" s="344">
        <f>IF(A711="4637/11/25",1,A711)</f>
        <v>1</v>
      </c>
      <c r="G711" s="232"/>
    </row>
    <row r="712" spans="1:7">
      <c r="A712" s="120" t="s">
        <v>3577</v>
      </c>
      <c r="B712" s="232">
        <v>712</v>
      </c>
      <c r="C712" s="232"/>
      <c r="D712" s="232"/>
      <c r="E712" s="345"/>
      <c r="F712" s="344">
        <f>IF(A712="4637/11/25",1,A712)</f>
        <v>1</v>
      </c>
      <c r="G712" s="232"/>
    </row>
    <row r="713" spans="1:7">
      <c r="A713" s="120" t="s">
        <v>3577</v>
      </c>
      <c r="B713" s="232">
        <v>713</v>
      </c>
      <c r="C713" s="232"/>
      <c r="D713" s="232"/>
      <c r="E713" s="345"/>
      <c r="F713" s="344">
        <f>IF(A713="4637/11/25",1,A713)</f>
        <v>1</v>
      </c>
      <c r="G713" s="232"/>
    </row>
    <row r="714" spans="1:7">
      <c r="A714" s="120" t="s">
        <v>3577</v>
      </c>
      <c r="B714" s="232">
        <v>714</v>
      </c>
      <c r="C714" s="232"/>
      <c r="D714" s="232"/>
      <c r="E714" s="345"/>
      <c r="F714" s="344">
        <f>IF(A714="4637/11/25",1,A714)</f>
        <v>1</v>
      </c>
      <c r="G714" s="232"/>
    </row>
    <row r="715" spans="1:7">
      <c r="A715" s="120" t="s">
        <v>3577</v>
      </c>
      <c r="B715" s="232">
        <v>715</v>
      </c>
      <c r="C715" s="232"/>
      <c r="D715" s="232"/>
      <c r="E715" s="345"/>
      <c r="F715" s="344">
        <f>IF(A715="4637/11/25",1,A715)</f>
        <v>1</v>
      </c>
      <c r="G715" s="232"/>
    </row>
    <row r="716" spans="1:7">
      <c r="A716" s="120" t="s">
        <v>3577</v>
      </c>
      <c r="B716" s="232">
        <v>716</v>
      </c>
      <c r="C716" s="232"/>
      <c r="D716" s="232"/>
      <c r="E716" s="345"/>
      <c r="F716" s="344">
        <f>IF(A716="4637/11/25",1,A716)</f>
        <v>1</v>
      </c>
      <c r="G716" s="232"/>
    </row>
    <row r="717" spans="1:7">
      <c r="A717" s="120" t="s">
        <v>3577</v>
      </c>
      <c r="B717" s="232">
        <v>717</v>
      </c>
      <c r="C717" s="232"/>
      <c r="D717" s="232"/>
      <c r="E717" s="345"/>
      <c r="F717" s="344">
        <f>IF(A717="4637/11/25",1,A717)</f>
        <v>1</v>
      </c>
      <c r="G717" s="232"/>
    </row>
    <row r="718" spans="1:7">
      <c r="A718" s="120" t="s">
        <v>3577</v>
      </c>
      <c r="B718" s="232">
        <v>718</v>
      </c>
      <c r="C718" s="232"/>
      <c r="D718" s="232"/>
      <c r="E718" s="345"/>
      <c r="F718" s="344">
        <f>IF(A718="4637/11/25",1,A718)</f>
        <v>1</v>
      </c>
      <c r="G718" s="232"/>
    </row>
    <row r="719" spans="1:7">
      <c r="A719" s="120" t="s">
        <v>3577</v>
      </c>
      <c r="B719" s="232">
        <v>719</v>
      </c>
      <c r="C719" s="232"/>
      <c r="D719" s="232"/>
      <c r="E719" s="345"/>
      <c r="F719" s="344">
        <f>IF(A719="4637/11/25",1,A719)</f>
        <v>1</v>
      </c>
      <c r="G719" s="232"/>
    </row>
    <row r="720" spans="1:7">
      <c r="A720" s="120" t="s">
        <v>3577</v>
      </c>
      <c r="B720" s="232">
        <v>720</v>
      </c>
      <c r="C720" s="232"/>
      <c r="D720" s="232"/>
      <c r="E720" s="345"/>
      <c r="F720" s="344">
        <f>IF(A720="4637/11/25",1,A720)</f>
        <v>1</v>
      </c>
      <c r="G720" s="338"/>
    </row>
    <row r="721" spans="1:7">
      <c r="A721" s="120" t="s">
        <v>3577</v>
      </c>
      <c r="B721" s="232">
        <v>721</v>
      </c>
      <c r="C721" s="232"/>
      <c r="D721" s="232"/>
      <c r="E721" s="345"/>
      <c r="F721" s="344">
        <f>IF(A721="4637/11/25",1,A721)</f>
        <v>1</v>
      </c>
      <c r="G721" s="232"/>
    </row>
    <row r="722" spans="1:7">
      <c r="A722" s="120" t="s">
        <v>3577</v>
      </c>
      <c r="B722" s="232">
        <v>722</v>
      </c>
      <c r="C722" s="232"/>
      <c r="D722" s="232"/>
      <c r="E722" s="345"/>
      <c r="F722" s="344">
        <f>IF(A722="4637/11/25",1,A722)</f>
        <v>1</v>
      </c>
      <c r="G722" s="232"/>
    </row>
    <row r="723" spans="1:7">
      <c r="A723" s="120" t="s">
        <v>3577</v>
      </c>
      <c r="B723" s="232">
        <v>723</v>
      </c>
      <c r="C723" s="232"/>
      <c r="D723" s="232"/>
      <c r="E723" s="345"/>
      <c r="F723" s="344">
        <f>IF(A723="4637/11/25",1,A723)</f>
        <v>1</v>
      </c>
      <c r="G723" s="232"/>
    </row>
    <row r="724" spans="1:7">
      <c r="A724" s="120" t="s">
        <v>3577</v>
      </c>
      <c r="B724" s="232">
        <v>724</v>
      </c>
      <c r="C724" s="232"/>
      <c r="D724" s="232"/>
      <c r="E724" s="345"/>
      <c r="F724" s="344">
        <f>IF(A724="4637/11/25",1,A724)</f>
        <v>1</v>
      </c>
      <c r="G724" s="232"/>
    </row>
    <row r="725" spans="1:7">
      <c r="A725" s="120" t="s">
        <v>3577</v>
      </c>
      <c r="B725" s="232">
        <v>725</v>
      </c>
      <c r="C725" s="232"/>
      <c r="D725" s="232"/>
      <c r="E725" s="345"/>
      <c r="F725" s="344">
        <f>IF(A725="4637/11/25",1,A725)</f>
        <v>1</v>
      </c>
      <c r="G725" s="232"/>
    </row>
    <row r="726" spans="1:7">
      <c r="A726" s="120" t="s">
        <v>3577</v>
      </c>
      <c r="B726" s="232">
        <v>726</v>
      </c>
      <c r="C726" s="232"/>
      <c r="D726" s="232"/>
      <c r="E726" s="345"/>
      <c r="F726" s="344">
        <f>IF(A726="4637/11/25",1,A726)</f>
        <v>1</v>
      </c>
      <c r="G726" s="232"/>
    </row>
    <row r="727" spans="1:7">
      <c r="A727" s="120" t="s">
        <v>3577</v>
      </c>
      <c r="B727" s="232">
        <v>727</v>
      </c>
      <c r="C727" s="232"/>
      <c r="D727" s="232"/>
      <c r="E727" s="345"/>
      <c r="F727" s="344">
        <f>IF(A727="4637/11/25",1,A727)</f>
        <v>1</v>
      </c>
      <c r="G727" s="232"/>
    </row>
    <row r="728" spans="1:7">
      <c r="A728" s="120" t="s">
        <v>3577</v>
      </c>
      <c r="B728" s="232">
        <v>728</v>
      </c>
      <c r="C728" s="232"/>
      <c r="D728" s="232"/>
      <c r="E728" s="345"/>
      <c r="F728" s="344">
        <f>IF(A728="4637/11/25",1,A728)</f>
        <v>1</v>
      </c>
      <c r="G728" s="232"/>
    </row>
    <row r="729" spans="1:7">
      <c r="A729" s="120" t="s">
        <v>3577</v>
      </c>
      <c r="B729" s="232">
        <v>729</v>
      </c>
      <c r="C729" s="232"/>
      <c r="D729" s="232"/>
      <c r="E729" s="345"/>
      <c r="F729" s="344">
        <f>IF(A729="4637/11/25",1,A729)</f>
        <v>1</v>
      </c>
      <c r="G729" s="232"/>
    </row>
    <row r="730" spans="1:7">
      <c r="A730" s="120" t="s">
        <v>3577</v>
      </c>
      <c r="B730" s="232">
        <v>730</v>
      </c>
      <c r="C730" s="232"/>
      <c r="D730" s="232"/>
      <c r="E730" s="345"/>
      <c r="F730" s="344">
        <f>IF(A730="4637/11/25",1,A730)</f>
        <v>1</v>
      </c>
      <c r="G730" s="232"/>
    </row>
    <row r="731" spans="1:7">
      <c r="A731" s="120" t="s">
        <v>3577</v>
      </c>
      <c r="B731" s="232">
        <v>731</v>
      </c>
      <c r="C731" s="232"/>
      <c r="D731" s="232"/>
      <c r="E731" s="345"/>
      <c r="F731" s="344">
        <f>IF(A731="4637/11/25",1,A731)</f>
        <v>1</v>
      </c>
      <c r="G731" s="232"/>
    </row>
    <row r="732" spans="1:7">
      <c r="A732" s="120" t="s">
        <v>3577</v>
      </c>
      <c r="B732" s="232">
        <v>732</v>
      </c>
      <c r="C732" s="232"/>
      <c r="D732" s="232"/>
      <c r="E732" s="345"/>
      <c r="F732" s="344">
        <f>IF(A732="4637/11/25",1,A732)</f>
        <v>1</v>
      </c>
      <c r="G732" s="232"/>
    </row>
    <row r="733" spans="1:7">
      <c r="A733" s="120" t="s">
        <v>3577</v>
      </c>
      <c r="B733" s="232">
        <v>733</v>
      </c>
      <c r="C733" s="232"/>
      <c r="D733" s="232"/>
      <c r="E733" s="345"/>
      <c r="F733" s="344">
        <f>IF(A733="4637/11/25",1,A733)</f>
        <v>1</v>
      </c>
      <c r="G733" s="232"/>
    </row>
    <row r="734" spans="1:7">
      <c r="A734" s="120" t="s">
        <v>3577</v>
      </c>
      <c r="B734" s="232">
        <v>734</v>
      </c>
      <c r="C734" s="232"/>
      <c r="D734" s="232"/>
      <c r="E734" s="345"/>
      <c r="F734" s="344">
        <f>IF(A734="4637/11/25",1,A734)</f>
        <v>1</v>
      </c>
      <c r="G734" s="232"/>
    </row>
    <row r="735" spans="1:7">
      <c r="A735" s="120" t="s">
        <v>3577</v>
      </c>
      <c r="B735" s="232">
        <v>735</v>
      </c>
      <c r="C735" s="232"/>
      <c r="D735" s="232"/>
      <c r="E735" s="345"/>
      <c r="F735" s="344">
        <f>IF(A735="4637/11/25",1,A735)</f>
        <v>1</v>
      </c>
      <c r="G735" s="232"/>
    </row>
    <row r="736" spans="1:7">
      <c r="A736" s="120" t="s">
        <v>3577</v>
      </c>
      <c r="B736" s="232">
        <v>736</v>
      </c>
      <c r="C736" s="232"/>
      <c r="D736" s="232"/>
      <c r="E736" s="345"/>
      <c r="F736" s="344">
        <f>IF(A736="4637/11/25",1,A736)</f>
        <v>1</v>
      </c>
      <c r="G736" s="232"/>
    </row>
    <row r="737" spans="1:7">
      <c r="A737" s="120" t="s">
        <v>3577</v>
      </c>
      <c r="B737" s="232">
        <v>737</v>
      </c>
      <c r="C737" s="232"/>
      <c r="D737" s="232"/>
      <c r="E737" s="345"/>
      <c r="F737" s="344">
        <f>IF(A737="4637/11/25",1,A737)</f>
        <v>1</v>
      </c>
      <c r="G737" s="232"/>
    </row>
    <row r="738" spans="1:7">
      <c r="A738" s="120" t="s">
        <v>3577</v>
      </c>
      <c r="B738" s="232">
        <v>738</v>
      </c>
      <c r="C738" s="232"/>
      <c r="D738" s="232"/>
      <c r="E738" s="345"/>
      <c r="F738" s="344">
        <f>IF(A738="4637/11/25",1,A738)</f>
        <v>1</v>
      </c>
      <c r="G738" s="232"/>
    </row>
    <row r="739" spans="1:7">
      <c r="A739" s="120" t="s">
        <v>3577</v>
      </c>
      <c r="B739" s="232">
        <v>739</v>
      </c>
      <c r="C739" s="232"/>
      <c r="D739" s="232"/>
      <c r="E739" s="345"/>
      <c r="F739" s="344">
        <f>IF(A739="4637/11/25",1,A739)</f>
        <v>1</v>
      </c>
      <c r="G739" s="232"/>
    </row>
    <row r="740" spans="1:7">
      <c r="A740" s="120" t="s">
        <v>3577</v>
      </c>
      <c r="B740" s="232">
        <v>740</v>
      </c>
      <c r="C740" s="232"/>
      <c r="D740" s="232"/>
      <c r="E740" s="345"/>
      <c r="F740" s="344">
        <f>IF(A740="4637/11/25",1,A740)</f>
        <v>1</v>
      </c>
      <c r="G740" s="232"/>
    </row>
    <row r="741" spans="1:7">
      <c r="A741" s="120" t="s">
        <v>3577</v>
      </c>
      <c r="B741" s="232">
        <v>741</v>
      </c>
      <c r="C741" s="232"/>
      <c r="D741" s="232"/>
      <c r="E741" s="345"/>
      <c r="F741" s="344">
        <f>IF(A741="4637/11/25",1,A741)</f>
        <v>1</v>
      </c>
      <c r="G741" s="232"/>
    </row>
    <row r="742" spans="1:7">
      <c r="A742" s="120" t="s">
        <v>3577</v>
      </c>
      <c r="B742" s="232">
        <v>742</v>
      </c>
      <c r="C742" s="232"/>
      <c r="D742" s="232"/>
      <c r="E742" s="345"/>
      <c r="F742" s="344">
        <f>IF(A742="4637/11/25",1,A742)</f>
        <v>1</v>
      </c>
      <c r="G742" s="304"/>
    </row>
    <row r="743" spans="1:7">
      <c r="A743" s="120" t="s">
        <v>3577</v>
      </c>
      <c r="B743" s="232">
        <v>743</v>
      </c>
      <c r="C743" s="232"/>
      <c r="D743" s="232"/>
      <c r="E743" s="345"/>
      <c r="F743" s="344">
        <f>IF(A743="4637/11/25",1,A743)</f>
        <v>1</v>
      </c>
      <c r="G743" s="232"/>
    </row>
    <row r="744" spans="1:7">
      <c r="A744" s="120" t="s">
        <v>3577</v>
      </c>
      <c r="B744" s="232">
        <v>744</v>
      </c>
      <c r="C744" s="232"/>
      <c r="D744" s="232"/>
      <c r="E744" s="345"/>
      <c r="F744" s="344">
        <f>IF(A744="4637/11/25",1,A744)</f>
        <v>1</v>
      </c>
      <c r="G744" s="232"/>
    </row>
    <row r="745" spans="1:7">
      <c r="A745" s="120" t="s">
        <v>3577</v>
      </c>
      <c r="B745" s="232">
        <v>745</v>
      </c>
      <c r="C745" s="232"/>
      <c r="D745" s="232"/>
      <c r="E745" s="345"/>
      <c r="F745" s="344">
        <f>IF(A745="4637/11/25",1,A745)</f>
        <v>1</v>
      </c>
      <c r="G745" s="232"/>
    </row>
    <row r="746" spans="1:7">
      <c r="A746" s="120" t="s">
        <v>3577</v>
      </c>
      <c r="B746" s="232">
        <v>746</v>
      </c>
      <c r="C746" s="232"/>
      <c r="D746" s="232"/>
      <c r="E746" s="345"/>
      <c r="F746" s="344">
        <f>IF(A746="4637/11/25",1,A746)</f>
        <v>1</v>
      </c>
      <c r="G746" s="232"/>
    </row>
    <row r="747" spans="1:7">
      <c r="A747" s="120" t="s">
        <v>3577</v>
      </c>
      <c r="B747" s="232">
        <v>747</v>
      </c>
      <c r="C747" s="232"/>
      <c r="D747" s="232"/>
      <c r="E747" s="345"/>
      <c r="F747" s="344">
        <f>IF(A747="4637/11/25",1,A747)</f>
        <v>1</v>
      </c>
      <c r="G747" s="232"/>
    </row>
    <row r="748" spans="1:7">
      <c r="A748" s="120" t="s">
        <v>3577</v>
      </c>
      <c r="B748" s="232">
        <v>748</v>
      </c>
      <c r="C748" s="232"/>
      <c r="D748" s="232"/>
      <c r="E748" s="345"/>
      <c r="F748" s="344">
        <f>IF(A748="4637/11/25",1,A748)</f>
        <v>1</v>
      </c>
      <c r="G748" s="232"/>
    </row>
    <row r="749" spans="1:7">
      <c r="A749" s="120" t="s">
        <v>3577</v>
      </c>
      <c r="B749" s="232">
        <v>749</v>
      </c>
      <c r="C749" s="232"/>
      <c r="D749" s="232"/>
      <c r="E749" s="345"/>
      <c r="F749" s="344">
        <f>IF(A749="4637/11/25",1,A749)</f>
        <v>1</v>
      </c>
      <c r="G749" s="232"/>
    </row>
    <row r="750" spans="1:7">
      <c r="A750" s="120" t="s">
        <v>3577</v>
      </c>
      <c r="B750" s="232">
        <v>750</v>
      </c>
      <c r="C750" s="232"/>
      <c r="D750" s="232"/>
      <c r="E750" s="345"/>
      <c r="F750" s="344">
        <f>IF(A750="4637/11/25",1,A750)</f>
        <v>1</v>
      </c>
      <c r="G750" s="232"/>
    </row>
    <row r="751" spans="1:7">
      <c r="A751" s="120" t="s">
        <v>3577</v>
      </c>
      <c r="B751" s="232">
        <v>751</v>
      </c>
      <c r="C751" s="232"/>
      <c r="D751" s="232"/>
      <c r="E751" s="345"/>
      <c r="F751" s="344">
        <f>IF(A751="4637/11/25",1,A751)</f>
        <v>1</v>
      </c>
      <c r="G751" s="232"/>
    </row>
    <row r="752" spans="1:7">
      <c r="A752" s="120" t="s">
        <v>3577</v>
      </c>
      <c r="B752" s="232">
        <v>752</v>
      </c>
      <c r="C752" s="232"/>
      <c r="D752" s="232"/>
      <c r="E752" s="345"/>
      <c r="F752" s="344">
        <f>IF(A752="4637/11/25",1,A752)</f>
        <v>1</v>
      </c>
      <c r="G752" s="232"/>
    </row>
    <row r="753" spans="1:7">
      <c r="A753" s="120" t="s">
        <v>3577</v>
      </c>
      <c r="B753" s="232">
        <v>753</v>
      </c>
      <c r="C753" s="232"/>
      <c r="D753" s="232"/>
      <c r="E753" s="345"/>
      <c r="F753" s="344">
        <f>IF(A753="4637/11/25",1,A753)</f>
        <v>1</v>
      </c>
      <c r="G753" s="232"/>
    </row>
    <row r="754" spans="1:7">
      <c r="A754" s="120" t="s">
        <v>3577</v>
      </c>
      <c r="B754" s="232">
        <v>754</v>
      </c>
      <c r="C754" s="232"/>
      <c r="D754" s="232"/>
      <c r="E754" s="345"/>
      <c r="F754" s="344">
        <f>IF(A754="4637/11/25",1,A754)</f>
        <v>1</v>
      </c>
      <c r="G754" s="232"/>
    </row>
    <row r="755" spans="1:7">
      <c r="A755" s="120" t="s">
        <v>3577</v>
      </c>
      <c r="B755" s="232">
        <v>755</v>
      </c>
      <c r="C755" s="232"/>
      <c r="D755" s="232"/>
      <c r="E755" s="345"/>
      <c r="F755" s="344">
        <f>IF(A755="4637/11/25",1,A755)</f>
        <v>1</v>
      </c>
      <c r="G755" s="232"/>
    </row>
    <row r="756" spans="1:7">
      <c r="A756" s="120" t="s">
        <v>3577</v>
      </c>
      <c r="B756" s="232">
        <v>756</v>
      </c>
      <c r="C756" s="232"/>
      <c r="D756" s="232"/>
      <c r="E756" s="345"/>
      <c r="F756" s="344">
        <f>IF(A756="4637/11/25",1,A756)</f>
        <v>1</v>
      </c>
      <c r="G756" s="232"/>
    </row>
    <row r="757" spans="1:7">
      <c r="A757" s="120" t="s">
        <v>3577</v>
      </c>
      <c r="B757" s="232">
        <v>757</v>
      </c>
      <c r="C757" s="232"/>
      <c r="D757" s="232"/>
      <c r="E757" s="345"/>
      <c r="F757" s="344">
        <f>IF(A757="4637/11/25",1,A757)</f>
        <v>1</v>
      </c>
      <c r="G757" s="232"/>
    </row>
    <row r="758" spans="1:7">
      <c r="A758" s="120" t="s">
        <v>3577</v>
      </c>
      <c r="B758" s="232">
        <v>758</v>
      </c>
      <c r="C758" s="232"/>
      <c r="D758" s="232"/>
      <c r="E758" s="345"/>
      <c r="F758" s="344">
        <f>IF(A758="4637/11/25",1,A758)</f>
        <v>1</v>
      </c>
      <c r="G758" s="232"/>
    </row>
    <row r="759" spans="1:7">
      <c r="A759" s="120" t="s">
        <v>3577</v>
      </c>
      <c r="B759" s="232">
        <v>759</v>
      </c>
      <c r="C759" s="232"/>
      <c r="D759" s="232"/>
      <c r="E759" s="345"/>
      <c r="F759" s="344">
        <f>IF(A759="4637/11/25",1,A759)</f>
        <v>1</v>
      </c>
      <c r="G759" s="232"/>
    </row>
    <row r="760" spans="1:7">
      <c r="A760" s="120" t="s">
        <v>3577</v>
      </c>
      <c r="B760" s="232">
        <v>760</v>
      </c>
      <c r="C760" s="232"/>
      <c r="D760" s="232"/>
      <c r="E760" s="345"/>
      <c r="F760" s="344">
        <f>IF(A760="4637/11/25",1,A760)</f>
        <v>1</v>
      </c>
      <c r="G760" s="232"/>
    </row>
    <row r="761" spans="1:7">
      <c r="A761" s="120" t="s">
        <v>3577</v>
      </c>
      <c r="B761" s="232">
        <v>761</v>
      </c>
      <c r="C761" s="232"/>
      <c r="D761" s="232"/>
      <c r="E761" s="345"/>
      <c r="F761" s="344">
        <f>IF(A761="4637/11/25",1,A761)</f>
        <v>1</v>
      </c>
      <c r="G761" s="232"/>
    </row>
    <row r="762" spans="1:7">
      <c r="A762" s="120" t="s">
        <v>3577</v>
      </c>
      <c r="B762" s="232">
        <v>762</v>
      </c>
      <c r="C762" s="232"/>
      <c r="D762" s="232"/>
      <c r="E762" s="345"/>
      <c r="F762" s="344">
        <f>IF(A762="4637/11/25",1,A762)</f>
        <v>1</v>
      </c>
      <c r="G762" s="232"/>
    </row>
    <row r="763" spans="1:7">
      <c r="A763" s="120" t="s">
        <v>3577</v>
      </c>
      <c r="B763" s="232">
        <v>763</v>
      </c>
      <c r="C763" s="232"/>
      <c r="D763" s="232"/>
      <c r="E763" s="345"/>
      <c r="F763" s="344">
        <f>IF(A763="4637/11/25",1,A763)</f>
        <v>1</v>
      </c>
      <c r="G763" s="232"/>
    </row>
    <row r="764" spans="1:7">
      <c r="A764" s="120" t="s">
        <v>3577</v>
      </c>
      <c r="B764" s="232">
        <v>764</v>
      </c>
      <c r="C764" s="232"/>
      <c r="D764" s="232"/>
      <c r="E764" s="345"/>
      <c r="F764" s="344">
        <f>IF(A764="4637/11/25",1,A764)</f>
        <v>1</v>
      </c>
      <c r="G764" s="232"/>
    </row>
    <row r="765" spans="1:7">
      <c r="A765" s="120" t="s">
        <v>3577</v>
      </c>
      <c r="B765" s="232">
        <v>765</v>
      </c>
      <c r="C765" s="232"/>
      <c r="D765" s="232"/>
      <c r="E765" s="345"/>
      <c r="F765" s="344">
        <f>IF(A765="4637/11/25",1,A765)</f>
        <v>1</v>
      </c>
      <c r="G765" s="232"/>
    </row>
    <row r="766" spans="1:7">
      <c r="A766" s="120" t="s">
        <v>3577</v>
      </c>
      <c r="B766" s="232">
        <v>766</v>
      </c>
      <c r="C766" s="232"/>
      <c r="D766" s="232"/>
      <c r="E766" s="345"/>
      <c r="F766" s="344">
        <f>IF(A766="4637/11/25",1,A766)</f>
        <v>1</v>
      </c>
      <c r="G766" s="232"/>
    </row>
    <row r="767" spans="1:7">
      <c r="A767" s="120" t="s">
        <v>3577</v>
      </c>
      <c r="B767" s="232">
        <v>767</v>
      </c>
      <c r="C767" s="232"/>
      <c r="D767" s="232"/>
      <c r="E767" s="345"/>
      <c r="F767" s="344">
        <f>IF(A767="4637/11/25",1,A767)</f>
        <v>1</v>
      </c>
      <c r="G767" s="232"/>
    </row>
    <row r="768" spans="1:7">
      <c r="A768" s="120" t="s">
        <v>3577</v>
      </c>
      <c r="B768" s="232">
        <v>768</v>
      </c>
      <c r="C768" s="232"/>
      <c r="D768" s="232"/>
      <c r="E768" s="345"/>
      <c r="F768" s="344">
        <f>IF(A768="4637/11/25",1,A768)</f>
        <v>1</v>
      </c>
      <c r="G768" s="232"/>
    </row>
    <row r="769" spans="1:7">
      <c r="A769" s="120" t="s">
        <v>3577</v>
      </c>
      <c r="B769" s="232">
        <v>769</v>
      </c>
      <c r="C769" s="232"/>
      <c r="D769" s="232"/>
      <c r="E769" s="345"/>
      <c r="F769" s="344">
        <f>IF(A769="4637/11/25",1,A769)</f>
        <v>1</v>
      </c>
      <c r="G769" s="232"/>
    </row>
    <row r="770" spans="1:7">
      <c r="A770" s="120" t="s">
        <v>3577</v>
      </c>
      <c r="B770" s="232">
        <v>770</v>
      </c>
      <c r="C770" s="232"/>
      <c r="D770" s="232"/>
      <c r="E770" s="345"/>
      <c r="F770" s="344">
        <f>IF(A770="4637/11/25",1,A770)</f>
        <v>1</v>
      </c>
      <c r="G770" s="232"/>
    </row>
    <row r="771" spans="1:7">
      <c r="A771" s="120" t="s">
        <v>3577</v>
      </c>
      <c r="B771" s="232">
        <v>771</v>
      </c>
      <c r="C771" s="232"/>
      <c r="D771" s="232"/>
      <c r="E771" s="345"/>
      <c r="F771" s="344">
        <f>IF(A771="4637/11/25",1,A771)</f>
        <v>1</v>
      </c>
      <c r="G771" s="232"/>
    </row>
    <row r="772" spans="1:7">
      <c r="A772" s="120" t="s">
        <v>3577</v>
      </c>
      <c r="B772" s="232">
        <v>772</v>
      </c>
      <c r="C772" s="232"/>
      <c r="D772" s="232"/>
      <c r="E772" s="345"/>
      <c r="F772" s="344">
        <f>IF(A772="4637/11/25",1,A772)</f>
        <v>1</v>
      </c>
      <c r="G772" s="232"/>
    </row>
    <row r="773" spans="1:7">
      <c r="A773" s="120" t="s">
        <v>3577</v>
      </c>
      <c r="B773" s="232">
        <v>773</v>
      </c>
      <c r="C773" s="232"/>
      <c r="D773" s="232"/>
      <c r="E773" s="345"/>
      <c r="F773" s="344">
        <f>IF(A773="4637/11/25",1,A773)</f>
        <v>1</v>
      </c>
      <c r="G773" s="338"/>
    </row>
    <row r="774" spans="1:7">
      <c r="A774" s="120" t="s">
        <v>3577</v>
      </c>
      <c r="B774" s="232">
        <v>774</v>
      </c>
      <c r="C774" s="232"/>
      <c r="D774" s="232"/>
      <c r="E774" s="345"/>
      <c r="F774" s="344">
        <f>IF(A774="4637/11/25",1,A774)</f>
        <v>1</v>
      </c>
      <c r="G774" s="232"/>
    </row>
    <row r="775" spans="1:7">
      <c r="A775" s="120" t="s">
        <v>3577</v>
      </c>
      <c r="B775" s="232">
        <v>775</v>
      </c>
      <c r="C775" s="232"/>
      <c r="D775" s="232"/>
      <c r="E775" s="345"/>
      <c r="F775" s="344">
        <f>IF(A775="4637/11/25",1,A775)</f>
        <v>1</v>
      </c>
      <c r="G775" s="232"/>
    </row>
    <row r="776" spans="1:7">
      <c r="A776" s="120" t="s">
        <v>3577</v>
      </c>
      <c r="B776" s="232">
        <v>776</v>
      </c>
      <c r="C776" s="232"/>
      <c r="D776" s="232"/>
      <c r="E776" s="345"/>
      <c r="F776" s="344">
        <f>IF(A776="4637/11/25",1,A776)</f>
        <v>1</v>
      </c>
      <c r="G776" s="232"/>
    </row>
    <row r="777" spans="1:7">
      <c r="A777" s="120" t="s">
        <v>3577</v>
      </c>
      <c r="B777" s="232">
        <v>777</v>
      </c>
      <c r="C777" s="232"/>
      <c r="D777" s="232"/>
      <c r="E777" s="345"/>
      <c r="F777" s="344">
        <f>IF(A777="4637/11/25",1,A777)</f>
        <v>1</v>
      </c>
      <c r="G777" s="232"/>
    </row>
    <row r="778" spans="1:7">
      <c r="A778" s="120" t="s">
        <v>3577</v>
      </c>
      <c r="B778" s="232">
        <v>778</v>
      </c>
      <c r="C778" s="232"/>
      <c r="D778" s="232"/>
      <c r="E778" s="345"/>
      <c r="F778" s="344">
        <f>IF(A778="4637/11/25",1,A778)</f>
        <v>1</v>
      </c>
      <c r="G778" s="232"/>
    </row>
    <row r="779" spans="1:7">
      <c r="A779" s="120" t="s">
        <v>3577</v>
      </c>
      <c r="B779" s="232">
        <v>779</v>
      </c>
      <c r="C779" s="232"/>
      <c r="D779" s="232"/>
      <c r="E779" s="345"/>
      <c r="F779" s="344">
        <f>IF(A779="4637/11/25",1,A779)</f>
        <v>1</v>
      </c>
      <c r="G779" s="232"/>
    </row>
    <row r="780" spans="1:7">
      <c r="A780" s="120" t="s">
        <v>3577</v>
      </c>
      <c r="B780" s="232">
        <v>780</v>
      </c>
      <c r="C780" s="232"/>
      <c r="D780" s="232"/>
      <c r="E780" s="345"/>
      <c r="F780" s="344">
        <f>IF(A780="4637/11/25",1,A780)</f>
        <v>1</v>
      </c>
      <c r="G780" s="232"/>
    </row>
    <row r="781" spans="1:7">
      <c r="A781" s="120" t="s">
        <v>3577</v>
      </c>
      <c r="B781" s="232">
        <v>781</v>
      </c>
      <c r="C781" s="232"/>
      <c r="D781" s="232"/>
      <c r="E781" s="345"/>
      <c r="F781" s="344">
        <f>IF(A781="4637/11/25",1,A781)</f>
        <v>1</v>
      </c>
      <c r="G781" s="232"/>
    </row>
    <row r="782" spans="1:7">
      <c r="A782" s="120" t="s">
        <v>3577</v>
      </c>
      <c r="B782" s="232">
        <v>782</v>
      </c>
      <c r="C782" s="232"/>
      <c r="D782" s="232"/>
      <c r="E782" s="345"/>
      <c r="F782" s="344">
        <f>IF(A782="4637/11/25",1,A782)</f>
        <v>1</v>
      </c>
      <c r="G782" s="232"/>
    </row>
    <row r="783" spans="1:7">
      <c r="A783" s="120" t="s">
        <v>3577</v>
      </c>
      <c r="B783" s="232">
        <v>783</v>
      </c>
      <c r="C783" s="232"/>
      <c r="D783" s="232"/>
      <c r="E783" s="345"/>
      <c r="F783" s="344">
        <f>IF(A783="4637/11/25",1,A783)</f>
        <v>1</v>
      </c>
      <c r="G783" s="232"/>
    </row>
    <row r="784" spans="1:7">
      <c r="A784" s="120" t="s">
        <v>3577</v>
      </c>
      <c r="B784" s="232">
        <v>784</v>
      </c>
      <c r="C784" s="232"/>
      <c r="D784" s="232"/>
      <c r="E784" s="345"/>
      <c r="F784" s="344">
        <f>IF(A784="4637/11/25",1,A784)</f>
        <v>1</v>
      </c>
      <c r="G784" s="232"/>
    </row>
    <row r="785" spans="1:7">
      <c r="A785" s="120" t="s">
        <v>3577</v>
      </c>
      <c r="B785" s="232">
        <v>785</v>
      </c>
      <c r="C785" s="232"/>
      <c r="D785" s="232"/>
      <c r="E785" s="345"/>
      <c r="F785" s="344">
        <f>IF(A785="4637/11/25",1,A785)</f>
        <v>1</v>
      </c>
      <c r="G785" s="232"/>
    </row>
    <row r="786" spans="1:7">
      <c r="A786" s="120" t="s">
        <v>3577</v>
      </c>
      <c r="B786" s="232">
        <v>786</v>
      </c>
      <c r="C786" s="232"/>
      <c r="D786" s="232"/>
      <c r="E786" s="345"/>
      <c r="F786" s="344">
        <f>IF(A786="4637/11/25",1,A786)</f>
        <v>1</v>
      </c>
      <c r="G786" s="232"/>
    </row>
    <row r="787" spans="1:7">
      <c r="A787" s="120" t="s">
        <v>3577</v>
      </c>
      <c r="B787" s="232">
        <v>787</v>
      </c>
      <c r="C787" s="232"/>
      <c r="D787" s="232"/>
      <c r="E787" s="345"/>
      <c r="F787" s="344">
        <f>IF(A787="4637/11/25",1,A787)</f>
        <v>1</v>
      </c>
      <c r="G787" s="232"/>
    </row>
    <row r="788" spans="1:7">
      <c r="A788" s="120" t="s">
        <v>3577</v>
      </c>
      <c r="B788" s="232">
        <v>788</v>
      </c>
      <c r="C788" s="232"/>
      <c r="D788" s="232"/>
      <c r="E788" s="345"/>
      <c r="F788" s="344">
        <f>IF(A788="4637/11/25",1,A788)</f>
        <v>1</v>
      </c>
      <c r="G788" s="232"/>
    </row>
    <row r="789" spans="1:7">
      <c r="A789" s="120" t="s">
        <v>3577</v>
      </c>
      <c r="B789" s="232">
        <v>789</v>
      </c>
      <c r="C789" s="232"/>
      <c r="D789" s="232"/>
      <c r="E789" s="345"/>
      <c r="F789" s="344">
        <f>IF(A789="4637/11/25",1,A789)</f>
        <v>1</v>
      </c>
      <c r="G789" s="232"/>
    </row>
    <row r="790" spans="1:7">
      <c r="A790" s="120" t="s">
        <v>3577</v>
      </c>
      <c r="B790" s="232">
        <v>790</v>
      </c>
      <c r="C790" s="232"/>
      <c r="D790" s="232"/>
      <c r="E790" s="345"/>
      <c r="F790" s="344">
        <f>IF(A790="4637/11/25",1,A790)</f>
        <v>1</v>
      </c>
      <c r="G790" s="232"/>
    </row>
    <row r="791" spans="1:7">
      <c r="A791" s="120" t="s">
        <v>3577</v>
      </c>
      <c r="B791" s="232">
        <v>791</v>
      </c>
      <c r="C791" s="232"/>
      <c r="D791" s="232"/>
      <c r="E791" s="345"/>
      <c r="F791" s="344">
        <f>IF(A791="4637/11/25",1,A791)</f>
        <v>1</v>
      </c>
      <c r="G791" s="232"/>
    </row>
    <row r="792" spans="1:7">
      <c r="A792" s="120" t="s">
        <v>3577</v>
      </c>
      <c r="B792" s="232">
        <v>792</v>
      </c>
      <c r="C792" s="232"/>
      <c r="D792" s="232"/>
      <c r="E792" s="345"/>
      <c r="F792" s="344">
        <f>IF(A792="4637/11/25",1,A792)</f>
        <v>1</v>
      </c>
      <c r="G792" s="232"/>
    </row>
    <row r="793" spans="1:7">
      <c r="A793" s="120" t="s">
        <v>3577</v>
      </c>
      <c r="B793" s="232">
        <v>793</v>
      </c>
      <c r="C793" s="232"/>
      <c r="D793" s="232"/>
      <c r="E793" s="345"/>
      <c r="F793" s="344">
        <f>IF(A793="4637/11/25",1,A793)</f>
        <v>1</v>
      </c>
      <c r="G793" s="232"/>
    </row>
    <row r="794" spans="1:7">
      <c r="A794" s="120" t="s">
        <v>3577</v>
      </c>
      <c r="B794" s="232">
        <v>794</v>
      </c>
      <c r="C794" s="232"/>
      <c r="D794" s="232"/>
      <c r="E794" s="345"/>
      <c r="F794" s="344">
        <f>IF(A794="4637/11/25",1,A794)</f>
        <v>1</v>
      </c>
      <c r="G794" s="304"/>
    </row>
    <row r="795" spans="1:7">
      <c r="A795" s="120" t="s">
        <v>3577</v>
      </c>
      <c r="B795" s="232">
        <v>795</v>
      </c>
      <c r="C795" s="232"/>
      <c r="D795" s="232"/>
      <c r="E795" s="345"/>
      <c r="F795" s="344">
        <f>IF(A795="4637/11/25",1,A795)</f>
        <v>1</v>
      </c>
      <c r="G795" s="232"/>
    </row>
    <row r="796" spans="1:7">
      <c r="A796" s="120" t="s">
        <v>3577</v>
      </c>
      <c r="B796" s="232">
        <v>796</v>
      </c>
      <c r="C796" s="232"/>
      <c r="D796" s="232"/>
      <c r="E796" s="345"/>
      <c r="F796" s="344">
        <f>IF(A796="4637/11/25",1,A796)</f>
        <v>1</v>
      </c>
      <c r="G796" s="232"/>
    </row>
    <row r="797" spans="1:7">
      <c r="A797" s="120" t="s">
        <v>3577</v>
      </c>
      <c r="B797" s="232">
        <v>797</v>
      </c>
      <c r="C797" s="232"/>
      <c r="D797" s="232"/>
      <c r="E797" s="345"/>
      <c r="F797" s="344">
        <f>IF(A797="4637/11/25",1,A797)</f>
        <v>1</v>
      </c>
      <c r="G797" s="232"/>
    </row>
    <row r="798" spans="1:7">
      <c r="A798" s="120" t="s">
        <v>3577</v>
      </c>
      <c r="B798" s="232">
        <v>798</v>
      </c>
      <c r="C798" s="232"/>
      <c r="D798" s="232"/>
      <c r="E798" s="345"/>
      <c r="F798" s="344">
        <f>IF(A798="4637/11/25",1,A798)</f>
        <v>1</v>
      </c>
      <c r="G798" s="232"/>
    </row>
    <row r="799" spans="1:7">
      <c r="A799" s="120" t="s">
        <v>3577</v>
      </c>
      <c r="B799" s="232">
        <v>799</v>
      </c>
      <c r="C799" s="232"/>
      <c r="D799" s="232"/>
      <c r="E799" s="345"/>
      <c r="F799" s="344">
        <f>IF(A799="4637/11/25",1,A799)</f>
        <v>1</v>
      </c>
      <c r="G799" s="232"/>
    </row>
    <row r="800" spans="1:7">
      <c r="A800" s="120" t="s">
        <v>3577</v>
      </c>
      <c r="B800" s="232">
        <v>800</v>
      </c>
      <c r="C800" s="232"/>
      <c r="D800" s="232"/>
      <c r="E800" s="345"/>
      <c r="F800" s="344">
        <f>IF(A800="4637/11/25",1,A800)</f>
        <v>1</v>
      </c>
      <c r="G800" s="232"/>
    </row>
    <row r="801" spans="1:7">
      <c r="A801" s="120" t="s">
        <v>3577</v>
      </c>
      <c r="B801" s="232">
        <v>801</v>
      </c>
      <c r="C801" s="232"/>
      <c r="D801" s="232"/>
      <c r="E801" s="345"/>
      <c r="F801" s="344">
        <f>IF(A801="4637/11/25",1,A801)</f>
        <v>1</v>
      </c>
      <c r="G801" s="232"/>
    </row>
    <row r="802" spans="1:7">
      <c r="A802" s="120" t="s">
        <v>3577</v>
      </c>
      <c r="B802" s="232">
        <v>802</v>
      </c>
      <c r="C802" s="232"/>
      <c r="D802" s="232"/>
      <c r="E802" s="345"/>
      <c r="F802" s="344">
        <f>IF(A802="4637/11/25",1,A802)</f>
        <v>1</v>
      </c>
      <c r="G802" s="232"/>
    </row>
    <row r="803" spans="1:7">
      <c r="A803" s="120" t="s">
        <v>3577</v>
      </c>
      <c r="B803" s="232">
        <v>803</v>
      </c>
      <c r="C803" s="232"/>
      <c r="D803" s="232"/>
      <c r="E803" s="345"/>
      <c r="F803" s="344">
        <f>IF(A803="4637/11/25",1,A803)</f>
        <v>1</v>
      </c>
      <c r="G803" s="232"/>
    </row>
    <row r="804" spans="1:7">
      <c r="A804" s="120" t="s">
        <v>3577</v>
      </c>
      <c r="B804" s="232">
        <v>804</v>
      </c>
      <c r="C804" s="232"/>
      <c r="D804" s="232"/>
      <c r="E804" s="345"/>
      <c r="F804" s="344">
        <f>IF(A804="4637/11/25",1,A804)</f>
        <v>1</v>
      </c>
      <c r="G804" s="232"/>
    </row>
    <row r="805" spans="1:7">
      <c r="A805" s="120" t="s">
        <v>3577</v>
      </c>
      <c r="B805" s="232">
        <v>805</v>
      </c>
      <c r="C805" s="232"/>
      <c r="D805" s="232"/>
      <c r="E805" s="345"/>
      <c r="F805" s="344">
        <f>IF(A805="4637/11/25",1,A805)</f>
        <v>1</v>
      </c>
      <c r="G805" s="232"/>
    </row>
    <row r="806" spans="1:7">
      <c r="A806" s="120" t="s">
        <v>3577</v>
      </c>
      <c r="B806" s="232">
        <v>806</v>
      </c>
      <c r="C806" s="232"/>
      <c r="D806" s="232"/>
      <c r="E806" s="345"/>
      <c r="F806" s="344">
        <f>IF(A806="4637/11/25",1,A806)</f>
        <v>1</v>
      </c>
      <c r="G806" s="232"/>
    </row>
    <row r="807" spans="1:7">
      <c r="A807" s="120" t="s">
        <v>3577</v>
      </c>
      <c r="B807" s="232">
        <v>807</v>
      </c>
      <c r="C807" s="232"/>
      <c r="D807" s="232"/>
      <c r="E807" s="345"/>
      <c r="F807" s="344">
        <f>IF(A807="4637/11/25",1,A807)</f>
        <v>1</v>
      </c>
      <c r="G807" s="232"/>
    </row>
    <row r="808" spans="1:7">
      <c r="A808" s="120" t="s">
        <v>3577</v>
      </c>
      <c r="B808" s="232">
        <v>808</v>
      </c>
      <c r="C808" s="232"/>
      <c r="D808" s="232"/>
      <c r="E808" s="345"/>
      <c r="F808" s="344">
        <f>IF(A808="4637/11/25",1,A808)</f>
        <v>1</v>
      </c>
      <c r="G808" s="232"/>
    </row>
    <row r="809" spans="1:7">
      <c r="A809" s="120" t="s">
        <v>3577</v>
      </c>
      <c r="B809" s="232">
        <v>809</v>
      </c>
      <c r="C809" s="232"/>
      <c r="D809" s="232"/>
      <c r="E809" s="345"/>
      <c r="F809" s="344">
        <f>IF(A809="4637/11/25",1,A809)</f>
        <v>1</v>
      </c>
      <c r="G809" s="232"/>
    </row>
    <row r="810" spans="1:7">
      <c r="A810" s="120" t="s">
        <v>3577</v>
      </c>
      <c r="B810" s="232">
        <v>810</v>
      </c>
      <c r="C810" s="232"/>
      <c r="D810" s="232"/>
      <c r="E810" s="345"/>
      <c r="F810" s="344">
        <f>IF(A810="4637/11/25",1,A810)</f>
        <v>1</v>
      </c>
      <c r="G810" s="338"/>
    </row>
    <row r="811" spans="1:7">
      <c r="A811" s="120" t="s">
        <v>3577</v>
      </c>
      <c r="B811" s="232">
        <v>811</v>
      </c>
      <c r="C811" s="232"/>
      <c r="D811" s="232"/>
      <c r="E811" s="345"/>
      <c r="F811" s="344">
        <f>IF(A811="4637/11/25",1,A811)</f>
        <v>1</v>
      </c>
      <c r="G811" s="232"/>
    </row>
    <row r="812" spans="1:7">
      <c r="A812" s="120" t="s">
        <v>3577</v>
      </c>
      <c r="B812" s="232">
        <v>812</v>
      </c>
      <c r="C812" s="232"/>
      <c r="D812" s="232"/>
      <c r="E812" s="345"/>
      <c r="F812" s="344">
        <f>IF(A812="4637/11/25",1,A812)</f>
        <v>1</v>
      </c>
      <c r="G812" s="232"/>
    </row>
    <row r="813" spans="1:7">
      <c r="A813" s="120" t="s">
        <v>3577</v>
      </c>
      <c r="B813" s="232">
        <v>813</v>
      </c>
      <c r="C813" s="232"/>
      <c r="D813" s="232"/>
      <c r="E813" s="345"/>
      <c r="F813" s="344">
        <f>IF(A813="4637/11/25",1,A813)</f>
        <v>1</v>
      </c>
      <c r="G813" s="232"/>
    </row>
    <row r="814" spans="1:7">
      <c r="A814" s="120" t="s">
        <v>3577</v>
      </c>
      <c r="B814" s="232">
        <v>814</v>
      </c>
      <c r="C814" s="232"/>
      <c r="D814" s="232"/>
      <c r="E814" s="345"/>
      <c r="F814" s="344">
        <f>IF(A814="4637/11/25",1,A814)</f>
        <v>1</v>
      </c>
      <c r="G814" s="232"/>
    </row>
    <row r="815" spans="1:7">
      <c r="A815" s="120" t="s">
        <v>3577</v>
      </c>
      <c r="B815" s="232">
        <v>815</v>
      </c>
      <c r="C815" s="232"/>
      <c r="D815" s="232"/>
      <c r="E815" s="345"/>
      <c r="F815" s="344">
        <f>IF(A815="4637/11/25",1,A815)</f>
        <v>1</v>
      </c>
      <c r="G815" s="232"/>
    </row>
    <row r="816" spans="1:7">
      <c r="A816" s="120" t="s">
        <v>3577</v>
      </c>
      <c r="B816" s="232">
        <v>816</v>
      </c>
      <c r="C816" s="232"/>
      <c r="D816" s="232"/>
      <c r="E816" s="345"/>
      <c r="F816" s="344">
        <f>IF(A816="4637/11/25",1,A816)</f>
        <v>1</v>
      </c>
      <c r="G816" s="232"/>
    </row>
    <row r="817" spans="1:7">
      <c r="A817" s="120" t="s">
        <v>3577</v>
      </c>
      <c r="B817" s="232">
        <v>817</v>
      </c>
      <c r="C817" s="232"/>
      <c r="D817" s="232"/>
      <c r="E817" s="345"/>
      <c r="F817" s="344">
        <f>IF(A817="4637/11/25",1,A817)</f>
        <v>1</v>
      </c>
      <c r="G817" s="232"/>
    </row>
    <row r="818" spans="1:7">
      <c r="A818" s="120" t="s">
        <v>3577</v>
      </c>
      <c r="B818" s="232">
        <v>818</v>
      </c>
      <c r="C818" s="232"/>
      <c r="D818" s="232"/>
      <c r="E818" s="345"/>
      <c r="F818" s="344">
        <f>IF(A818="4637/11/25",1,A818)</f>
        <v>1</v>
      </c>
      <c r="G818" s="232"/>
    </row>
    <row r="819" spans="1:7">
      <c r="A819" s="120" t="s">
        <v>3577</v>
      </c>
      <c r="B819" s="232">
        <v>819</v>
      </c>
      <c r="C819" s="232"/>
      <c r="D819" s="232"/>
      <c r="E819" s="345"/>
      <c r="F819" s="344">
        <f>IF(A819="4637/11/25",1,A819)</f>
        <v>1</v>
      </c>
      <c r="G819" s="232"/>
    </row>
    <row r="820" spans="1:7">
      <c r="A820" s="120" t="s">
        <v>3577</v>
      </c>
      <c r="B820" s="232">
        <v>820</v>
      </c>
      <c r="C820" s="232"/>
      <c r="D820" s="232"/>
      <c r="E820" s="345"/>
      <c r="F820" s="344">
        <f>IF(A820="4637/11/25",1,A820)</f>
        <v>1</v>
      </c>
      <c r="G820" s="232"/>
    </row>
    <row r="821" spans="1:7">
      <c r="A821" s="120" t="s">
        <v>3577</v>
      </c>
      <c r="B821" s="232">
        <v>821</v>
      </c>
      <c r="C821" s="232"/>
      <c r="D821" s="232"/>
      <c r="E821" s="345"/>
      <c r="F821" s="344">
        <f>IF(A821="4637/11/25",1,A821)</f>
        <v>1</v>
      </c>
      <c r="G821" s="304"/>
    </row>
    <row r="822" spans="1:7">
      <c r="A822" s="120" t="s">
        <v>3577</v>
      </c>
      <c r="B822" s="232">
        <v>822</v>
      </c>
      <c r="C822" s="232"/>
      <c r="D822" s="232"/>
      <c r="E822" s="345"/>
      <c r="F822" s="344">
        <f>IF(A822="4637/11/25",1,A822)</f>
        <v>1</v>
      </c>
      <c r="G822" s="232"/>
    </row>
    <row r="823" spans="1:7">
      <c r="A823" s="120" t="s">
        <v>3577</v>
      </c>
      <c r="B823" s="232">
        <v>823</v>
      </c>
      <c r="C823" s="232"/>
      <c r="D823" s="232"/>
      <c r="E823" s="345"/>
      <c r="F823" s="344">
        <f>IF(A823="4637/11/25",1,A823)</f>
        <v>1</v>
      </c>
      <c r="G823" s="232"/>
    </row>
    <row r="824" spans="1:7">
      <c r="A824" s="120" t="s">
        <v>3577</v>
      </c>
      <c r="B824" s="232">
        <v>824</v>
      </c>
      <c r="C824" s="232"/>
      <c r="D824" s="232"/>
      <c r="E824" s="345"/>
      <c r="F824" s="344">
        <f>IF(A824="4637/11/25",1,A824)</f>
        <v>1</v>
      </c>
      <c r="G824" s="232"/>
    </row>
    <row r="825" spans="1:7">
      <c r="A825" s="120" t="s">
        <v>3577</v>
      </c>
      <c r="B825" s="232">
        <v>825</v>
      </c>
      <c r="C825" s="232"/>
      <c r="D825" s="232"/>
      <c r="E825" s="345"/>
      <c r="F825" s="344">
        <f>IF(A825="4637/11/25",1,A825)</f>
        <v>1</v>
      </c>
      <c r="G825" s="232"/>
    </row>
    <row r="826" spans="1:7">
      <c r="A826" s="120" t="s">
        <v>3577</v>
      </c>
      <c r="B826" s="232">
        <v>826</v>
      </c>
      <c r="C826" s="232"/>
      <c r="D826" s="232"/>
      <c r="E826" s="345"/>
      <c r="F826" s="344">
        <f>IF(A826="4637/11/25",1,A826)</f>
        <v>1</v>
      </c>
      <c r="G826" s="232"/>
    </row>
    <row r="827" spans="1:7">
      <c r="A827" s="120" t="s">
        <v>3577</v>
      </c>
      <c r="B827" s="232">
        <v>827</v>
      </c>
      <c r="C827" s="232"/>
      <c r="D827" s="232"/>
      <c r="E827" s="345"/>
      <c r="F827" s="344">
        <f>IF(A827="4637/11/25",1,A827)</f>
        <v>1</v>
      </c>
      <c r="G827" s="232"/>
    </row>
    <row r="828" spans="1:7">
      <c r="A828" s="120" t="s">
        <v>3577</v>
      </c>
      <c r="B828" s="232">
        <v>828</v>
      </c>
      <c r="C828" s="232"/>
      <c r="D828" s="232"/>
      <c r="E828" s="345"/>
      <c r="F828" s="344">
        <f>IF(A828="4637/11/25",1,A828)</f>
        <v>1</v>
      </c>
      <c r="G828" s="232"/>
    </row>
    <row r="829" spans="1:7">
      <c r="A829" s="120" t="s">
        <v>3577</v>
      </c>
      <c r="B829" s="232">
        <v>829</v>
      </c>
      <c r="C829" s="232"/>
      <c r="D829" s="232"/>
      <c r="E829" s="345"/>
      <c r="F829" s="344">
        <f>IF(A829="4637/11/25",1,A829)</f>
        <v>1</v>
      </c>
      <c r="G829" s="232"/>
    </row>
    <row r="830" spans="1:7">
      <c r="A830" s="120" t="s">
        <v>3577</v>
      </c>
      <c r="B830" s="232">
        <v>830</v>
      </c>
      <c r="C830" s="232"/>
      <c r="D830" s="232"/>
      <c r="E830" s="345"/>
      <c r="F830" s="344">
        <f>IF(A830="4637/11/25",1,A830)</f>
        <v>1</v>
      </c>
      <c r="G830" s="232"/>
    </row>
    <row r="831" spans="1:7">
      <c r="A831" s="120" t="s">
        <v>3577</v>
      </c>
      <c r="B831" s="232">
        <v>831</v>
      </c>
      <c r="C831" s="232"/>
      <c r="D831" s="232"/>
      <c r="E831" s="345"/>
      <c r="F831" s="344">
        <f>IF(A831="4637/11/25",1,A831)</f>
        <v>1</v>
      </c>
      <c r="G831" s="232"/>
    </row>
    <row r="832" spans="1:7">
      <c r="A832" s="120" t="s">
        <v>3577</v>
      </c>
      <c r="B832" s="232">
        <v>832</v>
      </c>
      <c r="C832" s="232"/>
      <c r="D832" s="232"/>
      <c r="E832" s="345"/>
      <c r="F832" s="344">
        <f>IF(A832="4637/11/25",1,A832)</f>
        <v>1</v>
      </c>
      <c r="G832" s="232"/>
    </row>
    <row r="833" spans="1:7">
      <c r="A833" s="120" t="s">
        <v>3577</v>
      </c>
      <c r="B833" s="232">
        <v>833</v>
      </c>
      <c r="C833" s="232"/>
      <c r="D833" s="232"/>
      <c r="E833" s="345"/>
      <c r="F833" s="344">
        <f>IF(A833="4637/11/25",1,A833)</f>
        <v>1</v>
      </c>
      <c r="G833" s="232"/>
    </row>
    <row r="834" spans="1:7">
      <c r="A834" s="120" t="s">
        <v>3577</v>
      </c>
      <c r="B834" s="232">
        <v>834</v>
      </c>
      <c r="C834" s="232"/>
      <c r="D834" s="232"/>
      <c r="E834" s="345"/>
      <c r="F834" s="344">
        <f>IF(A834="4637/11/25",1,A834)</f>
        <v>1</v>
      </c>
      <c r="G834" s="232"/>
    </row>
    <row r="835" spans="1:7">
      <c r="A835" s="120" t="s">
        <v>3577</v>
      </c>
      <c r="B835" s="232">
        <v>835</v>
      </c>
      <c r="C835" s="232"/>
      <c r="D835" s="232"/>
      <c r="E835" s="345"/>
      <c r="F835" s="344">
        <f>IF(A835="4637/11/25",1,A835)</f>
        <v>1</v>
      </c>
      <c r="G835" s="232"/>
    </row>
    <row r="836" spans="1:7">
      <c r="A836" s="120" t="s">
        <v>3577</v>
      </c>
      <c r="B836" s="232">
        <v>836</v>
      </c>
      <c r="C836" s="232"/>
      <c r="D836" s="232"/>
      <c r="E836" s="345"/>
      <c r="F836" s="344">
        <f>IF(A836="4637/11/25",1,A836)</f>
        <v>1</v>
      </c>
      <c r="G836" s="232"/>
    </row>
    <row r="837" spans="1:7">
      <c r="A837" s="120" t="s">
        <v>3577</v>
      </c>
      <c r="B837" s="232">
        <v>837</v>
      </c>
      <c r="C837" s="232"/>
      <c r="D837" s="232"/>
      <c r="E837" s="345"/>
      <c r="F837" s="344">
        <f>IF(A837="4637/11/25",1,A837)</f>
        <v>1</v>
      </c>
      <c r="G837" s="232"/>
    </row>
    <row r="838" spans="1:7">
      <c r="A838" s="120" t="s">
        <v>3577</v>
      </c>
      <c r="B838" s="232">
        <v>838</v>
      </c>
      <c r="C838" s="232"/>
      <c r="D838" s="232"/>
      <c r="E838" s="345"/>
      <c r="F838" s="344">
        <f>IF(A838="4637/11/25",1,A838)</f>
        <v>1</v>
      </c>
      <c r="G838" s="232"/>
    </row>
    <row r="839" spans="1:7">
      <c r="A839" s="120" t="s">
        <v>3577</v>
      </c>
      <c r="B839" s="232">
        <v>839</v>
      </c>
      <c r="C839" s="232"/>
      <c r="D839" s="232"/>
      <c r="E839" s="345"/>
      <c r="F839" s="344">
        <f>IF(A839="4637/11/25",1,A839)</f>
        <v>1</v>
      </c>
      <c r="G839" s="232"/>
    </row>
    <row r="840" spans="1:7">
      <c r="A840" s="120" t="s">
        <v>3577</v>
      </c>
      <c r="B840" s="232">
        <v>840</v>
      </c>
      <c r="C840" s="232"/>
      <c r="D840" s="232"/>
      <c r="E840" s="345"/>
      <c r="F840" s="344">
        <f>IF(A840="4637/11/25",1,A840)</f>
        <v>1</v>
      </c>
      <c r="G840" s="232"/>
    </row>
    <row r="841" spans="1:7">
      <c r="A841" s="120" t="s">
        <v>3577</v>
      </c>
      <c r="B841" s="232">
        <v>841</v>
      </c>
      <c r="C841" s="232"/>
      <c r="D841" s="232"/>
      <c r="E841" s="345"/>
      <c r="F841" s="344">
        <f>IF(A841="4637/11/25",1,A841)</f>
        <v>1</v>
      </c>
      <c r="G841" s="232"/>
    </row>
    <row r="842" spans="1:7">
      <c r="A842" s="120" t="s">
        <v>3577</v>
      </c>
      <c r="B842" s="232">
        <v>842</v>
      </c>
      <c r="C842" s="232"/>
      <c r="D842" s="232"/>
      <c r="E842" s="345"/>
      <c r="F842" s="344">
        <f>IF(A842="4637/11/25",1,A842)</f>
        <v>1</v>
      </c>
      <c r="G842" s="232"/>
    </row>
    <row r="843" spans="1:7">
      <c r="A843" s="120" t="s">
        <v>3577</v>
      </c>
      <c r="B843" s="232">
        <v>843</v>
      </c>
      <c r="C843" s="232"/>
      <c r="D843" s="232"/>
      <c r="E843" s="345"/>
      <c r="F843" s="344">
        <f>IF(A843="4637/11/25",1,A843)</f>
        <v>1</v>
      </c>
      <c r="G843" s="232"/>
    </row>
    <row r="844" spans="1:7">
      <c r="A844" s="120" t="s">
        <v>3577</v>
      </c>
      <c r="B844" s="232">
        <v>844</v>
      </c>
      <c r="C844" s="232"/>
      <c r="D844" s="232"/>
      <c r="E844" s="345"/>
      <c r="F844" s="344">
        <f>IF(A844="4637/11/25",1,A844)</f>
        <v>1</v>
      </c>
      <c r="G844" s="232"/>
    </row>
    <row r="845" spans="1:7">
      <c r="A845" s="120" t="s">
        <v>3577</v>
      </c>
      <c r="B845" s="232">
        <v>845</v>
      </c>
      <c r="C845" s="232"/>
      <c r="D845" s="232"/>
      <c r="E845" s="345"/>
      <c r="F845" s="344">
        <f>IF(A845="4637/11/25",1,A845)</f>
        <v>1</v>
      </c>
      <c r="G845" s="232"/>
    </row>
    <row r="846" spans="1:7">
      <c r="A846" s="120" t="s">
        <v>3577</v>
      </c>
      <c r="B846" s="232">
        <v>846</v>
      </c>
      <c r="C846" s="232"/>
      <c r="D846" s="232"/>
      <c r="E846" s="345"/>
      <c r="F846" s="344">
        <f>IF(A846="4637/11/25",1,A846)</f>
        <v>1</v>
      </c>
      <c r="G846" s="232"/>
    </row>
    <row r="847" spans="1:7">
      <c r="A847" s="120" t="s">
        <v>3577</v>
      </c>
      <c r="B847" s="232">
        <v>847</v>
      </c>
      <c r="C847" s="232"/>
      <c r="D847" s="232"/>
      <c r="E847" s="345"/>
      <c r="F847" s="344">
        <f>IF(A847="4637/11/25",1,A847)</f>
        <v>1</v>
      </c>
      <c r="G847" s="232"/>
    </row>
    <row r="848" spans="1:7">
      <c r="A848" s="120" t="s">
        <v>3577</v>
      </c>
      <c r="B848" s="232">
        <v>848</v>
      </c>
      <c r="C848" s="232"/>
      <c r="D848" s="232"/>
      <c r="E848" s="345"/>
      <c r="F848" s="344">
        <f>IF(A848="4637/11/25",1,A848)</f>
        <v>1</v>
      </c>
      <c r="G848" s="232"/>
    </row>
    <row r="849" spans="1:7">
      <c r="A849" s="120" t="s">
        <v>3577</v>
      </c>
      <c r="B849" s="232">
        <v>849</v>
      </c>
      <c r="C849" s="232"/>
      <c r="D849" s="232"/>
      <c r="E849" s="345"/>
      <c r="F849" s="344">
        <f>IF(A849="4637/11/25",1,A849)</f>
        <v>1</v>
      </c>
      <c r="G849" s="232"/>
    </row>
    <row r="850" spans="1:7">
      <c r="A850" s="120" t="s">
        <v>3577</v>
      </c>
      <c r="B850" s="232">
        <v>850</v>
      </c>
      <c r="C850" s="232"/>
      <c r="D850" s="232"/>
      <c r="E850" s="345"/>
      <c r="F850" s="344">
        <f>IF(A850="4637/11/25",1,A850)</f>
        <v>1</v>
      </c>
      <c r="G850" s="232"/>
    </row>
    <row r="851" spans="1:7">
      <c r="A851" s="120" t="s">
        <v>3577</v>
      </c>
      <c r="B851" s="232">
        <v>851</v>
      </c>
      <c r="C851" s="232"/>
      <c r="D851" s="232"/>
      <c r="E851" s="345"/>
      <c r="F851" s="344">
        <f>IF(A851="4637/11/25",1,A851)</f>
        <v>1</v>
      </c>
      <c r="G851" s="232"/>
    </row>
    <row r="852" spans="1:7">
      <c r="A852" s="120" t="s">
        <v>3577</v>
      </c>
      <c r="B852" s="232">
        <v>852</v>
      </c>
      <c r="C852" s="232"/>
      <c r="D852" s="232"/>
      <c r="E852" s="345"/>
      <c r="F852" s="344">
        <f>IF(A852="4637/11/25",1,A852)</f>
        <v>1</v>
      </c>
      <c r="G852" s="232"/>
    </row>
    <row r="853" spans="1:7">
      <c r="A853" s="120" t="s">
        <v>3577</v>
      </c>
      <c r="B853" s="232">
        <v>853</v>
      </c>
      <c r="C853" s="232"/>
      <c r="D853" s="232"/>
      <c r="E853" s="345"/>
      <c r="F853" s="344">
        <f>IF(A853="4637/11/25",1,A853)</f>
        <v>1</v>
      </c>
      <c r="G853" s="232"/>
    </row>
    <row r="854" spans="1:7">
      <c r="A854" s="120" t="s">
        <v>3577</v>
      </c>
      <c r="B854" s="232">
        <v>854</v>
      </c>
      <c r="C854" s="232"/>
      <c r="D854" s="232"/>
      <c r="E854" s="345"/>
      <c r="F854" s="344">
        <f>IF(A854="4637/11/25",1,A854)</f>
        <v>1</v>
      </c>
      <c r="G854" s="232"/>
    </row>
    <row r="855" spans="1:7">
      <c r="A855" s="120" t="s">
        <v>3577</v>
      </c>
      <c r="B855" s="232">
        <v>855</v>
      </c>
      <c r="C855" s="232"/>
      <c r="D855" s="232"/>
      <c r="E855" s="345"/>
      <c r="F855" s="344">
        <f>IF(A855="4637/11/25",1,A855)</f>
        <v>1</v>
      </c>
      <c r="G855" s="232"/>
    </row>
    <row r="856" spans="1:7">
      <c r="A856" s="120" t="s">
        <v>3577</v>
      </c>
      <c r="B856" s="232">
        <v>856</v>
      </c>
      <c r="C856" s="232"/>
      <c r="D856" s="232"/>
      <c r="E856" s="345"/>
      <c r="F856" s="344">
        <f>IF(A856="4637/11/25",1,A856)</f>
        <v>1</v>
      </c>
      <c r="G856" s="232"/>
    </row>
    <row r="857" spans="1:7">
      <c r="A857" s="120" t="s">
        <v>3577</v>
      </c>
      <c r="B857" s="232">
        <v>857</v>
      </c>
      <c r="C857" s="232"/>
      <c r="D857" s="232"/>
      <c r="E857" s="345"/>
      <c r="F857" s="344">
        <f>IF(A857="4637/11/25",1,A857)</f>
        <v>1</v>
      </c>
      <c r="G857" s="232"/>
    </row>
    <row r="858" spans="1:7">
      <c r="A858" s="120" t="s">
        <v>3577</v>
      </c>
      <c r="B858" s="232">
        <v>858</v>
      </c>
      <c r="C858" s="232"/>
      <c r="D858" s="232"/>
      <c r="E858" s="345"/>
      <c r="F858" s="344">
        <f>IF(A858="4637/11/25",1,A858)</f>
        <v>1</v>
      </c>
      <c r="G858" s="232"/>
    </row>
    <row r="859" spans="1:7">
      <c r="A859" s="120" t="s">
        <v>3577</v>
      </c>
      <c r="B859" s="232">
        <v>859</v>
      </c>
      <c r="C859" s="232"/>
      <c r="D859" s="232"/>
      <c r="E859" s="345"/>
      <c r="F859" s="344">
        <f>IF(A859="4637/11/25",1,A859)</f>
        <v>1</v>
      </c>
      <c r="G859" s="304"/>
    </row>
    <row r="860" spans="1:7">
      <c r="A860" s="120" t="s">
        <v>3577</v>
      </c>
      <c r="B860" s="232">
        <v>860</v>
      </c>
      <c r="C860" s="232"/>
      <c r="D860" s="232"/>
      <c r="E860" s="345"/>
      <c r="F860" s="344">
        <f>IF(A860="4637/11/25",1,A860)</f>
        <v>1</v>
      </c>
      <c r="G860" s="232"/>
    </row>
    <row r="861" spans="1:7">
      <c r="A861" s="120" t="s">
        <v>3577</v>
      </c>
      <c r="B861" s="232">
        <v>861</v>
      </c>
      <c r="C861" s="232"/>
      <c r="D861" s="232"/>
      <c r="E861" s="345"/>
      <c r="F861" s="344">
        <f>IF(A861="4637/11/25",1,A861)</f>
        <v>1</v>
      </c>
      <c r="G861" s="232"/>
    </row>
    <row r="862" spans="1:7">
      <c r="A862" s="120" t="s">
        <v>3577</v>
      </c>
      <c r="B862" s="232">
        <v>862</v>
      </c>
      <c r="C862" s="232"/>
      <c r="D862" s="232"/>
      <c r="E862" s="345"/>
      <c r="F862" s="344">
        <f>IF(A862="4637/11/25",1,A862)</f>
        <v>1</v>
      </c>
      <c r="G862" s="142"/>
    </row>
    <row r="863" spans="1:7">
      <c r="A863" s="120" t="s">
        <v>3577</v>
      </c>
      <c r="B863" s="232">
        <v>863</v>
      </c>
      <c r="C863" s="232"/>
      <c r="D863" s="232"/>
      <c r="E863" s="345"/>
      <c r="F863" s="344">
        <f>IF(A863="4637/11/25",1,A863)</f>
        <v>1</v>
      </c>
      <c r="G863" s="232"/>
    </row>
    <row r="864" spans="1:7">
      <c r="A864" s="120" t="s">
        <v>3577</v>
      </c>
      <c r="B864" s="232">
        <v>864</v>
      </c>
      <c r="C864" s="232"/>
      <c r="D864" s="232"/>
      <c r="E864" s="345"/>
      <c r="F864" s="344">
        <f>IF(A864="4637/11/25",1,A864)</f>
        <v>1</v>
      </c>
      <c r="G864" s="232"/>
    </row>
    <row r="865" spans="1:7">
      <c r="A865" s="120" t="s">
        <v>3577</v>
      </c>
      <c r="B865" s="232">
        <v>865</v>
      </c>
      <c r="C865" s="232"/>
      <c r="D865" s="232"/>
      <c r="E865" s="345"/>
      <c r="F865" s="344">
        <f>IF(A865="4637/11/25",1,A865)</f>
        <v>1</v>
      </c>
      <c r="G865" s="304"/>
    </row>
    <row r="866" spans="1:7">
      <c r="A866" s="120" t="s">
        <v>3577</v>
      </c>
      <c r="B866" s="232">
        <v>866</v>
      </c>
      <c r="C866" s="232"/>
      <c r="D866" s="232"/>
      <c r="E866" s="345"/>
      <c r="F866" s="344">
        <f>IF(A866="4637/11/25",1,A866)</f>
        <v>1</v>
      </c>
      <c r="G866" s="232"/>
    </row>
    <row r="867" spans="1:7">
      <c r="A867" s="120" t="s">
        <v>3577</v>
      </c>
      <c r="B867" s="232">
        <v>867</v>
      </c>
      <c r="C867" s="232"/>
      <c r="D867" s="232"/>
      <c r="E867" s="345"/>
      <c r="F867" s="344">
        <f>IF(A867="4637/11/25",1,A867)</f>
        <v>1</v>
      </c>
      <c r="G867" s="232"/>
    </row>
    <row r="868" spans="1:7">
      <c r="A868" s="120" t="s">
        <v>3577</v>
      </c>
      <c r="B868" s="232">
        <v>868</v>
      </c>
      <c r="C868" s="232"/>
      <c r="D868" s="232"/>
      <c r="E868" s="345"/>
      <c r="F868" s="344">
        <f>IF(A868="4637/11/25",1,A868)</f>
        <v>1</v>
      </c>
      <c r="G868" s="232"/>
    </row>
    <row r="869" spans="1:7">
      <c r="A869" s="120" t="s">
        <v>3577</v>
      </c>
      <c r="B869" s="232">
        <v>869</v>
      </c>
      <c r="C869" s="232"/>
      <c r="D869" s="232"/>
      <c r="E869" s="345"/>
      <c r="F869" s="344">
        <f>IF(A869="4637/11/25",1,A869)</f>
        <v>1</v>
      </c>
      <c r="G869" s="232"/>
    </row>
    <row r="870" spans="1:7">
      <c r="A870" s="120" t="s">
        <v>3577</v>
      </c>
      <c r="B870" s="232">
        <v>870</v>
      </c>
      <c r="C870" s="232"/>
      <c r="D870" s="232"/>
      <c r="E870" s="345"/>
      <c r="F870" s="344">
        <f>IF(A870="4637/11/25",1,A870)</f>
        <v>1</v>
      </c>
      <c r="G870" s="232"/>
    </row>
    <row r="871" spans="1:7">
      <c r="A871" s="120" t="s">
        <v>3577</v>
      </c>
      <c r="B871" s="232">
        <v>871</v>
      </c>
      <c r="C871" s="232"/>
      <c r="D871" s="232"/>
      <c r="E871" s="345"/>
      <c r="F871" s="344">
        <f>IF(A871="4637/11/25",1,A871)</f>
        <v>1</v>
      </c>
      <c r="G871" s="232"/>
    </row>
    <row r="872" spans="1:7">
      <c r="A872" s="120" t="s">
        <v>3577</v>
      </c>
      <c r="B872" s="232">
        <v>872</v>
      </c>
      <c r="C872" s="232"/>
      <c r="D872" s="232"/>
      <c r="E872" s="345"/>
      <c r="F872" s="344">
        <f>IF(A872="4637/11/25",1,A872)</f>
        <v>1</v>
      </c>
      <c r="G872" s="232"/>
    </row>
    <row r="873" spans="1:7">
      <c r="A873" s="120" t="s">
        <v>3577</v>
      </c>
      <c r="B873" s="232">
        <v>873</v>
      </c>
      <c r="C873" s="232"/>
      <c r="D873" s="232"/>
      <c r="E873" s="345"/>
      <c r="F873" s="344">
        <f>IF(A873="4637/11/25",1,A873)</f>
        <v>1</v>
      </c>
      <c r="G873" s="232"/>
    </row>
    <row r="874" spans="1:7">
      <c r="A874" s="120" t="s">
        <v>3577</v>
      </c>
      <c r="B874" s="232">
        <v>874</v>
      </c>
      <c r="C874" s="232"/>
      <c r="D874" s="232"/>
      <c r="E874" s="345"/>
      <c r="F874" s="344">
        <f>IF(A874="4637/11/25",1,A874)</f>
        <v>1</v>
      </c>
      <c r="G874" s="232"/>
    </row>
    <row r="875" spans="1:7">
      <c r="A875" s="120" t="s">
        <v>3577</v>
      </c>
      <c r="B875" s="232">
        <v>875</v>
      </c>
      <c r="C875" s="232"/>
      <c r="D875" s="232"/>
      <c r="E875" s="345"/>
      <c r="F875" s="344">
        <f>IF(A875="4637/11/25",1,A875)</f>
        <v>1</v>
      </c>
      <c r="G875" s="232"/>
    </row>
    <row r="876" spans="1:7">
      <c r="A876" s="120" t="s">
        <v>3577</v>
      </c>
      <c r="B876" s="232">
        <v>876</v>
      </c>
      <c r="C876" s="232"/>
      <c r="D876" s="232"/>
      <c r="E876" s="345"/>
      <c r="F876" s="344">
        <f>IF(A876="4637/11/25",1,A876)</f>
        <v>1</v>
      </c>
      <c r="G876" s="232"/>
    </row>
    <row r="877" spans="1:7">
      <c r="A877" s="120" t="s">
        <v>3577</v>
      </c>
      <c r="B877" s="232">
        <v>877</v>
      </c>
      <c r="C877" s="232"/>
      <c r="D877" s="232"/>
      <c r="E877" s="345"/>
      <c r="F877" s="344">
        <f>IF(A877="4637/11/25",1,A877)</f>
        <v>1</v>
      </c>
      <c r="G877" s="232"/>
    </row>
    <row r="878" spans="1:7">
      <c r="A878" s="120" t="s">
        <v>3577</v>
      </c>
      <c r="B878" s="232">
        <v>878</v>
      </c>
      <c r="C878" s="232"/>
      <c r="D878" s="232"/>
      <c r="E878" s="345"/>
      <c r="F878" s="344">
        <f>IF(A878="4637/11/25",1,A878)</f>
        <v>1</v>
      </c>
      <c r="G878" s="232"/>
    </row>
    <row r="879" spans="1:7">
      <c r="A879" s="120" t="s">
        <v>3577</v>
      </c>
      <c r="B879" s="232">
        <v>879</v>
      </c>
      <c r="C879" s="232"/>
      <c r="D879" s="232"/>
      <c r="E879" s="345"/>
      <c r="F879" s="344">
        <f>IF(A879="4637/11/25",1,A879)</f>
        <v>1</v>
      </c>
      <c r="G879" s="232"/>
    </row>
    <row r="880" spans="1:7">
      <c r="A880" s="120" t="s">
        <v>3577</v>
      </c>
      <c r="B880" s="232">
        <v>880</v>
      </c>
      <c r="C880" s="232"/>
      <c r="D880" s="232"/>
      <c r="E880" s="345"/>
      <c r="F880" s="344">
        <f>IF(A880="4637/11/25",1,A880)</f>
        <v>1</v>
      </c>
      <c r="G880" s="232"/>
    </row>
    <row r="881" spans="1:7">
      <c r="A881" s="120" t="s">
        <v>3577</v>
      </c>
      <c r="B881" s="232">
        <v>881</v>
      </c>
      <c r="C881" s="232"/>
      <c r="D881" s="232"/>
      <c r="E881" s="345"/>
      <c r="F881" s="344">
        <f>IF(A881="4637/11/25",1,A881)</f>
        <v>1</v>
      </c>
      <c r="G881" s="232"/>
    </row>
    <row r="882" spans="1:7">
      <c r="A882" s="120" t="s">
        <v>3577</v>
      </c>
      <c r="B882" s="232">
        <v>882</v>
      </c>
      <c r="C882" s="232"/>
      <c r="D882" s="232"/>
      <c r="E882" s="345"/>
      <c r="F882" s="344">
        <f>IF(A882="4637/11/25",1,A882)</f>
        <v>1</v>
      </c>
      <c r="G882" s="232"/>
    </row>
    <row r="883" spans="1:7">
      <c r="A883" s="120" t="s">
        <v>3577</v>
      </c>
      <c r="B883" s="232">
        <v>883</v>
      </c>
      <c r="C883" s="232"/>
      <c r="D883" s="232"/>
      <c r="E883" s="345"/>
      <c r="F883" s="344">
        <f>IF(A883="4637/11/25",1,A883)</f>
        <v>1</v>
      </c>
      <c r="G883" s="232"/>
    </row>
    <row r="884" spans="1:7">
      <c r="A884" s="120" t="s">
        <v>3577</v>
      </c>
      <c r="B884" s="232">
        <v>884</v>
      </c>
      <c r="C884" s="232"/>
      <c r="D884" s="232"/>
      <c r="E884" s="345"/>
      <c r="F884" s="344">
        <f>IF(A884="4637/11/25",1,A884)</f>
        <v>1</v>
      </c>
      <c r="G884" s="232"/>
    </row>
    <row r="885" spans="1:7">
      <c r="A885" s="120" t="s">
        <v>3577</v>
      </c>
      <c r="B885" s="232">
        <v>885</v>
      </c>
      <c r="C885" s="232"/>
      <c r="D885" s="232"/>
      <c r="E885" s="345"/>
      <c r="F885" s="344">
        <f>IF(A885="4637/11/25",1,A885)</f>
        <v>1</v>
      </c>
      <c r="G885" s="232"/>
    </row>
    <row r="886" spans="1:7">
      <c r="A886" s="120" t="s">
        <v>3577</v>
      </c>
      <c r="B886" s="232">
        <v>886</v>
      </c>
      <c r="C886" s="232"/>
      <c r="D886" s="232"/>
      <c r="E886" s="345"/>
      <c r="F886" s="344">
        <f>IF(A886="4637/11/25",1,A886)</f>
        <v>1</v>
      </c>
      <c r="G886" s="232"/>
    </row>
    <row r="887" spans="1:7">
      <c r="A887" s="120" t="s">
        <v>3577</v>
      </c>
      <c r="B887" s="232">
        <v>887</v>
      </c>
      <c r="C887" s="232"/>
      <c r="D887" s="232"/>
      <c r="E887" s="345"/>
      <c r="F887" s="344">
        <f>IF(A887="4637/11/25",1,A887)</f>
        <v>1</v>
      </c>
      <c r="G887" s="232"/>
    </row>
    <row r="888" spans="1:7">
      <c r="A888" s="120" t="s">
        <v>3577</v>
      </c>
      <c r="B888" s="232">
        <v>888</v>
      </c>
      <c r="C888" s="232"/>
      <c r="D888" s="232"/>
      <c r="E888" s="345"/>
      <c r="F888" s="344">
        <f>IF(A888="4637/11/25",1,A888)</f>
        <v>1</v>
      </c>
      <c r="G888" s="232"/>
    </row>
    <row r="889" spans="1:7">
      <c r="A889" s="120" t="s">
        <v>3577</v>
      </c>
      <c r="B889" s="232">
        <v>889</v>
      </c>
      <c r="C889" s="232"/>
      <c r="D889" s="232"/>
      <c r="E889" s="345"/>
      <c r="F889" s="344">
        <f>IF(A889="4637/11/25",1,A889)</f>
        <v>1</v>
      </c>
      <c r="G889" s="142"/>
    </row>
    <row r="890" spans="1:7">
      <c r="A890" s="120" t="s">
        <v>3577</v>
      </c>
      <c r="B890" s="232">
        <v>890</v>
      </c>
      <c r="C890" s="232"/>
      <c r="D890" s="232"/>
      <c r="E890" s="345"/>
      <c r="F890" s="344">
        <f>IF(A890="4637/11/25",1,A890)</f>
        <v>1</v>
      </c>
      <c r="G890" s="232"/>
    </row>
    <row r="891" spans="1:7">
      <c r="A891" s="120" t="s">
        <v>3577</v>
      </c>
      <c r="B891" s="232">
        <v>891</v>
      </c>
      <c r="C891" s="232"/>
      <c r="D891" s="232"/>
      <c r="E891" s="345"/>
      <c r="F891" s="344">
        <f>IF(A891="4637/11/25",1,A891)</f>
        <v>1</v>
      </c>
      <c r="G891" s="232"/>
    </row>
    <row r="892" spans="1:7">
      <c r="A892" s="120" t="s">
        <v>3577</v>
      </c>
      <c r="B892" s="232">
        <v>892</v>
      </c>
      <c r="C892" s="232"/>
      <c r="D892" s="232"/>
      <c r="E892" s="345"/>
      <c r="F892" s="344">
        <f>IF(A892="4637/11/25",1,A892)</f>
        <v>1</v>
      </c>
      <c r="G892" s="232"/>
    </row>
    <row r="893" spans="1:7">
      <c r="A893" s="120" t="s">
        <v>3577</v>
      </c>
      <c r="B893" s="232">
        <v>893</v>
      </c>
      <c r="C893" s="232"/>
      <c r="D893" s="232"/>
      <c r="E893" s="345"/>
      <c r="F893" s="344">
        <f>IF(A893="4637/11/25",1,A893)</f>
        <v>1</v>
      </c>
      <c r="G893" s="232"/>
    </row>
    <row r="894" spans="1:7">
      <c r="A894" s="120" t="s">
        <v>3577</v>
      </c>
      <c r="B894" s="232">
        <v>894</v>
      </c>
      <c r="C894" s="232"/>
      <c r="D894" s="232"/>
      <c r="E894" s="345"/>
      <c r="F894" s="344">
        <f>IF(A894="4637/11/25",1,A894)</f>
        <v>1</v>
      </c>
      <c r="G894" s="232"/>
    </row>
    <row r="895" spans="1:7">
      <c r="A895" s="120" t="s">
        <v>3577</v>
      </c>
      <c r="B895" s="232">
        <v>895</v>
      </c>
      <c r="C895" s="232"/>
      <c r="D895" s="232"/>
      <c r="E895" s="345"/>
      <c r="F895" s="344">
        <f>IF(A895="4637/11/25",1,A895)</f>
        <v>1</v>
      </c>
      <c r="G895" s="232"/>
    </row>
    <row r="896" spans="1:7">
      <c r="A896" s="120" t="s">
        <v>3577</v>
      </c>
      <c r="B896" s="232">
        <v>896</v>
      </c>
      <c r="C896" s="232"/>
      <c r="D896" s="232"/>
      <c r="E896" s="345"/>
      <c r="F896" s="344">
        <f>IF(A896="4637/11/25",1,A896)</f>
        <v>1</v>
      </c>
      <c r="G896" s="232"/>
    </row>
    <row r="897" spans="1:16">
      <c r="A897" s="120" t="s">
        <v>3577</v>
      </c>
      <c r="B897" s="232">
        <v>897</v>
      </c>
      <c r="C897" s="232"/>
      <c r="D897" s="232"/>
      <c r="E897" s="345"/>
      <c r="F897" s="344">
        <f>IF(A897="4637/11/25",1,A897)</f>
        <v>1</v>
      </c>
      <c r="G897" s="232"/>
    </row>
    <row r="898" spans="1:16">
      <c r="A898" s="120" t="s">
        <v>3577</v>
      </c>
      <c r="B898" s="232">
        <v>898</v>
      </c>
      <c r="C898" s="232"/>
      <c r="D898" s="232"/>
      <c r="E898" s="345"/>
      <c r="F898" s="344">
        <f>IF(A898="4637/11/25",1,A898)</f>
        <v>1</v>
      </c>
      <c r="G898" s="232"/>
    </row>
    <row r="899" spans="1:16">
      <c r="A899" s="120" t="s">
        <v>3577</v>
      </c>
      <c r="B899" s="232">
        <v>899</v>
      </c>
      <c r="C899" s="232"/>
      <c r="D899" s="232"/>
      <c r="E899" s="345"/>
      <c r="F899" s="344">
        <f>IF(A899="4637/11/25",1,A899)</f>
        <v>1</v>
      </c>
      <c r="G899" s="232"/>
    </row>
    <row r="900" spans="1:16">
      <c r="A900" s="120" t="s">
        <v>3577</v>
      </c>
      <c r="B900" s="232">
        <v>900</v>
      </c>
      <c r="C900" s="232"/>
      <c r="D900" s="232"/>
      <c r="E900" s="345"/>
      <c r="F900" s="344">
        <f>IF(A900="4637/11/25",1,A900)</f>
        <v>1</v>
      </c>
      <c r="G900" s="232"/>
    </row>
    <row r="901" spans="1:16">
      <c r="A901" s="120" t="s">
        <v>3577</v>
      </c>
      <c r="B901" s="232">
        <v>901</v>
      </c>
      <c r="C901" s="232"/>
      <c r="D901" s="232"/>
      <c r="E901" s="345"/>
      <c r="F901" s="344">
        <f>IF(A901="4637/11/25",1,A901)</f>
        <v>1</v>
      </c>
      <c r="G901" s="232"/>
    </row>
    <row r="902" spans="1:16">
      <c r="A902" s="120" t="s">
        <v>3577</v>
      </c>
      <c r="B902" s="232">
        <v>902</v>
      </c>
      <c r="C902" s="232"/>
      <c r="D902" s="232"/>
      <c r="E902" s="345"/>
      <c r="F902" s="344">
        <f>IF(A902="4637/11/25",1,A902)</f>
        <v>1</v>
      </c>
      <c r="G902" s="232"/>
      <c r="N902" t="s">
        <v>0</v>
      </c>
      <c r="P902" t="s">
        <v>0</v>
      </c>
    </row>
    <row r="903" spans="1:16">
      <c r="A903" s="120" t="s">
        <v>3577</v>
      </c>
      <c r="B903" s="232">
        <v>903</v>
      </c>
      <c r="C903" s="232"/>
      <c r="D903" s="232"/>
      <c r="E903" s="345"/>
      <c r="F903" s="344">
        <f>IF(A903="4637/11/25",1,A903)</f>
        <v>1</v>
      </c>
      <c r="G903" s="232"/>
    </row>
    <row r="904" spans="1:16">
      <c r="A904" s="120" t="s">
        <v>3577</v>
      </c>
      <c r="B904" s="232">
        <v>904</v>
      </c>
      <c r="C904" s="232"/>
      <c r="D904" s="232"/>
      <c r="E904" s="345"/>
      <c r="F904" s="344">
        <f>IF(A904="4637/11/25",1,A904)</f>
        <v>1</v>
      </c>
      <c r="G904" s="232"/>
    </row>
    <row r="905" spans="1:16">
      <c r="A905" s="120" t="s">
        <v>3577</v>
      </c>
      <c r="B905" s="232">
        <v>905</v>
      </c>
      <c r="C905" s="232"/>
      <c r="D905" s="232"/>
      <c r="E905" s="345"/>
      <c r="F905" s="344">
        <f>IF(A905="4637/11/25",1,A905)</f>
        <v>1</v>
      </c>
      <c r="G905" s="232"/>
    </row>
    <row r="906" spans="1:16">
      <c r="A906" s="120" t="s">
        <v>3577</v>
      </c>
      <c r="B906" s="232">
        <v>906</v>
      </c>
      <c r="C906" s="232"/>
      <c r="D906" s="232"/>
      <c r="E906" s="345"/>
      <c r="F906" s="344">
        <f>IF(A906="4637/11/25",1,A906)</f>
        <v>1</v>
      </c>
      <c r="G906" s="232"/>
    </row>
    <row r="907" spans="1:16">
      <c r="A907" s="120" t="s">
        <v>3577</v>
      </c>
      <c r="B907" s="232">
        <v>907</v>
      </c>
      <c r="C907" s="232"/>
      <c r="D907" s="232"/>
      <c r="E907" s="345"/>
      <c r="F907" s="344">
        <f>IF(A907="4637/11/25",1,A907)</f>
        <v>1</v>
      </c>
      <c r="G907" s="232"/>
    </row>
    <row r="908" spans="1:16">
      <c r="A908" s="120" t="s">
        <v>3577</v>
      </c>
      <c r="B908" s="232">
        <v>908</v>
      </c>
      <c r="C908" s="232"/>
      <c r="D908" s="232"/>
      <c r="E908" s="345"/>
      <c r="F908" s="344">
        <f>IF(A908="4637/11/25",1,A908)</f>
        <v>1</v>
      </c>
      <c r="G908" s="232"/>
    </row>
    <row r="909" spans="1:16">
      <c r="A909" s="120" t="s">
        <v>3577</v>
      </c>
      <c r="B909" s="232">
        <v>909</v>
      </c>
      <c r="C909" s="232"/>
      <c r="D909" s="232"/>
      <c r="E909" s="345"/>
      <c r="F909" s="344">
        <f>IF(A909="4637/11/25",1,A909)</f>
        <v>1</v>
      </c>
      <c r="G909" s="232"/>
      <c r="N909" t="s">
        <v>0</v>
      </c>
      <c r="P909" t="s">
        <v>0</v>
      </c>
    </row>
    <row r="910" spans="1:16">
      <c r="A910" s="120" t="s">
        <v>3577</v>
      </c>
      <c r="B910" s="232">
        <v>910</v>
      </c>
      <c r="C910" s="232"/>
      <c r="D910" s="232"/>
      <c r="E910" s="345"/>
      <c r="F910" s="344">
        <f>IF(A910="4637/11/25",1,A910)</f>
        <v>1</v>
      </c>
      <c r="G910" s="304"/>
      <c r="H910" t="s">
        <v>0</v>
      </c>
      <c r="I910" t="s">
        <v>0</v>
      </c>
      <c r="J910" t="s">
        <v>0</v>
      </c>
      <c r="K910" t="s">
        <v>0</v>
      </c>
      <c r="L910" t="s">
        <v>0</v>
      </c>
      <c r="M910" t="s">
        <v>0</v>
      </c>
      <c r="N910" t="s">
        <v>0</v>
      </c>
      <c r="O910" t="s">
        <v>0</v>
      </c>
      <c r="P910" t="s">
        <v>0</v>
      </c>
    </row>
    <row r="911" spans="1:16">
      <c r="A911" s="120" t="s">
        <v>3577</v>
      </c>
      <c r="B911" s="232">
        <v>911</v>
      </c>
      <c r="C911" s="232"/>
      <c r="D911" s="232"/>
      <c r="E911" s="345"/>
      <c r="F911" s="344">
        <f>IF(A911="4637/11/25",1,A911)</f>
        <v>1</v>
      </c>
      <c r="G911" s="232"/>
      <c r="H911" t="s">
        <v>0</v>
      </c>
      <c r="I911" t="s">
        <v>0</v>
      </c>
      <c r="J911" t="s">
        <v>0</v>
      </c>
      <c r="K911" t="s">
        <v>0</v>
      </c>
      <c r="L911" t="s">
        <v>0</v>
      </c>
      <c r="M911" t="s">
        <v>0</v>
      </c>
      <c r="N911" t="s">
        <v>0</v>
      </c>
      <c r="O911" t="s">
        <v>0</v>
      </c>
      <c r="P911" t="s">
        <v>0</v>
      </c>
    </row>
    <row r="912" spans="1:16">
      <c r="A912" s="120" t="s">
        <v>3577</v>
      </c>
      <c r="B912" s="232">
        <v>912</v>
      </c>
      <c r="C912" s="232"/>
      <c r="D912" s="232"/>
      <c r="E912" s="345"/>
      <c r="F912" s="344">
        <f>IF(A912="4637/11/25",1,A912)</f>
        <v>1</v>
      </c>
      <c r="G912" s="232"/>
      <c r="H912" t="s">
        <v>0</v>
      </c>
      <c r="I912" t="s">
        <v>0</v>
      </c>
      <c r="J912" t="s">
        <v>0</v>
      </c>
      <c r="K912" t="s">
        <v>0</v>
      </c>
      <c r="L912" t="s">
        <v>0</v>
      </c>
      <c r="M912" t="s">
        <v>0</v>
      </c>
      <c r="N912" t="s">
        <v>0</v>
      </c>
      <c r="O912" t="s">
        <v>0</v>
      </c>
      <c r="P912" t="s">
        <v>0</v>
      </c>
    </row>
    <row r="913" spans="1:16">
      <c r="A913" s="120" t="s">
        <v>3577</v>
      </c>
      <c r="B913" s="232">
        <v>913</v>
      </c>
      <c r="C913" s="232"/>
      <c r="D913" s="232"/>
      <c r="E913" s="345"/>
      <c r="F913" s="344">
        <f>IF(A913="4637/11/25",1,A913)</f>
        <v>1</v>
      </c>
      <c r="G913" s="232"/>
      <c r="H913" t="s">
        <v>0</v>
      </c>
      <c r="I913" t="s">
        <v>0</v>
      </c>
      <c r="J913" t="s">
        <v>0</v>
      </c>
      <c r="K913" t="s">
        <v>0</v>
      </c>
      <c r="L913" t="s">
        <v>0</v>
      </c>
      <c r="M913" t="s">
        <v>0</v>
      </c>
      <c r="N913" t="s">
        <v>0</v>
      </c>
      <c r="O913" t="s">
        <v>0</v>
      </c>
      <c r="P913" t="s">
        <v>0</v>
      </c>
    </row>
    <row r="914" spans="1:16">
      <c r="A914" s="120" t="s">
        <v>3577</v>
      </c>
      <c r="B914" s="232">
        <v>914</v>
      </c>
      <c r="C914" s="232"/>
      <c r="D914" s="232"/>
      <c r="E914" s="345"/>
      <c r="F914" s="344">
        <f>IF(A914="4637/11/25",1,A914)</f>
        <v>1</v>
      </c>
      <c r="G914" s="232"/>
    </row>
    <row r="915" spans="1:16">
      <c r="A915" s="120" t="s">
        <v>3577</v>
      </c>
      <c r="B915" s="232">
        <v>915</v>
      </c>
      <c r="C915" s="232"/>
      <c r="D915" s="232"/>
      <c r="E915" s="345"/>
      <c r="F915" s="344">
        <f>IF(A915="4637/11/25",1,A915)</f>
        <v>1</v>
      </c>
      <c r="G915" s="232"/>
    </row>
    <row r="916" spans="1:16">
      <c r="A916" s="120" t="s">
        <v>3577</v>
      </c>
      <c r="B916" s="232">
        <v>916</v>
      </c>
      <c r="C916" s="232"/>
      <c r="D916" s="232"/>
      <c r="E916" s="345"/>
      <c r="F916" s="344">
        <f>IF(A916="4637/11/25",1,A916)</f>
        <v>1</v>
      </c>
      <c r="G916" s="232"/>
    </row>
    <row r="917" spans="1:16">
      <c r="A917" s="120" t="s">
        <v>3577</v>
      </c>
      <c r="B917" s="232">
        <v>917</v>
      </c>
      <c r="C917" s="232"/>
      <c r="D917" s="232"/>
      <c r="E917" s="345"/>
      <c r="F917" s="344">
        <f>IF(A917="4637/11/25",1,A917)</f>
        <v>1</v>
      </c>
      <c r="G917" s="232"/>
    </row>
    <row r="918" spans="1:16">
      <c r="A918" s="120" t="s">
        <v>3577</v>
      </c>
      <c r="B918" s="232">
        <v>918</v>
      </c>
      <c r="C918" s="232"/>
      <c r="D918" s="232"/>
      <c r="E918" s="345"/>
      <c r="F918" s="344">
        <f>IF(A918="4637/11/25",1,A918)</f>
        <v>1</v>
      </c>
      <c r="G918" s="232"/>
    </row>
    <row r="919" spans="1:16">
      <c r="A919" s="120" t="s">
        <v>3577</v>
      </c>
      <c r="B919" s="232">
        <v>919</v>
      </c>
      <c r="C919" s="232"/>
      <c r="D919" s="232"/>
      <c r="E919" s="345"/>
      <c r="F919" s="344">
        <f>IF(A919="4637/11/25",1,A919)</f>
        <v>1</v>
      </c>
      <c r="G919" s="232"/>
    </row>
    <row r="920" spans="1:16">
      <c r="A920" s="120" t="s">
        <v>3577</v>
      </c>
      <c r="B920" s="232">
        <v>920</v>
      </c>
      <c r="C920" s="232"/>
      <c r="D920" s="232"/>
      <c r="E920" s="345"/>
      <c r="F920" s="344">
        <f>IF(A920="4637/11/25",1,A920)</f>
        <v>1</v>
      </c>
      <c r="G920" s="232"/>
    </row>
    <row r="921" spans="1:16">
      <c r="A921" s="120" t="s">
        <v>3577</v>
      </c>
      <c r="B921" s="232">
        <v>921</v>
      </c>
      <c r="C921" s="232"/>
      <c r="D921" s="232"/>
      <c r="E921" s="345"/>
      <c r="F921" s="344">
        <f>IF(A921="4637/11/25",1,A921)</f>
        <v>1</v>
      </c>
      <c r="G921" s="232"/>
    </row>
    <row r="922" spans="1:16">
      <c r="A922" s="120" t="s">
        <v>3577</v>
      </c>
      <c r="B922" s="232">
        <v>922</v>
      </c>
      <c r="C922" s="232"/>
      <c r="D922" s="232"/>
      <c r="E922" s="345"/>
      <c r="F922" s="344">
        <f>IF(A922="4637/11/25",1,A922)</f>
        <v>1</v>
      </c>
      <c r="G922" s="232"/>
    </row>
    <row r="923" spans="1:16">
      <c r="A923" s="120" t="s">
        <v>3577</v>
      </c>
      <c r="B923" s="232">
        <v>923</v>
      </c>
      <c r="C923" s="232"/>
      <c r="D923" s="232"/>
      <c r="E923" s="345"/>
      <c r="F923" s="344">
        <f>IF(A923="4637/11/25",1,A923)</f>
        <v>1</v>
      </c>
      <c r="G923" s="304"/>
    </row>
    <row r="924" spans="1:16">
      <c r="A924" s="120" t="s">
        <v>3577</v>
      </c>
      <c r="B924" s="232">
        <v>924</v>
      </c>
      <c r="C924" s="232"/>
      <c r="D924" s="232"/>
      <c r="E924" s="345"/>
      <c r="F924" s="344">
        <f>IF(A924="4637/11/25",1,A924)</f>
        <v>1</v>
      </c>
      <c r="G924" s="232"/>
      <c r="H924" t="s">
        <v>0</v>
      </c>
      <c r="I924" t="s">
        <v>0</v>
      </c>
      <c r="J924" t="s">
        <v>0</v>
      </c>
      <c r="K924" t="s">
        <v>0</v>
      </c>
      <c r="L924" t="s">
        <v>0</v>
      </c>
      <c r="M924" t="s">
        <v>0</v>
      </c>
      <c r="N924" t="s">
        <v>0</v>
      </c>
      <c r="O924" t="s">
        <v>0</v>
      </c>
      <c r="P924" t="s">
        <v>0</v>
      </c>
    </row>
    <row r="925" spans="1:16">
      <c r="A925" s="120" t="s">
        <v>3577</v>
      </c>
      <c r="B925" s="232">
        <v>925</v>
      </c>
      <c r="C925" s="232"/>
      <c r="D925" s="232"/>
      <c r="E925" s="345"/>
      <c r="F925" s="344">
        <f>IF(A925="4637/11/25",1,A925)</f>
        <v>1</v>
      </c>
      <c r="G925" s="232"/>
      <c r="H925" t="s">
        <v>0</v>
      </c>
      <c r="I925" t="s">
        <v>0</v>
      </c>
      <c r="J925" t="s">
        <v>0</v>
      </c>
      <c r="K925" t="s">
        <v>0</v>
      </c>
      <c r="L925" t="s">
        <v>0</v>
      </c>
      <c r="M925" t="s">
        <v>0</v>
      </c>
      <c r="N925" t="s">
        <v>0</v>
      </c>
      <c r="O925" t="s">
        <v>0</v>
      </c>
      <c r="P925" t="s">
        <v>0</v>
      </c>
    </row>
    <row r="926" spans="1:16">
      <c r="A926" s="120" t="s">
        <v>3577</v>
      </c>
      <c r="B926" s="232">
        <v>926</v>
      </c>
      <c r="C926" s="232"/>
      <c r="D926" s="232"/>
      <c r="E926" s="345"/>
      <c r="F926" s="344">
        <f>IF(A926="4637/11/25",1,A926)</f>
        <v>1</v>
      </c>
      <c r="G926" s="232"/>
    </row>
    <row r="927" spans="1:16">
      <c r="A927" s="120" t="s">
        <v>3577</v>
      </c>
      <c r="B927" s="232">
        <v>927</v>
      </c>
      <c r="C927" s="232"/>
      <c r="D927" s="232"/>
      <c r="E927" s="345"/>
      <c r="F927" s="344">
        <f>IF(A927="4637/11/25",1,A927)</f>
        <v>1</v>
      </c>
      <c r="G927" s="232"/>
    </row>
    <row r="928" spans="1:16">
      <c r="A928" s="120" t="s">
        <v>3577</v>
      </c>
      <c r="B928" s="232">
        <v>928</v>
      </c>
      <c r="C928" s="232"/>
      <c r="D928" s="232"/>
      <c r="E928" s="345"/>
      <c r="F928" s="344">
        <f>IF(A928="4637/11/25",1,A928)</f>
        <v>1</v>
      </c>
      <c r="G928" s="232"/>
    </row>
    <row r="929" spans="1:16">
      <c r="A929" s="120" t="s">
        <v>3577</v>
      </c>
      <c r="B929" s="232">
        <v>929</v>
      </c>
      <c r="C929" s="232"/>
      <c r="D929" s="232"/>
      <c r="E929" s="345"/>
      <c r="F929" s="344">
        <f>IF(A929="4637/11/25",1,A929)</f>
        <v>1</v>
      </c>
      <c r="G929" s="232"/>
    </row>
    <row r="930" spans="1:16">
      <c r="A930" s="120" t="s">
        <v>3577</v>
      </c>
      <c r="B930" s="232">
        <v>930</v>
      </c>
      <c r="C930" s="232"/>
      <c r="D930" s="232"/>
      <c r="E930" s="345"/>
      <c r="F930" s="344">
        <f>IF(A930="4637/11/25",1,A930)</f>
        <v>1</v>
      </c>
      <c r="G930" s="232"/>
    </row>
    <row r="931" spans="1:16">
      <c r="A931" s="120" t="s">
        <v>3577</v>
      </c>
      <c r="B931" s="232">
        <v>931</v>
      </c>
      <c r="C931" s="232"/>
      <c r="D931" s="232"/>
      <c r="E931" s="345"/>
      <c r="F931" s="344">
        <f>IF(A931="4637/11/25",1,A931)</f>
        <v>1</v>
      </c>
      <c r="G931" s="232"/>
    </row>
    <row r="932" spans="1:16">
      <c r="A932" s="120" t="s">
        <v>3577</v>
      </c>
      <c r="B932" s="232">
        <v>932</v>
      </c>
      <c r="C932" s="232"/>
      <c r="D932" s="232"/>
      <c r="E932" s="345"/>
      <c r="F932" s="344">
        <f>IF(A932="4637/11/25",1,A932)</f>
        <v>1</v>
      </c>
      <c r="G932" s="232"/>
    </row>
    <row r="933" spans="1:16">
      <c r="A933" s="120" t="s">
        <v>3577</v>
      </c>
      <c r="B933" s="232">
        <v>933</v>
      </c>
      <c r="C933" s="232"/>
      <c r="D933" s="232"/>
      <c r="E933" s="345"/>
      <c r="F933" s="344">
        <f>IF(A933="4637/11/25",1,A933)</f>
        <v>1</v>
      </c>
      <c r="G933" s="232"/>
    </row>
    <row r="934" spans="1:16">
      <c r="A934" s="120" t="s">
        <v>3577</v>
      </c>
      <c r="B934" s="232">
        <v>934</v>
      </c>
      <c r="C934" s="232"/>
      <c r="D934" s="232"/>
      <c r="E934" s="345"/>
      <c r="F934" s="344">
        <f>IF(A934="4637/11/25",1,A934)</f>
        <v>1</v>
      </c>
      <c r="G934" s="232"/>
    </row>
    <row r="935" spans="1:16">
      <c r="A935" s="120" t="s">
        <v>3577</v>
      </c>
      <c r="B935" s="232">
        <v>935</v>
      </c>
      <c r="C935" s="232"/>
      <c r="D935" s="232"/>
      <c r="E935" s="345"/>
      <c r="F935" s="344">
        <f>IF(A935="4637/11/25",1,A935)</f>
        <v>1</v>
      </c>
      <c r="G935" s="232"/>
    </row>
    <row r="936" spans="1:16">
      <c r="A936" s="120" t="s">
        <v>3577</v>
      </c>
      <c r="B936" s="232">
        <v>936</v>
      </c>
      <c r="C936" s="232"/>
      <c r="D936" s="232"/>
      <c r="E936" s="345"/>
      <c r="F936" s="344">
        <f>IF(A936="4637/11/25",1,A936)</f>
        <v>1</v>
      </c>
      <c r="G936" s="232"/>
      <c r="H936" t="s">
        <v>0</v>
      </c>
      <c r="I936" t="s">
        <v>0</v>
      </c>
      <c r="J936" t="s">
        <v>0</v>
      </c>
      <c r="K936" t="s">
        <v>0</v>
      </c>
      <c r="L936" t="s">
        <v>0</v>
      </c>
      <c r="M936" t="s">
        <v>0</v>
      </c>
      <c r="N936" t="s">
        <v>0</v>
      </c>
      <c r="O936" t="s">
        <v>0</v>
      </c>
      <c r="P936" t="s">
        <v>0</v>
      </c>
    </row>
    <row r="937" spans="1:16">
      <c r="A937" s="120" t="s">
        <v>3577</v>
      </c>
      <c r="B937" s="232">
        <v>937</v>
      </c>
      <c r="C937" s="232"/>
      <c r="D937" s="232"/>
      <c r="E937" s="345"/>
      <c r="F937" s="344">
        <f>IF(A937="4637/11/25",1,A937)</f>
        <v>1</v>
      </c>
      <c r="G937" s="232"/>
      <c r="H937" t="s">
        <v>0</v>
      </c>
      <c r="I937" t="s">
        <v>0</v>
      </c>
      <c r="J937" t="s">
        <v>0</v>
      </c>
      <c r="K937" t="s">
        <v>0</v>
      </c>
      <c r="L937" t="s">
        <v>0</v>
      </c>
      <c r="M937" t="s">
        <v>0</v>
      </c>
      <c r="N937" t="s">
        <v>0</v>
      </c>
      <c r="O937" t="s">
        <v>0</v>
      </c>
      <c r="P937" t="s">
        <v>0</v>
      </c>
    </row>
    <row r="938" spans="1:16">
      <c r="A938" s="120" t="s">
        <v>3577</v>
      </c>
      <c r="B938" s="232">
        <v>938</v>
      </c>
      <c r="C938" s="232"/>
      <c r="D938" s="232"/>
      <c r="E938" s="345"/>
      <c r="F938" s="344">
        <f>IF(A938="4637/11/25",1,A938)</f>
        <v>1</v>
      </c>
      <c r="G938" s="232"/>
    </row>
    <row r="939" spans="1:16">
      <c r="A939" s="120" t="s">
        <v>3577</v>
      </c>
      <c r="B939" s="232">
        <v>939</v>
      </c>
      <c r="C939" s="232"/>
      <c r="D939" s="232"/>
      <c r="E939" s="345"/>
      <c r="F939" s="344">
        <f>IF(A939="4637/11/25",1,A939)</f>
        <v>1</v>
      </c>
      <c r="G939" s="232"/>
    </row>
    <row r="940" spans="1:16">
      <c r="A940" s="120" t="s">
        <v>3577</v>
      </c>
      <c r="B940" s="232">
        <v>940</v>
      </c>
      <c r="C940" s="232"/>
      <c r="D940" s="232"/>
      <c r="E940" s="345"/>
      <c r="F940" s="344">
        <f>IF(A940="4637/11/25",1,A940)</f>
        <v>1</v>
      </c>
      <c r="G940" s="232"/>
    </row>
    <row r="941" spans="1:16">
      <c r="A941" s="120" t="s">
        <v>3577</v>
      </c>
      <c r="B941" s="232">
        <v>941</v>
      </c>
      <c r="C941" s="232"/>
      <c r="D941" s="232"/>
      <c r="E941" s="345"/>
      <c r="F941" s="344">
        <f>IF(A941="4637/11/25",1,A941)</f>
        <v>1</v>
      </c>
      <c r="G941" s="232"/>
    </row>
    <row r="942" spans="1:16">
      <c r="A942" s="120" t="s">
        <v>3577</v>
      </c>
      <c r="B942" s="232">
        <v>942</v>
      </c>
      <c r="C942" s="232"/>
      <c r="D942" s="232"/>
      <c r="E942" s="345"/>
      <c r="F942" s="344">
        <f>IF(A942="4637/11/25",1,A942)</f>
        <v>1</v>
      </c>
      <c r="G942" s="232"/>
    </row>
    <row r="943" spans="1:16">
      <c r="A943" s="120" t="s">
        <v>3577</v>
      </c>
      <c r="B943" s="232">
        <v>943</v>
      </c>
      <c r="C943" s="232"/>
      <c r="D943" s="232"/>
      <c r="E943" s="345"/>
      <c r="F943" s="344">
        <f>IF(A943="4637/11/25",1,A943)</f>
        <v>1</v>
      </c>
      <c r="G943" s="232"/>
    </row>
    <row r="944" spans="1:16">
      <c r="A944" s="120" t="s">
        <v>3577</v>
      </c>
      <c r="B944" s="232">
        <v>944</v>
      </c>
      <c r="C944" s="232"/>
      <c r="D944" s="232"/>
      <c r="E944" s="345"/>
      <c r="F944" s="344">
        <f>IF(A944="4637/11/25",1,A944)</f>
        <v>1</v>
      </c>
      <c r="G944" s="232"/>
    </row>
    <row r="945" spans="1:7">
      <c r="A945" s="120" t="s">
        <v>3577</v>
      </c>
      <c r="B945" s="232">
        <v>945</v>
      </c>
      <c r="C945" s="232"/>
      <c r="D945" s="232"/>
      <c r="E945" s="345"/>
      <c r="F945" s="344">
        <f>IF(A945="4637/11/25",1,A945)</f>
        <v>1</v>
      </c>
      <c r="G945" s="232"/>
    </row>
    <row r="946" spans="1:7">
      <c r="A946" s="120" t="s">
        <v>3577</v>
      </c>
      <c r="B946" s="232">
        <v>946</v>
      </c>
      <c r="C946" s="232"/>
      <c r="D946" s="232"/>
      <c r="E946" s="345"/>
      <c r="F946" s="344">
        <f>IF(A946="4637/11/25",1,A946)</f>
        <v>1</v>
      </c>
      <c r="G946" s="232"/>
    </row>
    <row r="947" spans="1:7">
      <c r="A947" s="120" t="s">
        <v>3577</v>
      </c>
      <c r="B947" s="232">
        <v>947</v>
      </c>
      <c r="C947" s="232"/>
      <c r="D947" s="232"/>
      <c r="E947" s="345"/>
      <c r="F947" s="344">
        <f>IF(A947="4637/11/25",1,A947)</f>
        <v>1</v>
      </c>
      <c r="G947" s="232"/>
    </row>
    <row r="948" spans="1:7">
      <c r="A948" s="120" t="s">
        <v>3577</v>
      </c>
      <c r="B948" s="232">
        <v>948</v>
      </c>
      <c r="C948" s="232"/>
      <c r="D948" s="232"/>
      <c r="E948" s="345"/>
      <c r="F948" s="344">
        <f>IF(A948="4637/11/25",1,A948)</f>
        <v>1</v>
      </c>
      <c r="G948" s="232"/>
    </row>
    <row r="949" spans="1:7">
      <c r="A949" s="120" t="s">
        <v>3577</v>
      </c>
      <c r="B949" s="232">
        <v>949</v>
      </c>
      <c r="C949" s="232"/>
      <c r="D949" s="232"/>
      <c r="E949" s="345"/>
      <c r="F949" s="344">
        <f>IF(A949="4637/11/25",1,A949)</f>
        <v>1</v>
      </c>
      <c r="G949" s="232"/>
    </row>
    <row r="950" spans="1:7">
      <c r="A950" s="120" t="s">
        <v>3577</v>
      </c>
      <c r="B950" s="232">
        <v>950</v>
      </c>
      <c r="C950" s="232"/>
      <c r="D950" s="232"/>
      <c r="E950" s="345"/>
      <c r="F950" s="344">
        <f>IF(A950="4637/11/25",1,A950)</f>
        <v>1</v>
      </c>
      <c r="G950" s="232"/>
    </row>
    <row r="951" spans="1:7">
      <c r="A951" s="120" t="s">
        <v>3577</v>
      </c>
      <c r="B951" s="232">
        <v>951</v>
      </c>
      <c r="C951" s="232"/>
      <c r="D951" s="232"/>
      <c r="E951" s="345"/>
      <c r="F951" s="344">
        <f>IF(A951="4637/11/25",1,A951)</f>
        <v>1</v>
      </c>
      <c r="G951" s="232"/>
    </row>
    <row r="952" spans="1:7">
      <c r="A952" s="120" t="s">
        <v>3577</v>
      </c>
      <c r="B952" s="232">
        <v>952</v>
      </c>
      <c r="C952" s="232"/>
      <c r="D952" s="232"/>
      <c r="E952" s="345"/>
      <c r="F952" s="344">
        <f>IF(A952="4637/11/25",1,A952)</f>
        <v>1</v>
      </c>
      <c r="G952" s="232"/>
    </row>
    <row r="953" spans="1:7">
      <c r="A953" s="120" t="s">
        <v>3577</v>
      </c>
      <c r="B953" s="232">
        <v>953</v>
      </c>
      <c r="C953" s="232"/>
      <c r="D953" s="232"/>
      <c r="E953" s="345"/>
      <c r="F953" s="344">
        <f>IF(A953="4637/11/25",1,A953)</f>
        <v>1</v>
      </c>
      <c r="G953" s="232"/>
    </row>
    <row r="954" spans="1:7">
      <c r="A954" s="120" t="s">
        <v>3577</v>
      </c>
      <c r="B954" s="232">
        <v>954</v>
      </c>
      <c r="C954" s="232"/>
      <c r="D954" s="232"/>
      <c r="E954" s="345"/>
      <c r="F954" s="344">
        <f>IF(A954="4637/11/25",1,A954)</f>
        <v>1</v>
      </c>
      <c r="G954" s="232"/>
    </row>
    <row r="955" spans="1:7">
      <c r="A955" s="120" t="s">
        <v>3577</v>
      </c>
      <c r="B955" s="232">
        <v>955</v>
      </c>
      <c r="C955" s="232"/>
      <c r="D955" s="232"/>
      <c r="E955" s="345"/>
      <c r="F955" s="344">
        <f>IF(A955="4637/11/25",1,A955)</f>
        <v>1</v>
      </c>
      <c r="G955" s="232"/>
    </row>
    <row r="956" spans="1:7">
      <c r="A956" s="120" t="s">
        <v>3577</v>
      </c>
      <c r="B956" s="232">
        <v>956</v>
      </c>
      <c r="C956" s="232"/>
      <c r="D956" s="232"/>
      <c r="E956" s="345"/>
      <c r="F956" s="344">
        <f>IF(A956="4637/11/25",1,A956)</f>
        <v>1</v>
      </c>
      <c r="G956" s="232"/>
    </row>
    <row r="957" spans="1:7">
      <c r="A957" s="120" t="s">
        <v>3577</v>
      </c>
      <c r="B957" s="232">
        <v>957</v>
      </c>
      <c r="C957" s="232"/>
      <c r="D957" s="232"/>
      <c r="E957" s="345"/>
      <c r="F957" s="344">
        <f>IF(A957="4637/11/25",1,A957)</f>
        <v>1</v>
      </c>
      <c r="G957" s="232"/>
    </row>
    <row r="958" spans="1:7">
      <c r="A958" s="120" t="s">
        <v>3577</v>
      </c>
      <c r="B958" s="232">
        <v>958</v>
      </c>
      <c r="C958" s="232"/>
      <c r="D958" s="232"/>
      <c r="E958" s="345"/>
      <c r="F958" s="344">
        <f>IF(A958="4637/11/25",1,A958)</f>
        <v>1</v>
      </c>
      <c r="G958" s="232"/>
    </row>
    <row r="959" spans="1:7">
      <c r="A959" s="120" t="s">
        <v>3577</v>
      </c>
      <c r="B959" s="232">
        <v>959</v>
      </c>
      <c r="C959" s="232"/>
      <c r="D959" s="232"/>
      <c r="E959" s="345"/>
      <c r="F959" s="344">
        <f>IF(A959="4637/11/25",1,A959)</f>
        <v>1</v>
      </c>
      <c r="G959" s="232"/>
    </row>
    <row r="960" spans="1:7">
      <c r="A960" s="120" t="s">
        <v>3577</v>
      </c>
      <c r="B960" s="232">
        <v>960</v>
      </c>
      <c r="C960" s="232"/>
      <c r="D960" s="232"/>
      <c r="E960" s="345"/>
      <c r="F960" s="344">
        <f>IF(A960="4637/11/25",1,A960)</f>
        <v>1</v>
      </c>
      <c r="G960" s="232"/>
    </row>
    <row r="961" spans="1:7">
      <c r="A961" s="120" t="s">
        <v>3577</v>
      </c>
      <c r="B961" s="232">
        <v>961</v>
      </c>
      <c r="C961" s="232"/>
      <c r="D961" s="232"/>
      <c r="E961" s="345"/>
      <c r="F961" s="344">
        <f>IF(A961="4637/11/25",1,A961)</f>
        <v>1</v>
      </c>
      <c r="G961" s="232"/>
    </row>
    <row r="962" spans="1:7">
      <c r="A962" s="120" t="s">
        <v>3577</v>
      </c>
      <c r="B962" s="232">
        <v>962</v>
      </c>
      <c r="C962" s="232"/>
      <c r="D962" s="232"/>
      <c r="E962" s="345"/>
      <c r="F962" s="344">
        <f>IF(A962="4637/11/25",1,A962)</f>
        <v>1</v>
      </c>
      <c r="G962" s="232"/>
    </row>
    <row r="963" spans="1:7">
      <c r="A963" s="120" t="s">
        <v>3577</v>
      </c>
      <c r="B963" s="232">
        <v>963</v>
      </c>
      <c r="C963" s="232"/>
      <c r="D963" s="232"/>
      <c r="E963" s="345"/>
      <c r="F963" s="344">
        <f>IF(A963="4637/11/25",1,A963)</f>
        <v>1</v>
      </c>
      <c r="G963" s="232"/>
    </row>
    <row r="964" spans="1:7">
      <c r="A964" s="120" t="s">
        <v>3577</v>
      </c>
      <c r="B964" s="232">
        <v>964</v>
      </c>
      <c r="C964" s="232"/>
      <c r="D964" s="232"/>
      <c r="E964" s="345"/>
      <c r="F964" s="344">
        <f>IF(A964="4637/11/25",1,A964)</f>
        <v>1</v>
      </c>
      <c r="G964" s="232"/>
    </row>
    <row r="965" spans="1:7">
      <c r="A965" s="120" t="s">
        <v>3577</v>
      </c>
      <c r="B965" s="232">
        <v>965</v>
      </c>
      <c r="C965" s="232"/>
      <c r="D965" s="232"/>
      <c r="E965" s="345"/>
      <c r="F965" s="344">
        <f>IF(A965="4637/11/25",1,A965)</f>
        <v>1</v>
      </c>
      <c r="G965" s="232"/>
    </row>
    <row r="966" spans="1:7">
      <c r="A966" s="120" t="s">
        <v>3577</v>
      </c>
      <c r="B966" s="232">
        <v>966</v>
      </c>
      <c r="C966" s="232"/>
      <c r="D966" s="232"/>
      <c r="E966" s="345"/>
      <c r="F966" s="344">
        <f>IF(A966="4637/11/25",1,A966)</f>
        <v>1</v>
      </c>
      <c r="G966" s="232"/>
    </row>
    <row r="967" spans="1:7">
      <c r="A967" s="120" t="s">
        <v>3577</v>
      </c>
      <c r="B967" s="232">
        <v>967</v>
      </c>
      <c r="C967" s="232"/>
      <c r="D967" s="232"/>
      <c r="E967" s="345"/>
      <c r="F967" s="344">
        <f>IF(A967="4637/11/25",1,A967)</f>
        <v>1</v>
      </c>
      <c r="G967" s="232"/>
    </row>
    <row r="968" spans="1:7">
      <c r="A968" s="120" t="s">
        <v>3577</v>
      </c>
      <c r="B968" s="232">
        <v>968</v>
      </c>
      <c r="C968" s="232"/>
      <c r="D968" s="232"/>
      <c r="E968" s="345"/>
      <c r="F968" s="344">
        <f>IF(A968="4637/11/25",1,A968)</f>
        <v>1</v>
      </c>
      <c r="G968" s="232"/>
    </row>
    <row r="969" spans="1:7">
      <c r="A969" s="120" t="s">
        <v>3577</v>
      </c>
      <c r="B969" s="232">
        <v>969</v>
      </c>
      <c r="C969" s="232"/>
      <c r="D969" s="232"/>
      <c r="E969" s="345"/>
      <c r="F969" s="344">
        <f>IF(A969="4637/11/25",1,A969)</f>
        <v>1</v>
      </c>
      <c r="G969" s="232"/>
    </row>
    <row r="970" spans="1:7">
      <c r="A970" s="120" t="s">
        <v>3577</v>
      </c>
      <c r="B970" s="232">
        <v>970</v>
      </c>
      <c r="C970" s="232"/>
      <c r="D970" s="232"/>
      <c r="E970" s="345"/>
      <c r="F970" s="344">
        <f>IF(A970="4637/11/25",1,A970)</f>
        <v>1</v>
      </c>
      <c r="G970" s="232"/>
    </row>
    <row r="971" spans="1:7">
      <c r="A971" s="120" t="s">
        <v>3577</v>
      </c>
      <c r="B971" s="232">
        <v>971</v>
      </c>
      <c r="C971" s="232"/>
      <c r="D971" s="232"/>
      <c r="E971" s="345"/>
      <c r="F971" s="344">
        <f>IF(A971="4637/11/25",1,A971)</f>
        <v>1</v>
      </c>
      <c r="G971" s="232"/>
    </row>
    <row r="972" spans="1:7">
      <c r="A972" s="120" t="s">
        <v>3577</v>
      </c>
      <c r="B972" s="232">
        <v>972</v>
      </c>
      <c r="C972" s="232"/>
      <c r="D972" s="232"/>
      <c r="E972" s="345"/>
      <c r="F972" s="344">
        <f>IF(A972="4637/11/25",1,A972)</f>
        <v>1</v>
      </c>
      <c r="G972" s="232"/>
    </row>
    <row r="973" spans="1:7">
      <c r="A973" s="120" t="s">
        <v>3577</v>
      </c>
      <c r="B973" s="232">
        <v>973</v>
      </c>
      <c r="C973" s="232"/>
      <c r="D973" s="232"/>
      <c r="E973" s="345"/>
      <c r="F973" s="344">
        <f>IF(A973="4637/11/25",1,A973)</f>
        <v>1</v>
      </c>
      <c r="G973" s="232"/>
    </row>
    <row r="974" spans="1:7">
      <c r="A974" s="120" t="s">
        <v>3577</v>
      </c>
      <c r="B974" s="232">
        <v>974</v>
      </c>
      <c r="C974" s="232"/>
      <c r="D974" s="232"/>
      <c r="E974" s="345"/>
      <c r="F974" s="344">
        <f>IF(A974="4637/11/25",1,A974)</f>
        <v>1</v>
      </c>
      <c r="G974" s="232"/>
    </row>
    <row r="975" spans="1:7">
      <c r="A975" s="120" t="s">
        <v>3577</v>
      </c>
      <c r="B975" s="232">
        <v>975</v>
      </c>
      <c r="C975" s="232"/>
      <c r="D975" s="232"/>
      <c r="E975" s="345"/>
      <c r="F975" s="344">
        <f>IF(A975="4637/11/25",1,A975)</f>
        <v>1</v>
      </c>
      <c r="G975" s="232"/>
    </row>
    <row r="976" spans="1:7">
      <c r="A976" s="120" t="s">
        <v>3577</v>
      </c>
      <c r="B976" s="232">
        <v>976</v>
      </c>
      <c r="C976" s="232"/>
      <c r="D976" s="232"/>
      <c r="E976" s="345"/>
      <c r="F976" s="344">
        <f>IF(A976="4637/11/25",1,A976)</f>
        <v>1</v>
      </c>
      <c r="G976" s="232"/>
    </row>
    <row r="977" spans="1:16">
      <c r="A977" s="120" t="s">
        <v>3577</v>
      </c>
      <c r="B977" s="232">
        <v>977</v>
      </c>
      <c r="C977" s="232"/>
      <c r="D977" s="232"/>
      <c r="E977" s="345"/>
      <c r="F977" s="344">
        <f>IF(A977="4637/11/25",1,A977)</f>
        <v>1</v>
      </c>
      <c r="G977" s="232"/>
    </row>
    <row r="978" spans="1:16">
      <c r="A978" s="120" t="s">
        <v>3577</v>
      </c>
      <c r="B978" s="232">
        <v>978</v>
      </c>
      <c r="C978" s="232"/>
      <c r="D978" s="232"/>
      <c r="E978" s="345"/>
      <c r="F978" s="344">
        <f>IF(A978="4637/11/25",1,A978)</f>
        <v>1</v>
      </c>
      <c r="G978" s="142"/>
    </row>
    <row r="979" spans="1:16">
      <c r="A979" s="120" t="s">
        <v>3577</v>
      </c>
      <c r="B979" s="232">
        <v>979</v>
      </c>
      <c r="C979" s="232"/>
      <c r="D979" s="232"/>
      <c r="E979" s="345"/>
      <c r="F979" s="344">
        <f>IF(A979="4637/11/25",1,A979)</f>
        <v>1</v>
      </c>
      <c r="G979" s="232"/>
    </row>
    <row r="980" spans="1:16">
      <c r="A980" s="120" t="s">
        <v>3577</v>
      </c>
      <c r="B980" s="232">
        <v>980</v>
      </c>
      <c r="C980" s="232"/>
      <c r="D980" s="232"/>
      <c r="E980" s="345"/>
      <c r="F980" s="344">
        <f>IF(A980="4637/11/25",1,A980)</f>
        <v>1</v>
      </c>
      <c r="G980" s="232"/>
    </row>
    <row r="981" spans="1:16">
      <c r="A981" s="120" t="s">
        <v>3577</v>
      </c>
      <c r="B981" s="232">
        <v>981</v>
      </c>
      <c r="C981" s="232"/>
      <c r="D981" s="232"/>
      <c r="E981" s="345"/>
      <c r="F981" s="344">
        <f>IF(A981="4637/11/25",1,A981)</f>
        <v>1</v>
      </c>
      <c r="G981" s="232"/>
    </row>
    <row r="982" spans="1:16">
      <c r="A982" s="120" t="s">
        <v>3577</v>
      </c>
      <c r="B982" s="232">
        <v>982</v>
      </c>
      <c r="C982" s="232"/>
      <c r="D982" s="232"/>
      <c r="E982" s="345"/>
      <c r="F982" s="344">
        <f>IF(A982="4637/11/25",1,A982)</f>
        <v>1</v>
      </c>
      <c r="G982" s="232"/>
    </row>
    <row r="983" spans="1:16">
      <c r="A983" s="120" t="s">
        <v>3577</v>
      </c>
      <c r="B983" s="232">
        <v>983</v>
      </c>
      <c r="C983" s="232"/>
      <c r="D983" s="232"/>
      <c r="E983" s="345"/>
      <c r="F983" s="344">
        <f>IF(A983="4637/11/25",1,A983)</f>
        <v>1</v>
      </c>
      <c r="G983" s="232"/>
    </row>
    <row r="984" spans="1:16">
      <c r="A984" s="120" t="s">
        <v>3577</v>
      </c>
      <c r="B984" s="232">
        <v>984</v>
      </c>
      <c r="C984" s="232"/>
      <c r="D984" s="232"/>
      <c r="E984" s="345"/>
      <c r="F984" s="344">
        <f>IF(A984="4637/11/25",1,A984)</f>
        <v>1</v>
      </c>
      <c r="G984" s="232"/>
    </row>
    <row r="985" spans="1:16">
      <c r="A985" s="120" t="s">
        <v>3577</v>
      </c>
      <c r="B985" s="232">
        <v>985</v>
      </c>
      <c r="C985" s="232"/>
      <c r="D985" s="232"/>
      <c r="E985" s="345"/>
      <c r="F985" s="344">
        <f>IF(A985="4637/11/25",1,A985)</f>
        <v>1</v>
      </c>
      <c r="G985" s="232"/>
    </row>
    <row r="986" spans="1:16">
      <c r="A986" s="120" t="s">
        <v>3577</v>
      </c>
      <c r="B986" s="232">
        <v>986</v>
      </c>
      <c r="C986" s="232"/>
      <c r="D986" s="232"/>
      <c r="E986" s="345"/>
      <c r="F986" s="344">
        <f>IF(A986="4637/11/25",1,A986)</f>
        <v>1</v>
      </c>
      <c r="G986" s="232"/>
      <c r="H986" t="s">
        <v>0</v>
      </c>
      <c r="I986" t="s">
        <v>0</v>
      </c>
      <c r="J986" t="s">
        <v>0</v>
      </c>
      <c r="K986" t="s">
        <v>0</v>
      </c>
      <c r="L986" t="s">
        <v>0</v>
      </c>
      <c r="M986" t="s">
        <v>0</v>
      </c>
      <c r="N986" t="s">
        <v>0</v>
      </c>
      <c r="O986" t="s">
        <v>0</v>
      </c>
      <c r="P986" t="s">
        <v>0</v>
      </c>
    </row>
    <row r="987" spans="1:16">
      <c r="A987" s="120" t="s">
        <v>3577</v>
      </c>
      <c r="B987" s="232">
        <v>987</v>
      </c>
      <c r="C987" s="232"/>
      <c r="D987" s="232"/>
      <c r="E987" s="345"/>
      <c r="F987" s="344">
        <f>IF(A987="4637/11/25",1,A987)</f>
        <v>1</v>
      </c>
      <c r="G987" s="232"/>
      <c r="H987" t="s">
        <v>0</v>
      </c>
      <c r="I987" t="s">
        <v>0</v>
      </c>
      <c r="J987" t="s">
        <v>0</v>
      </c>
      <c r="K987" t="s">
        <v>0</v>
      </c>
      <c r="L987" t="s">
        <v>0</v>
      </c>
      <c r="M987" t="s">
        <v>0</v>
      </c>
      <c r="N987" t="s">
        <v>0</v>
      </c>
      <c r="O987" t="s">
        <v>0</v>
      </c>
      <c r="P987" t="s">
        <v>0</v>
      </c>
    </row>
    <row r="988" spans="1:16">
      <c r="A988" s="120" t="s">
        <v>3577</v>
      </c>
      <c r="B988" s="232">
        <v>988</v>
      </c>
      <c r="C988" s="232"/>
      <c r="D988" s="232"/>
      <c r="E988" s="345"/>
      <c r="F988" s="344">
        <f>IF(A988="4637/11/25",1,A988)</f>
        <v>1</v>
      </c>
      <c r="G988" s="232"/>
    </row>
    <row r="989" spans="1:16">
      <c r="A989" s="120" t="s">
        <v>3577</v>
      </c>
      <c r="B989" s="232">
        <v>989</v>
      </c>
      <c r="C989" s="232"/>
      <c r="D989" s="232"/>
      <c r="E989" s="345"/>
      <c r="F989" s="344">
        <f>IF(A989="4637/11/25",1,A989)</f>
        <v>1</v>
      </c>
      <c r="G989" s="232"/>
      <c r="H989" t="s">
        <v>0</v>
      </c>
      <c r="I989" t="s">
        <v>0</v>
      </c>
      <c r="J989" t="s">
        <v>0</v>
      </c>
      <c r="L989" t="s">
        <v>0</v>
      </c>
      <c r="P989" t="s">
        <v>0</v>
      </c>
    </row>
    <row r="990" spans="1:16">
      <c r="A990" s="120" t="s">
        <v>3577</v>
      </c>
      <c r="B990" s="232">
        <v>990</v>
      </c>
      <c r="C990" s="232"/>
      <c r="D990" s="232"/>
      <c r="E990" s="345"/>
      <c r="F990" s="344">
        <f>IF(A990="4637/11/25",1,A990)</f>
        <v>1</v>
      </c>
      <c r="G990" s="232"/>
    </row>
    <row r="991" spans="1:16">
      <c r="A991" s="120" t="s">
        <v>3577</v>
      </c>
      <c r="B991" s="232">
        <v>991</v>
      </c>
      <c r="C991" s="232"/>
      <c r="D991" s="232"/>
      <c r="E991" s="345"/>
      <c r="F991" s="344">
        <f>IF(A991="4637/11/25",1,A991)</f>
        <v>1</v>
      </c>
      <c r="G991" s="142"/>
    </row>
    <row r="992" spans="1:16">
      <c r="A992" s="120" t="s">
        <v>3577</v>
      </c>
      <c r="B992" s="232">
        <v>992</v>
      </c>
      <c r="C992" s="232"/>
      <c r="D992" s="232"/>
      <c r="E992" s="345"/>
      <c r="F992" s="344">
        <f>IF(A992="4637/11/25",1,A992)</f>
        <v>1</v>
      </c>
      <c r="G992" s="232"/>
    </row>
    <row r="993" spans="1:17">
      <c r="A993" s="120" t="s">
        <v>3577</v>
      </c>
      <c r="B993" s="232">
        <v>993</v>
      </c>
      <c r="C993" s="232"/>
      <c r="D993" s="232"/>
      <c r="E993" s="345"/>
      <c r="F993" s="344">
        <f>IF(A993="4637/11/25",1,A993)</f>
        <v>1</v>
      </c>
      <c r="G993" s="232"/>
    </row>
    <row r="994" spans="1:17">
      <c r="A994" s="120" t="s">
        <v>3577</v>
      </c>
      <c r="B994" s="232">
        <v>994</v>
      </c>
      <c r="C994" s="232"/>
      <c r="D994" s="232"/>
      <c r="E994" s="345"/>
      <c r="F994" s="344">
        <f>IF(A994="4637/11/25",1,A994)</f>
        <v>1</v>
      </c>
      <c r="G994" s="232"/>
    </row>
    <row r="995" spans="1:17">
      <c r="A995" s="120" t="s">
        <v>3577</v>
      </c>
      <c r="B995" s="232">
        <v>995</v>
      </c>
      <c r="C995" s="232"/>
      <c r="D995" s="232"/>
      <c r="E995" s="345"/>
      <c r="F995" s="344">
        <f>IF(A995="4637/11/25",1,A995)</f>
        <v>1</v>
      </c>
      <c r="G995" s="232"/>
    </row>
    <row r="996" spans="1:17">
      <c r="A996" s="120" t="s">
        <v>3577</v>
      </c>
      <c r="B996" s="232">
        <v>996</v>
      </c>
      <c r="C996" s="232"/>
      <c r="D996" s="232"/>
      <c r="E996" s="345"/>
      <c r="F996" s="344">
        <f>IF(A996="4637/11/25",1,A996)</f>
        <v>1</v>
      </c>
      <c r="G996" s="232"/>
      <c r="H996" t="s">
        <v>0</v>
      </c>
      <c r="I996" t="s">
        <v>0</v>
      </c>
      <c r="J996" t="s">
        <v>0</v>
      </c>
      <c r="K996" t="s">
        <v>0</v>
      </c>
      <c r="L996" t="s">
        <v>0</v>
      </c>
      <c r="M996" t="s">
        <v>0</v>
      </c>
      <c r="N996" t="s">
        <v>0</v>
      </c>
      <c r="O996" t="s">
        <v>0</v>
      </c>
      <c r="P996" t="s">
        <v>0</v>
      </c>
    </row>
    <row r="997" spans="1:17">
      <c r="A997" s="120" t="s">
        <v>3577</v>
      </c>
      <c r="B997" s="232">
        <v>997</v>
      </c>
      <c r="C997" s="232"/>
      <c r="D997" s="232"/>
      <c r="E997" s="345"/>
      <c r="F997" s="344">
        <f>IF(A997="4637/11/25",1,A997)</f>
        <v>1</v>
      </c>
      <c r="G997" s="232"/>
      <c r="H997" t="s">
        <v>0</v>
      </c>
      <c r="I997" t="s">
        <v>0</v>
      </c>
      <c r="J997" t="s">
        <v>0</v>
      </c>
      <c r="K997" t="s">
        <v>0</v>
      </c>
      <c r="L997" t="s">
        <v>0</v>
      </c>
      <c r="M997" t="s">
        <v>0</v>
      </c>
      <c r="N997" t="s">
        <v>0</v>
      </c>
      <c r="O997" t="s">
        <v>0</v>
      </c>
      <c r="P997" t="s">
        <v>0</v>
      </c>
    </row>
    <row r="998" spans="1:17">
      <c r="A998" s="120" t="s">
        <v>3577</v>
      </c>
      <c r="B998" s="232">
        <v>998</v>
      </c>
      <c r="C998" s="232"/>
      <c r="D998" s="232"/>
      <c r="E998" s="345"/>
      <c r="F998" s="344">
        <f>IF(A998="4637/11/25",1,A998)</f>
        <v>1</v>
      </c>
      <c r="G998" s="232"/>
      <c r="K998">
        <v>999999693</v>
      </c>
    </row>
    <row r="999" spans="1:17">
      <c r="A999" s="120" t="s">
        <v>3577</v>
      </c>
      <c r="B999" s="232">
        <v>999</v>
      </c>
      <c r="C999" s="232"/>
      <c r="D999" s="232"/>
      <c r="E999" s="345"/>
      <c r="F999" s="344">
        <f>IF(A999="4637/11/25",1,A999)</f>
        <v>1</v>
      </c>
      <c r="G999" s="232"/>
      <c r="H999" t="s">
        <v>0</v>
      </c>
      <c r="I999" t="s">
        <v>0</v>
      </c>
      <c r="J999" t="s">
        <v>0</v>
      </c>
      <c r="L999" t="s">
        <v>0</v>
      </c>
      <c r="P999" t="s">
        <v>0</v>
      </c>
    </row>
    <row r="1000" spans="1:17">
      <c r="B1000" s="232"/>
      <c r="C1000" s="232"/>
      <c r="D1000" s="232"/>
      <c r="G1000" s="232"/>
    </row>
    <row r="1001" spans="1:17">
      <c r="A1001" s="283" t="s">
        <v>531</v>
      </c>
    </row>
    <row r="1002" spans="1:17">
      <c r="A1002" s="512"/>
      <c r="B1002" s="512"/>
      <c r="C1002" s="513"/>
      <c r="D1002" s="498"/>
      <c r="E1002" s="513"/>
      <c r="F1002" s="359"/>
      <c r="G1002" s="372">
        <v>200659465</v>
      </c>
      <c r="H1002" s="372">
        <v>0</v>
      </c>
      <c r="I1002" s="372" t="s">
        <v>2554</v>
      </c>
      <c r="J1002" s="372" t="s">
        <v>2696</v>
      </c>
      <c r="K1002" s="497" t="s">
        <v>605</v>
      </c>
      <c r="N1002" s="360"/>
      <c r="O1002" s="372"/>
      <c r="P1002" s="360"/>
      <c r="Q1002" s="372"/>
    </row>
    <row r="1003" spans="1:17">
      <c r="A1003" s="576"/>
      <c r="B1003" s="576"/>
      <c r="C1003" s="577"/>
      <c r="D1003" s="551"/>
      <c r="E1003" s="577"/>
      <c r="F1003" s="510"/>
      <c r="N1003" s="360"/>
      <c r="O1003" s="372"/>
      <c r="P1003" s="360"/>
      <c r="Q1003" s="372"/>
    </row>
    <row r="1004" spans="1:17">
      <c r="A1004" s="576"/>
      <c r="B1004" s="576"/>
      <c r="C1004" s="577"/>
      <c r="D1004" s="551"/>
      <c r="E1004" s="577"/>
      <c r="F1004" s="510"/>
      <c r="N1004" s="360"/>
      <c r="O1004" s="372"/>
      <c r="P1004" s="360"/>
      <c r="Q1004" s="372"/>
    </row>
    <row r="1005" spans="1:17">
      <c r="A1005" s="561"/>
      <c r="B1005" s="560"/>
      <c r="C1005" s="561"/>
      <c r="D1005" s="551"/>
      <c r="E1005" s="577"/>
      <c r="F1005" s="510"/>
      <c r="N1005" s="360"/>
      <c r="O1005" s="372"/>
      <c r="P1005" s="360"/>
      <c r="Q1005" s="372"/>
    </row>
    <row r="1006" spans="1:17">
      <c r="A1006" s="561"/>
      <c r="B1006" s="560"/>
      <c r="C1006" s="561"/>
      <c r="D1006" s="551"/>
      <c r="F1006" s="510"/>
      <c r="N1006" s="360"/>
      <c r="O1006" s="372"/>
      <c r="P1006" s="360"/>
      <c r="Q1006" s="372"/>
    </row>
    <row r="1007" spans="1:17">
      <c r="A1007" s="560"/>
      <c r="B1007" s="560"/>
      <c r="C1007" s="560"/>
      <c r="D1007" s="560"/>
      <c r="N1007" s="360"/>
      <c r="O1007" s="372"/>
      <c r="P1007" s="360"/>
      <c r="Q1007" s="372"/>
    </row>
    <row r="1008" spans="1:17">
      <c r="A1008" s="560"/>
      <c r="B1008" s="560"/>
      <c r="C1008" s="560"/>
      <c r="D1008" s="560"/>
      <c r="N1008" s="372"/>
      <c r="O1008" s="372"/>
      <c r="P1008" s="360"/>
      <c r="Q1008" s="372"/>
    </row>
    <row r="1009" spans="1:17">
      <c r="A1009"/>
      <c r="N1009" s="360"/>
      <c r="O1009" s="372"/>
      <c r="P1009" s="360"/>
      <c r="Q1009" s="372"/>
    </row>
    <row r="1010" spans="1:17">
      <c r="A1010"/>
    </row>
    <row r="1011" spans="1:17">
      <c r="A1011"/>
    </row>
    <row r="1012" spans="1:17">
      <c r="A1012"/>
    </row>
    <row r="1013" spans="1:17">
      <c r="A1013"/>
    </row>
    <row r="1014" spans="1:17">
      <c r="A1014"/>
    </row>
    <row r="1015" spans="1:17">
      <c r="A1015"/>
    </row>
    <row r="1016" spans="1:17">
      <c r="A1016"/>
    </row>
    <row r="1017" spans="1:17">
      <c r="A1017"/>
    </row>
    <row r="1018" spans="1:17">
      <c r="A1018"/>
    </row>
    <row r="1019" spans="1:17">
      <c r="A1019"/>
    </row>
    <row r="1020" spans="1:17">
      <c r="A1020"/>
    </row>
    <row r="1021" spans="1:17">
      <c r="A1021"/>
    </row>
    <row r="1022" spans="1:17">
      <c r="A1022"/>
    </row>
    <row r="1023" spans="1:17">
      <c r="A1023"/>
    </row>
    <row r="1024" spans="1:17">
      <c r="A1024"/>
    </row>
    <row r="1025" spans="1:1">
      <c r="A1025"/>
    </row>
    <row r="1026" spans="1:1">
      <c r="A1026"/>
    </row>
    <row r="1027" spans="1:1">
      <c r="A1027"/>
    </row>
    <row r="1028" spans="1:1">
      <c r="A1028"/>
    </row>
    <row r="1029" spans="1:1">
      <c r="A1029"/>
    </row>
    <row r="1030" spans="1:1">
      <c r="A1030"/>
    </row>
    <row r="1031" spans="1:1">
      <c r="A1031"/>
    </row>
    <row r="1032" spans="1:1">
      <c r="A1032"/>
    </row>
    <row r="1033" spans="1:1">
      <c r="A1033"/>
    </row>
    <row r="1034" spans="1:1">
      <c r="A1034"/>
    </row>
    <row r="1035" spans="1:1">
      <c r="A1035"/>
    </row>
    <row r="1036" spans="1:1">
      <c r="A1036"/>
    </row>
    <row r="1037" spans="1:1">
      <c r="A1037"/>
    </row>
    <row r="1038" spans="1:1">
      <c r="A1038"/>
    </row>
    <row r="1039" spans="1:1">
      <c r="A1039"/>
    </row>
    <row r="1040" spans="1:1">
      <c r="A1040"/>
    </row>
    <row r="1041" spans="1:3">
      <c r="A1041"/>
    </row>
    <row r="1042" spans="1:3">
      <c r="A1042"/>
    </row>
    <row r="1043" spans="1:3">
      <c r="A1043"/>
    </row>
    <row r="1044" spans="1:3">
      <c r="A1044"/>
    </row>
    <row r="1045" spans="1:3">
      <c r="A1045"/>
    </row>
    <row r="1046" spans="1:3">
      <c r="A1046"/>
    </row>
    <row r="1047" spans="1:3">
      <c r="A1047"/>
    </row>
    <row r="1048" spans="1:3">
      <c r="A1048"/>
    </row>
    <row r="1049" spans="1:3">
      <c r="A1049"/>
    </row>
    <row r="1050" spans="1:3">
      <c r="A1050"/>
    </row>
    <row r="1051" spans="1:3">
      <c r="C1051" s="203"/>
    </row>
    <row r="1052" spans="1:3">
      <c r="C1052" s="203"/>
    </row>
    <row r="1053" spans="1:3">
      <c r="C1053" s="203"/>
    </row>
    <row r="1054" spans="1:3">
      <c r="C1054" s="203"/>
    </row>
    <row r="1055" spans="1:3">
      <c r="C1055" s="203"/>
    </row>
    <row r="1056" spans="1:3">
      <c r="C1056" s="203"/>
    </row>
    <row r="1057" spans="3:3">
      <c r="C1057" s="203"/>
    </row>
    <row r="1058" spans="3:3">
      <c r="C1058" s="203"/>
    </row>
    <row r="1059" spans="3:3">
      <c r="C1059" s="203"/>
    </row>
    <row r="1060" spans="3:3">
      <c r="C1060" s="203"/>
    </row>
    <row r="1061" spans="3:3">
      <c r="C1061" s="203"/>
    </row>
    <row r="1062" spans="3:3">
      <c r="C1062" s="203"/>
    </row>
    <row r="1063" spans="3:3">
      <c r="C1063" s="203"/>
    </row>
    <row r="1064" spans="3:3">
      <c r="C1064" s="203"/>
    </row>
    <row r="1065" spans="3:3">
      <c r="C1065" s="203"/>
    </row>
    <row r="1066" spans="3:3">
      <c r="C1066" s="203"/>
    </row>
    <row r="1067" spans="3:3">
      <c r="C1067" s="203"/>
    </row>
    <row r="1068" spans="3:3">
      <c r="C1068" s="203"/>
    </row>
    <row r="1069" spans="3:3">
      <c r="C1069" s="203"/>
    </row>
    <row r="1070" spans="3:3">
      <c r="C1070" s="203"/>
    </row>
    <row r="1071" spans="3:3">
      <c r="C1071" s="203"/>
    </row>
    <row r="1072" spans="3:3">
      <c r="C1072" s="203"/>
    </row>
    <row r="1073" spans="3:3">
      <c r="C1073" s="203"/>
    </row>
    <row r="1074" spans="3:3">
      <c r="C1074" s="203"/>
    </row>
    <row r="1075" spans="3:3">
      <c r="C1075" s="203"/>
    </row>
    <row r="1076" spans="3:3">
      <c r="C1076" s="203"/>
    </row>
    <row r="1077" spans="3:3">
      <c r="C1077" s="203"/>
    </row>
    <row r="1078" spans="3:3">
      <c r="C1078" s="203"/>
    </row>
    <row r="1079" spans="3:3">
      <c r="C1079" s="203"/>
    </row>
    <row r="1080" spans="3:3">
      <c r="C1080" s="203"/>
    </row>
    <row r="1081" spans="3:3">
      <c r="C1081" s="203"/>
    </row>
    <row r="1082" spans="3:3">
      <c r="C1082" s="203"/>
    </row>
    <row r="1083" spans="3:3">
      <c r="C1083" s="203"/>
    </row>
    <row r="1084" spans="3:3">
      <c r="C1084" s="203"/>
    </row>
    <row r="1085" spans="3:3">
      <c r="C1085" s="203"/>
    </row>
    <row r="1086" spans="3:3">
      <c r="C1086" s="203"/>
    </row>
    <row r="1087" spans="3:3">
      <c r="C1087" s="203"/>
    </row>
    <row r="1088" spans="3:3">
      <c r="C1088" s="203"/>
    </row>
    <row r="1089" spans="3:3">
      <c r="C1089" s="203"/>
    </row>
    <row r="1090" spans="3:3">
      <c r="C1090" s="203"/>
    </row>
    <row r="1091" spans="3:3">
      <c r="C1091" s="203"/>
    </row>
    <row r="1092" spans="3:3">
      <c r="C1092" s="203"/>
    </row>
    <row r="1093" spans="3:3">
      <c r="C1093" s="203"/>
    </row>
    <row r="1094" spans="3:3">
      <c r="C1094" s="203"/>
    </row>
    <row r="1095" spans="3:3">
      <c r="C1095" s="203"/>
    </row>
    <row r="1096" spans="3:3">
      <c r="C1096" s="203"/>
    </row>
    <row r="1097" spans="3:3">
      <c r="C1097" s="203"/>
    </row>
    <row r="1098" spans="3:3">
      <c r="C1098" s="203"/>
    </row>
    <row r="1099" spans="3:3">
      <c r="C1099" s="203"/>
    </row>
    <row r="1100" spans="3:3">
      <c r="C1100" s="203"/>
    </row>
    <row r="1101" spans="3:3">
      <c r="C1101" s="203"/>
    </row>
    <row r="1102" spans="3:3">
      <c r="C1102" s="203"/>
    </row>
    <row r="1103" spans="3:3">
      <c r="C1103" s="203"/>
    </row>
  </sheetData>
  <sheetProtection selectLockedCells="1"/>
  <sortState ref="A1:F1000">
    <sortCondition ref="B1:B1000"/>
    <sortCondition descending="1" ref="F1:F1000"/>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8"/>
  <sheetViews>
    <sheetView workbookViewId="0">
      <selection activeCell="A18" sqref="A18"/>
    </sheetView>
  </sheetViews>
  <sheetFormatPr defaultRowHeight="15.75"/>
  <cols>
    <col min="1" max="1" width="48.25" customWidth="1"/>
    <col min="2" max="2" width="51.625" style="560" customWidth="1"/>
    <col min="3" max="3" width="48" style="560" customWidth="1"/>
    <col min="4" max="4" width="45.625" style="560" customWidth="1"/>
  </cols>
  <sheetData>
    <row r="1" spans="1:4">
      <c r="A1" s="796" t="s">
        <v>1</v>
      </c>
      <c r="B1" s="796" t="s">
        <v>2775</v>
      </c>
      <c r="C1" s="796" t="s">
        <v>2774</v>
      </c>
      <c r="D1" s="796" t="s">
        <v>2773</v>
      </c>
    </row>
    <row r="2" spans="1:4">
      <c r="A2" s="797" t="s">
        <v>2770</v>
      </c>
      <c r="B2" s="796" t="s">
        <v>2958</v>
      </c>
      <c r="C2" s="798" t="s">
        <v>2777</v>
      </c>
      <c r="D2" s="798" t="s">
        <v>2776</v>
      </c>
    </row>
    <row r="3" spans="1:4" ht="63">
      <c r="A3" s="795" t="s">
        <v>2942</v>
      </c>
      <c r="B3" s="795" t="s">
        <v>3002</v>
      </c>
      <c r="C3" s="795" t="s">
        <v>2941</v>
      </c>
      <c r="D3" s="807" t="s">
        <v>2943</v>
      </c>
    </row>
    <row r="4" spans="1:4" s="560" customFormat="1">
      <c r="A4" s="807" t="s">
        <v>3190</v>
      </c>
      <c r="B4" s="795" t="s">
        <v>2998</v>
      </c>
      <c r="C4" s="795" t="s">
        <v>2997</v>
      </c>
      <c r="D4" s="795" t="s">
        <v>2999</v>
      </c>
    </row>
    <row r="5" spans="1:4" s="560" customFormat="1" ht="47.25">
      <c r="A5" s="795" t="s">
        <v>3003</v>
      </c>
      <c r="B5" s="795" t="s">
        <v>3004</v>
      </c>
      <c r="C5" s="795" t="s">
        <v>3000</v>
      </c>
      <c r="D5" s="795" t="s">
        <v>3001</v>
      </c>
    </row>
    <row r="6" spans="1:4" ht="63">
      <c r="A6" s="795" t="s">
        <v>2961</v>
      </c>
      <c r="B6" s="797" t="s">
        <v>3005</v>
      </c>
      <c r="C6" s="797" t="s">
        <v>2780</v>
      </c>
      <c r="D6" s="797" t="s">
        <v>2779</v>
      </c>
    </row>
    <row r="7" spans="1:4">
      <c r="A7" s="796" t="s">
        <v>2781</v>
      </c>
      <c r="B7" s="797" t="s">
        <v>2783</v>
      </c>
      <c r="C7" s="797" t="s">
        <v>2782</v>
      </c>
      <c r="D7" s="797" t="s">
        <v>2784</v>
      </c>
    </row>
    <row r="8" spans="1:4">
      <c r="A8" s="796" t="s">
        <v>163</v>
      </c>
      <c r="B8" s="797" t="s">
        <v>3006</v>
      </c>
      <c r="C8" s="797" t="s">
        <v>2944</v>
      </c>
      <c r="D8" s="797" t="s">
        <v>2785</v>
      </c>
    </row>
    <row r="9" spans="1:4">
      <c r="A9" s="796" t="s">
        <v>26</v>
      </c>
      <c r="B9" s="797" t="s">
        <v>2787</v>
      </c>
      <c r="C9" s="797" t="s">
        <v>2786</v>
      </c>
      <c r="D9" s="797" t="s">
        <v>2787</v>
      </c>
    </row>
    <row r="10" spans="1:4">
      <c r="A10" s="796" t="s">
        <v>2707</v>
      </c>
      <c r="B10" s="797" t="s">
        <v>2788</v>
      </c>
      <c r="C10" s="797" t="s">
        <v>2789</v>
      </c>
      <c r="D10" s="797" t="s">
        <v>2790</v>
      </c>
    </row>
    <row r="11" spans="1:4" ht="31.5">
      <c r="A11" s="796" t="s">
        <v>2791</v>
      </c>
      <c r="B11" s="797" t="s">
        <v>2794</v>
      </c>
      <c r="C11" s="797" t="s">
        <v>2795</v>
      </c>
      <c r="D11" s="797" t="s">
        <v>2991</v>
      </c>
    </row>
    <row r="12" spans="1:4">
      <c r="A12" s="796" t="s">
        <v>2979</v>
      </c>
      <c r="B12" s="796" t="s">
        <v>3007</v>
      </c>
      <c r="C12" s="796" t="s">
        <v>2793</v>
      </c>
      <c r="D12" s="796" t="s">
        <v>2792</v>
      </c>
    </row>
    <row r="13" spans="1:4" s="560" customFormat="1">
      <c r="A13" s="796" t="s">
        <v>2963</v>
      </c>
      <c r="B13" s="796" t="s">
        <v>3008</v>
      </c>
      <c r="C13" s="796" t="s">
        <v>2964</v>
      </c>
      <c r="D13" s="796" t="s">
        <v>2965</v>
      </c>
    </row>
    <row r="14" spans="1:4" s="560" customFormat="1">
      <c r="A14" s="796" t="s">
        <v>2233</v>
      </c>
      <c r="B14" s="796" t="s">
        <v>2959</v>
      </c>
      <c r="C14" s="796" t="s">
        <v>2960</v>
      </c>
      <c r="D14" s="796" t="s">
        <v>2959</v>
      </c>
    </row>
    <row r="15" spans="1:4" s="560" customFormat="1">
      <c r="A15" s="926" t="s">
        <v>7</v>
      </c>
      <c r="B15" s="926" t="s">
        <v>2892</v>
      </c>
      <c r="C15" s="926" t="s">
        <v>2894</v>
      </c>
      <c r="D15" s="926" t="s">
        <v>2893</v>
      </c>
    </row>
    <row r="16" spans="1:4">
      <c r="A16" s="796" t="s">
        <v>2708</v>
      </c>
      <c r="B16" s="797" t="s">
        <v>3009</v>
      </c>
      <c r="C16" s="796" t="s">
        <v>2814</v>
      </c>
      <c r="D16" s="797" t="s">
        <v>2815</v>
      </c>
    </row>
    <row r="17" spans="1:5">
      <c r="A17" s="796" t="s">
        <v>2709</v>
      </c>
      <c r="B17" s="796" t="s">
        <v>2818</v>
      </c>
      <c r="C17" s="796" t="s">
        <v>2816</v>
      </c>
      <c r="D17" s="796" t="s">
        <v>2817</v>
      </c>
    </row>
    <row r="18" spans="1:5" s="560" customFormat="1">
      <c r="A18" s="802" t="s">
        <v>3037</v>
      </c>
      <c r="B18" s="802" t="s">
        <v>3211</v>
      </c>
      <c r="C18" s="796" t="s">
        <v>3038</v>
      </c>
      <c r="D18" s="802" t="s">
        <v>3039</v>
      </c>
      <c r="E18" s="806"/>
    </row>
    <row r="19" spans="1:5">
      <c r="A19" s="796" t="s">
        <v>2819</v>
      </c>
      <c r="B19" s="805" t="s">
        <v>3035</v>
      </c>
      <c r="C19" s="802" t="s">
        <v>3036</v>
      </c>
      <c r="D19" s="797" t="s">
        <v>2820</v>
      </c>
    </row>
    <row r="20" spans="1:5">
      <c r="A20" s="796" t="s">
        <v>2763</v>
      </c>
      <c r="B20" s="796" t="s">
        <v>2822</v>
      </c>
      <c r="C20" s="796" t="s">
        <v>2821</v>
      </c>
      <c r="D20" s="796" t="s">
        <v>2823</v>
      </c>
    </row>
    <row r="21" spans="1:5">
      <c r="A21" s="799" t="s">
        <v>2812</v>
      </c>
      <c r="B21" s="797" t="s">
        <v>2824</v>
      </c>
      <c r="C21" s="796" t="s">
        <v>2826</v>
      </c>
      <c r="D21" s="797" t="s">
        <v>2825</v>
      </c>
    </row>
    <row r="22" spans="1:5" ht="31.5">
      <c r="A22" s="797" t="s">
        <v>2813</v>
      </c>
      <c r="B22" s="797" t="s">
        <v>3010</v>
      </c>
      <c r="C22" s="797" t="s">
        <v>2827</v>
      </c>
      <c r="D22" s="797" t="s">
        <v>2828</v>
      </c>
    </row>
    <row r="23" spans="1:5">
      <c r="A23" s="796" t="s">
        <v>2830</v>
      </c>
      <c r="B23" s="798" t="s">
        <v>3011</v>
      </c>
      <c r="C23" s="798" t="s">
        <v>2831</v>
      </c>
      <c r="D23" s="798" t="s">
        <v>2829</v>
      </c>
    </row>
    <row r="24" spans="1:5">
      <c r="A24" s="796" t="s">
        <v>2832</v>
      </c>
      <c r="B24" s="796" t="s">
        <v>2836</v>
      </c>
      <c r="C24" s="796" t="s">
        <v>2835</v>
      </c>
      <c r="D24" s="796" t="s">
        <v>2837</v>
      </c>
    </row>
    <row r="25" spans="1:5">
      <c r="A25" s="796" t="s">
        <v>2833</v>
      </c>
      <c r="B25" s="796" t="s">
        <v>3012</v>
      </c>
      <c r="C25" s="796" t="s">
        <v>3013</v>
      </c>
      <c r="D25" s="796" t="s">
        <v>2838</v>
      </c>
    </row>
    <row r="26" spans="1:5">
      <c r="A26" s="796" t="s">
        <v>2235</v>
      </c>
      <c r="B26" s="796" t="s">
        <v>3014</v>
      </c>
      <c r="C26" s="796" t="s">
        <v>2235</v>
      </c>
      <c r="D26" s="796" t="s">
        <v>2839</v>
      </c>
    </row>
    <row r="27" spans="1:5">
      <c r="A27" s="796" t="s">
        <v>2834</v>
      </c>
      <c r="B27" s="796" t="s">
        <v>2841</v>
      </c>
      <c r="C27" s="798" t="s">
        <v>2842</v>
      </c>
      <c r="D27" s="796" t="s">
        <v>2840</v>
      </c>
    </row>
    <row r="28" spans="1:5">
      <c r="A28" s="796" t="s">
        <v>2843</v>
      </c>
      <c r="B28" s="797" t="s">
        <v>2846</v>
      </c>
      <c r="C28" s="797" t="s">
        <v>2844</v>
      </c>
      <c r="D28" s="798" t="s">
        <v>2845</v>
      </c>
    </row>
    <row r="29" spans="1:5">
      <c r="A29" s="796" t="s">
        <v>2847</v>
      </c>
      <c r="B29" s="796" t="s">
        <v>2849</v>
      </c>
      <c r="C29" s="796" t="s">
        <v>2851</v>
      </c>
      <c r="D29" s="796" t="s">
        <v>2852</v>
      </c>
    </row>
    <row r="30" spans="1:5">
      <c r="A30" s="796" t="s">
        <v>2848</v>
      </c>
      <c r="B30" s="796" t="s">
        <v>2850</v>
      </c>
      <c r="C30" s="796" t="s">
        <v>2854</v>
      </c>
      <c r="D30" s="796" t="s">
        <v>2853</v>
      </c>
    </row>
    <row r="31" spans="1:5">
      <c r="A31" s="796" t="s">
        <v>2234</v>
      </c>
      <c r="B31" s="796" t="s">
        <v>2855</v>
      </c>
      <c r="C31" s="796" t="s">
        <v>2857</v>
      </c>
      <c r="D31" s="796" t="s">
        <v>2856</v>
      </c>
    </row>
    <row r="32" spans="1:5">
      <c r="A32" s="796" t="s">
        <v>2858</v>
      </c>
      <c r="B32" s="796" t="s">
        <v>2952</v>
      </c>
      <c r="C32" s="796" t="s">
        <v>2859</v>
      </c>
      <c r="D32" s="796" t="s">
        <v>2860</v>
      </c>
    </row>
    <row r="33" spans="1:4">
      <c r="A33" s="796" t="s">
        <v>2864</v>
      </c>
      <c r="B33" s="796" t="s">
        <v>2867</v>
      </c>
      <c r="C33" s="796" t="s">
        <v>2865</v>
      </c>
      <c r="D33" s="796" t="s">
        <v>2866</v>
      </c>
    </row>
    <row r="34" spans="1:4">
      <c r="A34" s="796" t="s">
        <v>2861</v>
      </c>
      <c r="B34" s="796" t="s">
        <v>2945</v>
      </c>
      <c r="C34" s="796" t="s">
        <v>2863</v>
      </c>
      <c r="D34" s="796" t="s">
        <v>2862</v>
      </c>
    </row>
    <row r="35" spans="1:4">
      <c r="A35" s="796" t="s">
        <v>2868</v>
      </c>
      <c r="B35" s="796" t="s">
        <v>2871</v>
      </c>
      <c r="C35" s="796" t="s">
        <v>2872</v>
      </c>
      <c r="D35" s="796" t="s">
        <v>2873</v>
      </c>
    </row>
    <row r="36" spans="1:4">
      <c r="A36" s="796" t="s">
        <v>2869</v>
      </c>
      <c r="B36" s="796" t="s">
        <v>2946</v>
      </c>
      <c r="C36" s="796" t="s">
        <v>2875</v>
      </c>
      <c r="D36" s="796" t="s">
        <v>2874</v>
      </c>
    </row>
    <row r="37" spans="1:4">
      <c r="A37" s="796" t="s">
        <v>2870</v>
      </c>
      <c r="B37" s="796" t="s">
        <v>2877</v>
      </c>
      <c r="C37" s="796" t="s">
        <v>2876</v>
      </c>
      <c r="D37" s="796" t="s">
        <v>2878</v>
      </c>
    </row>
    <row r="38" spans="1:4">
      <c r="A38" s="796" t="s">
        <v>2879</v>
      </c>
      <c r="B38" s="796" t="s">
        <v>3015</v>
      </c>
      <c r="C38" s="796" t="s">
        <v>2880</v>
      </c>
      <c r="D38" s="796" t="s">
        <v>2895</v>
      </c>
    </row>
    <row r="39" spans="1:4">
      <c r="A39" s="796" t="s">
        <v>2881</v>
      </c>
      <c r="B39" s="798" t="s">
        <v>3016</v>
      </c>
      <c r="C39" s="798" t="s">
        <v>3017</v>
      </c>
      <c r="D39" s="798" t="s">
        <v>3018</v>
      </c>
    </row>
    <row r="40" spans="1:4">
      <c r="A40" s="796" t="s">
        <v>2882</v>
      </c>
      <c r="B40" s="796" t="s">
        <v>2882</v>
      </c>
      <c r="C40" s="796" t="s">
        <v>2882</v>
      </c>
      <c r="D40" s="796" t="s">
        <v>2882</v>
      </c>
    </row>
    <row r="41" spans="1:4">
      <c r="A41" s="796" t="s">
        <v>2883</v>
      </c>
      <c r="B41" s="796" t="s">
        <v>2884</v>
      </c>
      <c r="C41" s="796" t="s">
        <v>2886</v>
      </c>
      <c r="D41" s="796" t="s">
        <v>2885</v>
      </c>
    </row>
    <row r="42" spans="1:4">
      <c r="A42" s="796" t="s">
        <v>2887</v>
      </c>
      <c r="B42" s="796" t="s">
        <v>2888</v>
      </c>
      <c r="C42" s="796" t="s">
        <v>2889</v>
      </c>
      <c r="D42" s="796" t="s">
        <v>2890</v>
      </c>
    </row>
    <row r="43" spans="1:4">
      <c r="A43" s="796" t="s">
        <v>2891</v>
      </c>
      <c r="B43" s="796" t="s">
        <v>2891</v>
      </c>
      <c r="C43" s="796" t="s">
        <v>2891</v>
      </c>
      <c r="D43" s="796" t="s">
        <v>2891</v>
      </c>
    </row>
    <row r="44" spans="1:4">
      <c r="A44" s="796" t="s">
        <v>7</v>
      </c>
      <c r="B44" s="796" t="s">
        <v>2892</v>
      </c>
      <c r="C44" s="796" t="s">
        <v>2894</v>
      </c>
      <c r="D44" s="796" t="s">
        <v>2893</v>
      </c>
    </row>
    <row r="45" spans="1:4" s="560" customFormat="1">
      <c r="A45" s="796" t="s">
        <v>2233</v>
      </c>
      <c r="B45" s="796" t="s">
        <v>2959</v>
      </c>
      <c r="C45" s="796" t="s">
        <v>2960</v>
      </c>
      <c r="D45" s="796" t="s">
        <v>2959</v>
      </c>
    </row>
    <row r="46" spans="1:4" s="560" customFormat="1">
      <c r="A46" s="796" t="s">
        <v>2574</v>
      </c>
      <c r="B46" s="796" t="s">
        <v>2953</v>
      </c>
      <c r="C46" s="796" t="s">
        <v>2954</v>
      </c>
      <c r="D46" s="796" t="s">
        <v>2953</v>
      </c>
    </row>
    <row r="47" spans="1:4">
      <c r="A47" s="796" t="s">
        <v>441</v>
      </c>
      <c r="B47" s="796" t="s">
        <v>2898</v>
      </c>
      <c r="C47" s="796" t="s">
        <v>2903</v>
      </c>
      <c r="D47" s="796" t="s">
        <v>2908</v>
      </c>
    </row>
    <row r="48" spans="1:4">
      <c r="A48" s="796" t="s">
        <v>2896</v>
      </c>
      <c r="B48" s="796" t="s">
        <v>2899</v>
      </c>
      <c r="C48" s="796" t="s">
        <v>2904</v>
      </c>
      <c r="D48" s="796" t="s">
        <v>2909</v>
      </c>
    </row>
    <row r="49" spans="1:4">
      <c r="A49" s="796" t="s">
        <v>442</v>
      </c>
      <c r="B49" s="796" t="s">
        <v>2900</v>
      </c>
      <c r="C49" s="796" t="s">
        <v>2905</v>
      </c>
      <c r="D49" s="796" t="s">
        <v>2910</v>
      </c>
    </row>
    <row r="50" spans="1:4">
      <c r="A50" s="796" t="s">
        <v>2897</v>
      </c>
      <c r="B50" s="796" t="s">
        <v>2901</v>
      </c>
      <c r="C50" s="796" t="s">
        <v>2906</v>
      </c>
      <c r="D50" s="796" t="s">
        <v>2911</v>
      </c>
    </row>
    <row r="51" spans="1:4">
      <c r="A51" s="796" t="s">
        <v>446</v>
      </c>
      <c r="B51" s="796" t="s">
        <v>2902</v>
      </c>
      <c r="C51" s="796" t="s">
        <v>2907</v>
      </c>
      <c r="D51" s="796" t="s">
        <v>2902</v>
      </c>
    </row>
    <row r="52" spans="1:4">
      <c r="A52" s="796" t="s">
        <v>2928</v>
      </c>
      <c r="B52" s="796" t="s">
        <v>2930</v>
      </c>
      <c r="C52" s="796" t="s">
        <v>2929</v>
      </c>
      <c r="D52" s="796" t="s">
        <v>2931</v>
      </c>
    </row>
    <row r="53" spans="1:4">
      <c r="A53" s="796" t="s">
        <v>2912</v>
      </c>
      <c r="B53" s="796" t="s">
        <v>2914</v>
      </c>
      <c r="C53" s="796" t="s">
        <v>2915</v>
      </c>
      <c r="D53" s="796" t="s">
        <v>2913</v>
      </c>
    </row>
    <row r="54" spans="1:4">
      <c r="A54" s="796" t="s">
        <v>2916</v>
      </c>
      <c r="B54" s="796" t="s">
        <v>3019</v>
      </c>
      <c r="C54" s="796" t="s">
        <v>2917</v>
      </c>
      <c r="D54" s="796" t="s">
        <v>2918</v>
      </c>
    </row>
    <row r="55" spans="1:4">
      <c r="A55" s="796" t="s">
        <v>2919</v>
      </c>
      <c r="B55" s="796" t="s">
        <v>2920</v>
      </c>
      <c r="C55" s="796" t="s">
        <v>2922</v>
      </c>
      <c r="D55" s="796" t="s">
        <v>2921</v>
      </c>
    </row>
    <row r="56" spans="1:4">
      <c r="A56" s="796" t="s">
        <v>2923</v>
      </c>
      <c r="B56" s="796" t="s">
        <v>3020</v>
      </c>
      <c r="C56" s="796" t="s">
        <v>2925</v>
      </c>
      <c r="D56" s="796" t="s">
        <v>2924</v>
      </c>
    </row>
    <row r="57" spans="1:4">
      <c r="A57" s="796" t="s">
        <v>27</v>
      </c>
      <c r="B57" s="796" t="s">
        <v>2926</v>
      </c>
      <c r="C57" s="796" t="s">
        <v>27</v>
      </c>
      <c r="D57" s="796" t="s">
        <v>2926</v>
      </c>
    </row>
    <row r="58" spans="1:4">
      <c r="A58" s="796" t="s">
        <v>443</v>
      </c>
      <c r="B58" s="796" t="s">
        <v>2927</v>
      </c>
      <c r="C58" s="796" t="s">
        <v>443</v>
      </c>
      <c r="D58" s="796" t="s">
        <v>2927</v>
      </c>
    </row>
    <row r="59" spans="1:4">
      <c r="A59" s="796" t="s">
        <v>2932</v>
      </c>
      <c r="B59" s="796" t="s">
        <v>2934</v>
      </c>
      <c r="C59" s="796" t="s">
        <v>2935</v>
      </c>
      <c r="D59" s="796" t="s">
        <v>2933</v>
      </c>
    </row>
    <row r="60" spans="1:4">
      <c r="A60" s="796" t="s">
        <v>2936</v>
      </c>
      <c r="B60" s="796" t="s">
        <v>2938</v>
      </c>
      <c r="C60" s="796" t="s">
        <v>2937</v>
      </c>
      <c r="D60" s="796" t="s">
        <v>2939</v>
      </c>
    </row>
    <row r="61" spans="1:4">
      <c r="A61" s="796" t="s">
        <v>2968</v>
      </c>
      <c r="B61" s="802" t="s">
        <v>3025</v>
      </c>
      <c r="C61" s="796" t="s">
        <v>2969</v>
      </c>
      <c r="D61" s="796" t="s">
        <v>2970</v>
      </c>
    </row>
    <row r="62" spans="1:4">
      <c r="A62" s="796" t="s">
        <v>494</v>
      </c>
      <c r="B62" s="798" t="s">
        <v>3021</v>
      </c>
      <c r="C62" s="798" t="s">
        <v>3022</v>
      </c>
      <c r="D62" s="796" t="s">
        <v>3023</v>
      </c>
    </row>
    <row r="63" spans="1:4">
      <c r="A63" s="796" t="s">
        <v>2955</v>
      </c>
      <c r="B63" s="796" t="s">
        <v>2955</v>
      </c>
      <c r="C63" s="796" t="s">
        <v>2955</v>
      </c>
      <c r="D63" s="796" t="s">
        <v>2955</v>
      </c>
    </row>
    <row r="64" spans="1:4">
      <c r="A64" s="796" t="s">
        <v>2957</v>
      </c>
      <c r="B64" s="796" t="s">
        <v>2956</v>
      </c>
      <c r="C64" s="796" t="s">
        <v>2957</v>
      </c>
      <c r="D64" s="796" t="s">
        <v>2956</v>
      </c>
    </row>
    <row r="65" spans="1:4">
      <c r="A65" s="796" t="s">
        <v>2967</v>
      </c>
      <c r="B65" s="796" t="s">
        <v>2971</v>
      </c>
      <c r="C65" s="796" t="s">
        <v>2973</v>
      </c>
      <c r="D65" s="796" t="s">
        <v>2972</v>
      </c>
    </row>
    <row r="66" spans="1:4">
      <c r="A66" s="796" t="s">
        <v>2974</v>
      </c>
      <c r="B66" s="796" t="s">
        <v>3024</v>
      </c>
      <c r="C66" s="796" t="s">
        <v>2974</v>
      </c>
      <c r="D66" s="796" t="s">
        <v>3024</v>
      </c>
    </row>
    <row r="67" spans="1:4">
      <c r="A67" s="796" t="s">
        <v>2975</v>
      </c>
      <c r="B67" s="796" t="s">
        <v>2975</v>
      </c>
      <c r="C67" s="796" t="s">
        <v>2975</v>
      </c>
      <c r="D67" s="796" t="s">
        <v>2975</v>
      </c>
    </row>
    <row r="68" spans="1:4" ht="47.25">
      <c r="A68" s="797" t="s">
        <v>2976</v>
      </c>
      <c r="B68" s="797" t="s">
        <v>2976</v>
      </c>
      <c r="C68" s="797" t="s">
        <v>2976</v>
      </c>
      <c r="D68" s="797" t="s">
        <v>2976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howOutlineSymbols="0"/>
    <pageSetUpPr fitToPage="1"/>
  </sheetPr>
  <dimension ref="A1:RK605"/>
  <sheetViews>
    <sheetView showGridLines="0" showRowColHeaders="0" showZeros="0" showOutlineSymbols="0" zoomScale="55" zoomScaleNormal="55" workbookViewId="0">
      <pane ySplit="1" topLeftCell="A2" activePane="bottomLeft" state="frozen"/>
      <selection pane="bottomLeft" activeCell="L4" sqref="L4"/>
    </sheetView>
  </sheetViews>
  <sheetFormatPr defaultRowHeight="15.75"/>
  <cols>
    <col min="1" max="1" width="8.125" style="101" customWidth="1"/>
    <col min="2" max="2" width="46.25" style="101" customWidth="1"/>
    <col min="3" max="3" width="32.5" style="101" customWidth="1"/>
    <col min="4" max="4" width="31.875" style="101" customWidth="1"/>
    <col min="5" max="5" width="15.625" style="101" customWidth="1"/>
    <col min="6" max="6" width="20.125" style="101" customWidth="1"/>
    <col min="7" max="7" width="10.625" style="101" customWidth="1"/>
    <col min="8" max="8" width="14.125" style="101" customWidth="1"/>
    <col min="9" max="9" width="3.625" style="860" customWidth="1"/>
    <col min="10" max="10" width="26.25" style="101" customWidth="1"/>
    <col min="11" max="11" width="16" style="101" customWidth="1"/>
    <col min="12" max="12" width="18.75" style="101" customWidth="1"/>
    <col min="13" max="13" width="2.75" style="101" hidden="1" customWidth="1"/>
    <col min="14" max="15" width="10.625" style="101" customWidth="1"/>
    <col min="16" max="16" width="9" style="101" hidden="1" customWidth="1"/>
    <col min="17" max="17" width="11.5" style="101" hidden="1" customWidth="1"/>
    <col min="18" max="21" width="9" style="101" hidden="1" customWidth="1"/>
    <col min="22" max="22" width="10.875" style="101" hidden="1" customWidth="1"/>
    <col min="23" max="25" width="9" style="101" hidden="1" customWidth="1"/>
    <col min="26" max="26" width="12" style="101" hidden="1" customWidth="1"/>
    <col min="27" max="29" width="9" style="101" hidden="1" customWidth="1"/>
    <col min="30" max="30" width="20.625" style="101" hidden="1" customWidth="1"/>
    <col min="31" max="32" width="10.625" style="101" hidden="1" customWidth="1"/>
    <col min="33" max="33" width="15.625" hidden="1" customWidth="1"/>
    <col min="34" max="34" width="15.875" style="101" hidden="1" customWidth="1"/>
    <col min="35" max="37" width="10.75" style="101" hidden="1" customWidth="1"/>
    <col min="38" max="39" width="16.375" style="101" hidden="1" customWidth="1"/>
    <col min="40" max="41" width="10.75" style="101" hidden="1" customWidth="1"/>
    <col min="42" max="42" width="12.125" style="101" hidden="1" customWidth="1"/>
    <col min="43" max="43" width="10.5" style="101" hidden="1" customWidth="1"/>
    <col min="44" max="46" width="16.25" style="101" hidden="1" customWidth="1"/>
    <col min="47" max="47" width="9.625" style="101" hidden="1" customWidth="1"/>
    <col min="48" max="49" width="16.25" style="101" hidden="1" customWidth="1"/>
    <col min="50" max="53" width="14.375" style="101" hidden="1" customWidth="1"/>
    <col min="54" max="54" width="10.75" style="101" hidden="1" customWidth="1"/>
    <col min="55" max="55" width="11.625" style="101" hidden="1" customWidth="1"/>
    <col min="56" max="56" width="10" style="101" hidden="1" customWidth="1"/>
    <col min="57" max="57" width="11.625" style="101" hidden="1" customWidth="1"/>
    <col min="58" max="58" width="10" style="101" hidden="1" customWidth="1"/>
    <col min="59" max="61" width="15.75" style="101" hidden="1" customWidth="1"/>
    <col min="62" max="62" width="7.375" style="101" hidden="1" customWidth="1"/>
    <col min="63" max="63" width="9.25" style="101" hidden="1" customWidth="1"/>
    <col min="64" max="64" width="5.625" style="101" hidden="1" customWidth="1"/>
    <col min="65" max="65" width="15.625" style="820" hidden="1" customWidth="1"/>
    <col min="66" max="67" width="10.625" style="101" hidden="1" customWidth="1"/>
    <col min="68" max="68" width="7.375" style="101" hidden="1" customWidth="1"/>
    <col min="69" max="69" width="10.875" style="101" hidden="1" customWidth="1"/>
    <col min="70" max="70" width="6.375" style="101" hidden="1" customWidth="1"/>
    <col min="71" max="71" width="10.875" style="101" hidden="1" customWidth="1"/>
    <col min="72" max="72" width="6.375" style="101" hidden="1" customWidth="1"/>
    <col min="73" max="73" width="10.875" style="101" hidden="1" customWidth="1"/>
    <col min="74" max="74" width="6.375" style="101" hidden="1" customWidth="1"/>
    <col min="75" max="75" width="10.875" style="101" hidden="1" customWidth="1"/>
    <col min="76" max="76" width="6.375" style="101" hidden="1" customWidth="1"/>
    <col min="77" max="77" width="10.875" style="101" hidden="1" customWidth="1"/>
    <col min="78" max="78" width="9" style="101" hidden="1" customWidth="1"/>
    <col min="79" max="79" width="10.125" style="101" hidden="1" customWidth="1"/>
    <col min="80" max="80" width="9" style="101" hidden="1" customWidth="1"/>
    <col min="81" max="81" width="10.125" style="101" hidden="1" customWidth="1"/>
    <col min="82" max="82" width="9" style="101" hidden="1" customWidth="1"/>
    <col min="83" max="83" width="10.125" style="101" hidden="1" customWidth="1"/>
    <col min="84" max="84" width="9" style="101" hidden="1" customWidth="1"/>
    <col min="85" max="85" width="10.125" style="101" hidden="1" customWidth="1"/>
    <col min="86" max="86" width="9" style="101" hidden="1" customWidth="1"/>
    <col min="87" max="87" width="10.125" style="101" hidden="1" customWidth="1"/>
    <col min="88" max="88" width="14.625" style="101" hidden="1" customWidth="1"/>
    <col min="89" max="89" width="9" style="101" hidden="1" customWidth="1"/>
    <col min="90" max="90" width="14.875" style="101" hidden="1" customWidth="1"/>
    <col min="91" max="91" width="15.625" style="101" hidden="1" customWidth="1"/>
    <col min="92" max="93" width="9" style="101" hidden="1" customWidth="1"/>
    <col min="94" max="94" width="12.875" style="101" hidden="1" customWidth="1"/>
    <col min="95" max="98" width="9" style="101" hidden="1" customWidth="1"/>
    <col min="99" max="99" width="15.75" style="101" hidden="1" customWidth="1"/>
    <col min="100" max="104" width="9" style="101" hidden="1" customWidth="1"/>
    <col min="105" max="152" width="19.375" style="560" hidden="1" customWidth="1"/>
    <col min="153" max="153" width="19.375" style="864" hidden="1" customWidth="1"/>
    <col min="154" max="154" width="19.375" style="560" hidden="1" customWidth="1"/>
    <col min="155" max="155" width="18.5" style="560" hidden="1" customWidth="1"/>
    <col min="156" max="156" width="16.125" style="560" hidden="1" customWidth="1"/>
    <col min="157" max="159" width="9" style="560" hidden="1" customWidth="1"/>
    <col min="160" max="160" width="13.875" style="560" hidden="1" customWidth="1"/>
    <col min="161" max="163" width="9" style="560" hidden="1" customWidth="1"/>
    <col min="164" max="164" width="14.375" style="560" hidden="1" customWidth="1"/>
    <col min="165" max="177" width="9" style="560" hidden="1" customWidth="1"/>
    <col min="178" max="178" width="9" style="200" hidden="1" customWidth="1"/>
    <col min="179" max="179" width="25" style="212" customWidth="1"/>
    <col min="180" max="182" width="9" style="101" customWidth="1"/>
    <col min="183" max="187" width="0" style="101" hidden="1" customWidth="1"/>
    <col min="188" max="188" width="9.75" style="101" hidden="1" customWidth="1"/>
    <col min="189" max="189" width="9" style="101" hidden="1" customWidth="1"/>
    <col min="190" max="255" width="9" style="101" customWidth="1"/>
    <col min="256" max="360" width="9" style="101"/>
    <col min="361" max="361" width="9.375" style="101" customWidth="1"/>
    <col min="362" max="362" width="9.5" style="101" customWidth="1"/>
    <col min="363" max="363" width="5" style="101" customWidth="1"/>
    <col min="364" max="364" width="7.625" style="101" customWidth="1"/>
    <col min="365" max="365" width="3.875" style="101" customWidth="1"/>
    <col min="366" max="366" width="7.25" style="101" customWidth="1"/>
    <col min="367" max="616" width="9" style="101"/>
    <col min="617" max="617" width="9.375" style="101" customWidth="1"/>
    <col min="618" max="618" width="9.5" style="101" customWidth="1"/>
    <col min="619" max="619" width="5" style="101" customWidth="1"/>
    <col min="620" max="620" width="7.625" style="101" customWidth="1"/>
    <col min="621" max="621" width="3.875" style="101" customWidth="1"/>
    <col min="622" max="622" width="7.25" style="101" customWidth="1"/>
    <col min="623" max="872" width="9" style="101"/>
    <col min="873" max="873" width="9.375" style="101" customWidth="1"/>
    <col min="874" max="874" width="9.5" style="101" customWidth="1"/>
    <col min="875" max="875" width="5" style="101" customWidth="1"/>
    <col min="876" max="876" width="7.625" style="101" customWidth="1"/>
    <col min="877" max="877" width="3.875" style="101" customWidth="1"/>
    <col min="878" max="878" width="7.25" style="101" customWidth="1"/>
    <col min="879" max="1128" width="9" style="101"/>
    <col min="1129" max="1129" width="9.375" style="101" customWidth="1"/>
    <col min="1130" max="1130" width="9.5" style="101" customWidth="1"/>
    <col min="1131" max="1131" width="5" style="101" customWidth="1"/>
    <col min="1132" max="1132" width="7.625" style="101" customWidth="1"/>
    <col min="1133" max="1133" width="3.875" style="101" customWidth="1"/>
    <col min="1134" max="1134" width="7.25" style="101" customWidth="1"/>
    <col min="1135" max="1384" width="9" style="101"/>
    <col min="1385" max="1385" width="9.375" style="101" customWidth="1"/>
    <col min="1386" max="1386" width="9.5" style="101" customWidth="1"/>
    <col min="1387" max="1387" width="5" style="101" customWidth="1"/>
    <col min="1388" max="1388" width="7.625" style="101" customWidth="1"/>
    <col min="1389" max="1389" width="3.875" style="101" customWidth="1"/>
    <col min="1390" max="1390" width="7.25" style="101" customWidth="1"/>
    <col min="1391" max="1640" width="9" style="101"/>
    <col min="1641" max="1641" width="9.375" style="101" customWidth="1"/>
    <col min="1642" max="1642" width="9.5" style="101" customWidth="1"/>
    <col min="1643" max="1643" width="5" style="101" customWidth="1"/>
    <col min="1644" max="1644" width="7.625" style="101" customWidth="1"/>
    <col min="1645" max="1645" width="3.875" style="101" customWidth="1"/>
    <col min="1646" max="1646" width="7.25" style="101" customWidth="1"/>
    <col min="1647" max="1896" width="9" style="101"/>
    <col min="1897" max="1897" width="9.375" style="101" customWidth="1"/>
    <col min="1898" max="1898" width="9.5" style="101" customWidth="1"/>
    <col min="1899" max="1899" width="5" style="101" customWidth="1"/>
    <col min="1900" max="1900" width="7.625" style="101" customWidth="1"/>
    <col min="1901" max="1901" width="3.875" style="101" customWidth="1"/>
    <col min="1902" max="1902" width="7.25" style="101" customWidth="1"/>
    <col min="1903" max="2152" width="9" style="101"/>
    <col min="2153" max="2153" width="9.375" style="101" customWidth="1"/>
    <col min="2154" max="2154" width="9.5" style="101" customWidth="1"/>
    <col min="2155" max="2155" width="5" style="101" customWidth="1"/>
    <col min="2156" max="2156" width="7.625" style="101" customWidth="1"/>
    <col min="2157" max="2157" width="3.875" style="101" customWidth="1"/>
    <col min="2158" max="2158" width="7.25" style="101" customWidth="1"/>
    <col min="2159" max="2408" width="9" style="101"/>
    <col min="2409" max="2409" width="9.375" style="101" customWidth="1"/>
    <col min="2410" max="2410" width="9.5" style="101" customWidth="1"/>
    <col min="2411" max="2411" width="5" style="101" customWidth="1"/>
    <col min="2412" max="2412" width="7.625" style="101" customWidth="1"/>
    <col min="2413" max="2413" width="3.875" style="101" customWidth="1"/>
    <col min="2414" max="2414" width="7.25" style="101" customWidth="1"/>
    <col min="2415" max="2664" width="9" style="101"/>
    <col min="2665" max="2665" width="9.375" style="101" customWidth="1"/>
    <col min="2666" max="2666" width="9.5" style="101" customWidth="1"/>
    <col min="2667" max="2667" width="5" style="101" customWidth="1"/>
    <col min="2668" max="2668" width="7.625" style="101" customWidth="1"/>
    <col min="2669" max="2669" width="3.875" style="101" customWidth="1"/>
    <col min="2670" max="2670" width="7.25" style="101" customWidth="1"/>
    <col min="2671" max="2920" width="9" style="101"/>
    <col min="2921" max="2921" width="9.375" style="101" customWidth="1"/>
    <col min="2922" max="2922" width="9.5" style="101" customWidth="1"/>
    <col min="2923" max="2923" width="5" style="101" customWidth="1"/>
    <col min="2924" max="2924" width="7.625" style="101" customWidth="1"/>
    <col min="2925" max="2925" width="3.875" style="101" customWidth="1"/>
    <col min="2926" max="2926" width="7.25" style="101" customWidth="1"/>
    <col min="2927" max="3176" width="9" style="101"/>
    <col min="3177" max="3177" width="9.375" style="101" customWidth="1"/>
    <col min="3178" max="3178" width="9.5" style="101" customWidth="1"/>
    <col min="3179" max="3179" width="5" style="101" customWidth="1"/>
    <col min="3180" max="3180" width="7.625" style="101" customWidth="1"/>
    <col min="3181" max="3181" width="3.875" style="101" customWidth="1"/>
    <col min="3182" max="3182" width="7.25" style="101" customWidth="1"/>
    <col min="3183" max="3432" width="9" style="101"/>
    <col min="3433" max="3433" width="9.375" style="101" customWidth="1"/>
    <col min="3434" max="3434" width="9.5" style="101" customWidth="1"/>
    <col min="3435" max="3435" width="5" style="101" customWidth="1"/>
    <col min="3436" max="3436" width="7.625" style="101" customWidth="1"/>
    <col min="3437" max="3437" width="3.875" style="101" customWidth="1"/>
    <col min="3438" max="3438" width="7.25" style="101" customWidth="1"/>
    <col min="3439" max="3688" width="9" style="101"/>
    <col min="3689" max="3689" width="9.375" style="101" customWidth="1"/>
    <col min="3690" max="3690" width="9.5" style="101" customWidth="1"/>
    <col min="3691" max="3691" width="5" style="101" customWidth="1"/>
    <col min="3692" max="3692" width="7.625" style="101" customWidth="1"/>
    <col min="3693" max="3693" width="3.875" style="101" customWidth="1"/>
    <col min="3694" max="3694" width="7.25" style="101" customWidth="1"/>
    <col min="3695" max="3944" width="9" style="101"/>
    <col min="3945" max="3945" width="9.375" style="101" customWidth="1"/>
    <col min="3946" max="3946" width="9.5" style="101" customWidth="1"/>
    <col min="3947" max="3947" width="5" style="101" customWidth="1"/>
    <col min="3948" max="3948" width="7.625" style="101" customWidth="1"/>
    <col min="3949" max="3949" width="3.875" style="101" customWidth="1"/>
    <col min="3950" max="3950" width="7.25" style="101" customWidth="1"/>
    <col min="3951" max="4200" width="9" style="101"/>
    <col min="4201" max="4201" width="9.375" style="101" customWidth="1"/>
    <col min="4202" max="4202" width="9.5" style="101" customWidth="1"/>
    <col min="4203" max="4203" width="5" style="101" customWidth="1"/>
    <col min="4204" max="4204" width="7.625" style="101" customWidth="1"/>
    <col min="4205" max="4205" width="3.875" style="101" customWidth="1"/>
    <col min="4206" max="4206" width="7.25" style="101" customWidth="1"/>
    <col min="4207" max="4456" width="9" style="101"/>
    <col min="4457" max="4457" width="9.375" style="101" customWidth="1"/>
    <col min="4458" max="4458" width="9.5" style="101" customWidth="1"/>
    <col min="4459" max="4459" width="5" style="101" customWidth="1"/>
    <col min="4460" max="4460" width="7.625" style="101" customWidth="1"/>
    <col min="4461" max="4461" width="3.875" style="101" customWidth="1"/>
    <col min="4462" max="4462" width="7.25" style="101" customWidth="1"/>
    <col min="4463" max="4712" width="9" style="101"/>
    <col min="4713" max="4713" width="9.375" style="101" customWidth="1"/>
    <col min="4714" max="4714" width="9.5" style="101" customWidth="1"/>
    <col min="4715" max="4715" width="5" style="101" customWidth="1"/>
    <col min="4716" max="4716" width="7.625" style="101" customWidth="1"/>
    <col min="4717" max="4717" width="3.875" style="101" customWidth="1"/>
    <col min="4718" max="4718" width="7.25" style="101" customWidth="1"/>
    <col min="4719" max="4968" width="9" style="101"/>
    <col min="4969" max="4969" width="9.375" style="101" customWidth="1"/>
    <col min="4970" max="4970" width="9.5" style="101" customWidth="1"/>
    <col min="4971" max="4971" width="5" style="101" customWidth="1"/>
    <col min="4972" max="4972" width="7.625" style="101" customWidth="1"/>
    <col min="4973" max="4973" width="3.875" style="101" customWidth="1"/>
    <col min="4974" max="4974" width="7.25" style="101" customWidth="1"/>
    <col min="4975" max="5224" width="9" style="101"/>
    <col min="5225" max="5225" width="9.375" style="101" customWidth="1"/>
    <col min="5226" max="5226" width="9.5" style="101" customWidth="1"/>
    <col min="5227" max="5227" width="5" style="101" customWidth="1"/>
    <col min="5228" max="5228" width="7.625" style="101" customWidth="1"/>
    <col min="5229" max="5229" width="3.875" style="101" customWidth="1"/>
    <col min="5230" max="5230" width="7.25" style="101" customWidth="1"/>
    <col min="5231" max="5480" width="9" style="101"/>
    <col min="5481" max="5481" width="9.375" style="101" customWidth="1"/>
    <col min="5482" max="5482" width="9.5" style="101" customWidth="1"/>
    <col min="5483" max="5483" width="5" style="101" customWidth="1"/>
    <col min="5484" max="5484" width="7.625" style="101" customWidth="1"/>
    <col min="5485" max="5485" width="3.875" style="101" customWidth="1"/>
    <col min="5486" max="5486" width="7.25" style="101" customWidth="1"/>
    <col min="5487" max="5736" width="9" style="101"/>
    <col min="5737" max="5737" width="9.375" style="101" customWidth="1"/>
    <col min="5738" max="5738" width="9.5" style="101" customWidth="1"/>
    <col min="5739" max="5739" width="5" style="101" customWidth="1"/>
    <col min="5740" max="5740" width="7.625" style="101" customWidth="1"/>
    <col min="5741" max="5741" width="3.875" style="101" customWidth="1"/>
    <col min="5742" max="5742" width="7.25" style="101" customWidth="1"/>
    <col min="5743" max="5992" width="9" style="101"/>
    <col min="5993" max="5993" width="9.375" style="101" customWidth="1"/>
    <col min="5994" max="5994" width="9.5" style="101" customWidth="1"/>
    <col min="5995" max="5995" width="5" style="101" customWidth="1"/>
    <col min="5996" max="5996" width="7.625" style="101" customWidth="1"/>
    <col min="5997" max="5997" width="3.875" style="101" customWidth="1"/>
    <col min="5998" max="5998" width="7.25" style="101" customWidth="1"/>
    <col min="5999" max="6248" width="9" style="101"/>
    <col min="6249" max="6249" width="9.375" style="101" customWidth="1"/>
    <col min="6250" max="6250" width="9.5" style="101" customWidth="1"/>
    <col min="6251" max="6251" width="5" style="101" customWidth="1"/>
    <col min="6252" max="6252" width="7.625" style="101" customWidth="1"/>
    <col min="6253" max="6253" width="3.875" style="101" customWidth="1"/>
    <col min="6254" max="6254" width="7.25" style="101" customWidth="1"/>
    <col min="6255" max="6504" width="9" style="101"/>
    <col min="6505" max="6505" width="9.375" style="101" customWidth="1"/>
    <col min="6506" max="6506" width="9.5" style="101" customWidth="1"/>
    <col min="6507" max="6507" width="5" style="101" customWidth="1"/>
    <col min="6508" max="6508" width="7.625" style="101" customWidth="1"/>
    <col min="6509" max="6509" width="3.875" style="101" customWidth="1"/>
    <col min="6510" max="6510" width="7.25" style="101" customWidth="1"/>
    <col min="6511" max="6760" width="9" style="101"/>
    <col min="6761" max="6761" width="9.375" style="101" customWidth="1"/>
    <col min="6762" max="6762" width="9.5" style="101" customWidth="1"/>
    <col min="6763" max="6763" width="5" style="101" customWidth="1"/>
    <col min="6764" max="6764" width="7.625" style="101" customWidth="1"/>
    <col min="6765" max="6765" width="3.875" style="101" customWidth="1"/>
    <col min="6766" max="6766" width="7.25" style="101" customWidth="1"/>
    <col min="6767" max="7016" width="9" style="101"/>
    <col min="7017" max="7017" width="9.375" style="101" customWidth="1"/>
    <col min="7018" max="7018" width="9.5" style="101" customWidth="1"/>
    <col min="7019" max="7019" width="5" style="101" customWidth="1"/>
    <col min="7020" max="7020" width="7.625" style="101" customWidth="1"/>
    <col min="7021" max="7021" width="3.875" style="101" customWidth="1"/>
    <col min="7022" max="7022" width="7.25" style="101" customWidth="1"/>
    <col min="7023" max="7272" width="9" style="101"/>
    <col min="7273" max="7273" width="9.375" style="101" customWidth="1"/>
    <col min="7274" max="7274" width="9.5" style="101" customWidth="1"/>
    <col min="7275" max="7275" width="5" style="101" customWidth="1"/>
    <col min="7276" max="7276" width="7.625" style="101" customWidth="1"/>
    <col min="7277" max="7277" width="3.875" style="101" customWidth="1"/>
    <col min="7278" max="7278" width="7.25" style="101" customWidth="1"/>
    <col min="7279" max="7528" width="9" style="101"/>
    <col min="7529" max="7529" width="9.375" style="101" customWidth="1"/>
    <col min="7530" max="7530" width="9.5" style="101" customWidth="1"/>
    <col min="7531" max="7531" width="5" style="101" customWidth="1"/>
    <col min="7532" max="7532" width="7.625" style="101" customWidth="1"/>
    <col min="7533" max="7533" width="3.875" style="101" customWidth="1"/>
    <col min="7534" max="7534" width="7.25" style="101" customWidth="1"/>
    <col min="7535" max="7784" width="9" style="101"/>
    <col min="7785" max="7785" width="9.375" style="101" customWidth="1"/>
    <col min="7786" max="7786" width="9.5" style="101" customWidth="1"/>
    <col min="7787" max="7787" width="5" style="101" customWidth="1"/>
    <col min="7788" max="7788" width="7.625" style="101" customWidth="1"/>
    <col min="7789" max="7789" width="3.875" style="101" customWidth="1"/>
    <col min="7790" max="7790" width="7.25" style="101" customWidth="1"/>
    <col min="7791" max="8040" width="9" style="101"/>
    <col min="8041" max="8041" width="9.375" style="101" customWidth="1"/>
    <col min="8042" max="8042" width="9.5" style="101" customWidth="1"/>
    <col min="8043" max="8043" width="5" style="101" customWidth="1"/>
    <col min="8044" max="8044" width="7.625" style="101" customWidth="1"/>
    <col min="8045" max="8045" width="3.875" style="101" customWidth="1"/>
    <col min="8046" max="8046" width="7.25" style="101" customWidth="1"/>
    <col min="8047" max="8296" width="9" style="101"/>
    <col min="8297" max="8297" width="9.375" style="101" customWidth="1"/>
    <col min="8298" max="8298" width="9.5" style="101" customWidth="1"/>
    <col min="8299" max="8299" width="5" style="101" customWidth="1"/>
    <col min="8300" max="8300" width="7.625" style="101" customWidth="1"/>
    <col min="8301" max="8301" width="3.875" style="101" customWidth="1"/>
    <col min="8302" max="8302" width="7.25" style="101" customWidth="1"/>
    <col min="8303" max="8552" width="9" style="101"/>
    <col min="8553" max="8553" width="9.375" style="101" customWidth="1"/>
    <col min="8554" max="8554" width="9.5" style="101" customWidth="1"/>
    <col min="8555" max="8555" width="5" style="101" customWidth="1"/>
    <col min="8556" max="8556" width="7.625" style="101" customWidth="1"/>
    <col min="8557" max="8557" width="3.875" style="101" customWidth="1"/>
    <col min="8558" max="8558" width="7.25" style="101" customWidth="1"/>
    <col min="8559" max="8808" width="9" style="101"/>
    <col min="8809" max="8809" width="9.375" style="101" customWidth="1"/>
    <col min="8810" max="8810" width="9.5" style="101" customWidth="1"/>
    <col min="8811" max="8811" width="5" style="101" customWidth="1"/>
    <col min="8812" max="8812" width="7.625" style="101" customWidth="1"/>
    <col min="8813" max="8813" width="3.875" style="101" customWidth="1"/>
    <col min="8814" max="8814" width="7.25" style="101" customWidth="1"/>
    <col min="8815" max="9064" width="9" style="101"/>
    <col min="9065" max="9065" width="9.375" style="101" customWidth="1"/>
    <col min="9066" max="9066" width="9.5" style="101" customWidth="1"/>
    <col min="9067" max="9067" width="5" style="101" customWidth="1"/>
    <col min="9068" max="9068" width="7.625" style="101" customWidth="1"/>
    <col min="9069" max="9069" width="3.875" style="101" customWidth="1"/>
    <col min="9070" max="9070" width="7.25" style="101" customWidth="1"/>
    <col min="9071" max="9320" width="9" style="101"/>
    <col min="9321" max="9321" width="9.375" style="101" customWidth="1"/>
    <col min="9322" max="9322" width="9.5" style="101" customWidth="1"/>
    <col min="9323" max="9323" width="5" style="101" customWidth="1"/>
    <col min="9324" max="9324" width="7.625" style="101" customWidth="1"/>
    <col min="9325" max="9325" width="3.875" style="101" customWidth="1"/>
    <col min="9326" max="9326" width="7.25" style="101" customWidth="1"/>
    <col min="9327" max="9576" width="9" style="101"/>
    <col min="9577" max="9577" width="9.375" style="101" customWidth="1"/>
    <col min="9578" max="9578" width="9.5" style="101" customWidth="1"/>
    <col min="9579" max="9579" width="5" style="101" customWidth="1"/>
    <col min="9580" max="9580" width="7.625" style="101" customWidth="1"/>
    <col min="9581" max="9581" width="3.875" style="101" customWidth="1"/>
    <col min="9582" max="9582" width="7.25" style="101" customWidth="1"/>
    <col min="9583" max="9832" width="9" style="101"/>
    <col min="9833" max="9833" width="9.375" style="101" customWidth="1"/>
    <col min="9834" max="9834" width="9.5" style="101" customWidth="1"/>
    <col min="9835" max="9835" width="5" style="101" customWidth="1"/>
    <col min="9836" max="9836" width="7.625" style="101" customWidth="1"/>
    <col min="9837" max="9837" width="3.875" style="101" customWidth="1"/>
    <col min="9838" max="9838" width="7.25" style="101" customWidth="1"/>
    <col min="9839" max="10088" width="9" style="101"/>
    <col min="10089" max="10089" width="9.375" style="101" customWidth="1"/>
    <col min="10090" max="10090" width="9.5" style="101" customWidth="1"/>
    <col min="10091" max="10091" width="5" style="101" customWidth="1"/>
    <col min="10092" max="10092" width="7.625" style="101" customWidth="1"/>
    <col min="10093" max="10093" width="3.875" style="101" customWidth="1"/>
    <col min="10094" max="10094" width="7.25" style="101" customWidth="1"/>
    <col min="10095" max="10344" width="9" style="101"/>
    <col min="10345" max="10345" width="9.375" style="101" customWidth="1"/>
    <col min="10346" max="10346" width="9.5" style="101" customWidth="1"/>
    <col min="10347" max="10347" width="5" style="101" customWidth="1"/>
    <col min="10348" max="10348" width="7.625" style="101" customWidth="1"/>
    <col min="10349" max="10349" width="3.875" style="101" customWidth="1"/>
    <col min="10350" max="10350" width="7.25" style="101" customWidth="1"/>
    <col min="10351" max="10600" width="9" style="101"/>
    <col min="10601" max="10601" width="9.375" style="101" customWidth="1"/>
    <col min="10602" max="10602" width="9.5" style="101" customWidth="1"/>
    <col min="10603" max="10603" width="5" style="101" customWidth="1"/>
    <col min="10604" max="10604" width="7.625" style="101" customWidth="1"/>
    <col min="10605" max="10605" width="3.875" style="101" customWidth="1"/>
    <col min="10606" max="10606" width="7.25" style="101" customWidth="1"/>
    <col min="10607" max="10856" width="9" style="101"/>
    <col min="10857" max="10857" width="9.375" style="101" customWidth="1"/>
    <col min="10858" max="10858" width="9.5" style="101" customWidth="1"/>
    <col min="10859" max="10859" width="5" style="101" customWidth="1"/>
    <col min="10860" max="10860" width="7.625" style="101" customWidth="1"/>
    <col min="10861" max="10861" width="3.875" style="101" customWidth="1"/>
    <col min="10862" max="10862" width="7.25" style="101" customWidth="1"/>
    <col min="10863" max="11112" width="9" style="101"/>
    <col min="11113" max="11113" width="9.375" style="101" customWidth="1"/>
    <col min="11114" max="11114" width="9.5" style="101" customWidth="1"/>
    <col min="11115" max="11115" width="5" style="101" customWidth="1"/>
    <col min="11116" max="11116" width="7.625" style="101" customWidth="1"/>
    <col min="11117" max="11117" width="3.875" style="101" customWidth="1"/>
    <col min="11118" max="11118" width="7.25" style="101" customWidth="1"/>
    <col min="11119" max="11368" width="9" style="101"/>
    <col min="11369" max="11369" width="9.375" style="101" customWidth="1"/>
    <col min="11370" max="11370" width="9.5" style="101" customWidth="1"/>
    <col min="11371" max="11371" width="5" style="101" customWidth="1"/>
    <col min="11372" max="11372" width="7.625" style="101" customWidth="1"/>
    <col min="11373" max="11373" width="3.875" style="101" customWidth="1"/>
    <col min="11374" max="11374" width="7.25" style="101" customWidth="1"/>
    <col min="11375" max="11624" width="9" style="101"/>
    <col min="11625" max="11625" width="9.375" style="101" customWidth="1"/>
    <col min="11626" max="11626" width="9.5" style="101" customWidth="1"/>
    <col min="11627" max="11627" width="5" style="101" customWidth="1"/>
    <col min="11628" max="11628" width="7.625" style="101" customWidth="1"/>
    <col min="11629" max="11629" width="3.875" style="101" customWidth="1"/>
    <col min="11630" max="11630" width="7.25" style="101" customWidth="1"/>
    <col min="11631" max="11880" width="9" style="101"/>
    <col min="11881" max="11881" width="9.375" style="101" customWidth="1"/>
    <col min="11882" max="11882" width="9.5" style="101" customWidth="1"/>
    <col min="11883" max="11883" width="5" style="101" customWidth="1"/>
    <col min="11884" max="11884" width="7.625" style="101" customWidth="1"/>
    <col min="11885" max="11885" width="3.875" style="101" customWidth="1"/>
    <col min="11886" max="11886" width="7.25" style="101" customWidth="1"/>
    <col min="11887" max="12136" width="9" style="101"/>
    <col min="12137" max="12137" width="9.375" style="101" customWidth="1"/>
    <col min="12138" max="12138" width="9.5" style="101" customWidth="1"/>
    <col min="12139" max="12139" width="5" style="101" customWidth="1"/>
    <col min="12140" max="12140" width="7.625" style="101" customWidth="1"/>
    <col min="12141" max="12141" width="3.875" style="101" customWidth="1"/>
    <col min="12142" max="12142" width="7.25" style="101" customWidth="1"/>
    <col min="12143" max="12392" width="9" style="101"/>
    <col min="12393" max="12393" width="9.375" style="101" customWidth="1"/>
    <col min="12394" max="12394" width="9.5" style="101" customWidth="1"/>
    <col min="12395" max="12395" width="5" style="101" customWidth="1"/>
    <col min="12396" max="12396" width="7.625" style="101" customWidth="1"/>
    <col min="12397" max="12397" width="3.875" style="101" customWidth="1"/>
    <col min="12398" max="12398" width="7.25" style="101" customWidth="1"/>
    <col min="12399" max="12648" width="9" style="101"/>
    <col min="12649" max="12649" width="9.375" style="101" customWidth="1"/>
    <col min="12650" max="12650" width="9.5" style="101" customWidth="1"/>
    <col min="12651" max="12651" width="5" style="101" customWidth="1"/>
    <col min="12652" max="12652" width="7.625" style="101" customWidth="1"/>
    <col min="12653" max="12653" width="3.875" style="101" customWidth="1"/>
    <col min="12654" max="12654" width="7.25" style="101" customWidth="1"/>
    <col min="12655" max="12904" width="9" style="101"/>
    <col min="12905" max="12905" width="9.375" style="101" customWidth="1"/>
    <col min="12906" max="12906" width="9.5" style="101" customWidth="1"/>
    <col min="12907" max="12907" width="5" style="101" customWidth="1"/>
    <col min="12908" max="12908" width="7.625" style="101" customWidth="1"/>
    <col min="12909" max="12909" width="3.875" style="101" customWidth="1"/>
    <col min="12910" max="12910" width="7.25" style="101" customWidth="1"/>
    <col min="12911" max="13160" width="9" style="101"/>
    <col min="13161" max="13161" width="9.375" style="101" customWidth="1"/>
    <col min="13162" max="13162" width="9.5" style="101" customWidth="1"/>
    <col min="13163" max="13163" width="5" style="101" customWidth="1"/>
    <col min="13164" max="13164" width="7.625" style="101" customWidth="1"/>
    <col min="13165" max="13165" width="3.875" style="101" customWidth="1"/>
    <col min="13166" max="13166" width="7.25" style="101" customWidth="1"/>
    <col min="13167" max="13416" width="9" style="101"/>
    <col min="13417" max="13417" width="9.375" style="101" customWidth="1"/>
    <col min="13418" max="13418" width="9.5" style="101" customWidth="1"/>
    <col min="13419" max="13419" width="5" style="101" customWidth="1"/>
    <col min="13420" max="13420" width="7.625" style="101" customWidth="1"/>
    <col min="13421" max="13421" width="3.875" style="101" customWidth="1"/>
    <col min="13422" max="13422" width="7.25" style="101" customWidth="1"/>
    <col min="13423" max="13672" width="9" style="101"/>
    <col min="13673" max="13673" width="9.375" style="101" customWidth="1"/>
    <col min="13674" max="13674" width="9.5" style="101" customWidth="1"/>
    <col min="13675" max="13675" width="5" style="101" customWidth="1"/>
    <col min="13676" max="13676" width="7.625" style="101" customWidth="1"/>
    <col min="13677" max="13677" width="3.875" style="101" customWidth="1"/>
    <col min="13678" max="13678" width="7.25" style="101" customWidth="1"/>
    <col min="13679" max="13928" width="9" style="101"/>
    <col min="13929" max="13929" width="9.375" style="101" customWidth="1"/>
    <col min="13930" max="13930" width="9.5" style="101" customWidth="1"/>
    <col min="13931" max="13931" width="5" style="101" customWidth="1"/>
    <col min="13932" max="13932" width="7.625" style="101" customWidth="1"/>
    <col min="13933" max="13933" width="3.875" style="101" customWidth="1"/>
    <col min="13934" max="13934" width="7.25" style="101" customWidth="1"/>
    <col min="13935" max="14184" width="9" style="101"/>
    <col min="14185" max="14185" width="9.375" style="101" customWidth="1"/>
    <col min="14186" max="14186" width="9.5" style="101" customWidth="1"/>
    <col min="14187" max="14187" width="5" style="101" customWidth="1"/>
    <col min="14188" max="14188" width="7.625" style="101" customWidth="1"/>
    <col min="14189" max="14189" width="3.875" style="101" customWidth="1"/>
    <col min="14190" max="14190" width="7.25" style="101" customWidth="1"/>
    <col min="14191" max="14440" width="9" style="101"/>
    <col min="14441" max="14441" width="9.375" style="101" customWidth="1"/>
    <col min="14442" max="14442" width="9.5" style="101" customWidth="1"/>
    <col min="14443" max="14443" width="5" style="101" customWidth="1"/>
    <col min="14444" max="14444" width="7.625" style="101" customWidth="1"/>
    <col min="14445" max="14445" width="3.875" style="101" customWidth="1"/>
    <col min="14446" max="14446" width="7.25" style="101" customWidth="1"/>
    <col min="14447" max="14696" width="9" style="101"/>
    <col min="14697" max="14697" width="9.375" style="101" customWidth="1"/>
    <col min="14698" max="14698" width="9.5" style="101" customWidth="1"/>
    <col min="14699" max="14699" width="5" style="101" customWidth="1"/>
    <col min="14700" max="14700" width="7.625" style="101" customWidth="1"/>
    <col min="14701" max="14701" width="3.875" style="101" customWidth="1"/>
    <col min="14702" max="14702" width="7.25" style="101" customWidth="1"/>
    <col min="14703" max="14952" width="9" style="101"/>
    <col min="14953" max="14953" width="9.375" style="101" customWidth="1"/>
    <col min="14954" max="14954" width="9.5" style="101" customWidth="1"/>
    <col min="14955" max="14955" width="5" style="101" customWidth="1"/>
    <col min="14956" max="14956" width="7.625" style="101" customWidth="1"/>
    <col min="14957" max="14957" width="3.875" style="101" customWidth="1"/>
    <col min="14958" max="14958" width="7.25" style="101" customWidth="1"/>
    <col min="14959" max="15208" width="9" style="101"/>
    <col min="15209" max="15209" width="9.375" style="101" customWidth="1"/>
    <col min="15210" max="15210" width="9.5" style="101" customWidth="1"/>
    <col min="15211" max="15211" width="5" style="101" customWidth="1"/>
    <col min="15212" max="15212" width="7.625" style="101" customWidth="1"/>
    <col min="15213" max="15213" width="3.875" style="101" customWidth="1"/>
    <col min="15214" max="15214" width="7.25" style="101" customWidth="1"/>
    <col min="15215" max="15464" width="9" style="101"/>
    <col min="15465" max="15465" width="9.375" style="101" customWidth="1"/>
    <col min="15466" max="15466" width="9.5" style="101" customWidth="1"/>
    <col min="15467" max="15467" width="5" style="101" customWidth="1"/>
    <col min="15468" max="15468" width="7.625" style="101" customWidth="1"/>
    <col min="15469" max="15469" width="3.875" style="101" customWidth="1"/>
    <col min="15470" max="15470" width="7.25" style="101" customWidth="1"/>
    <col min="15471" max="15720" width="9" style="101"/>
    <col min="15721" max="15721" width="9.375" style="101" customWidth="1"/>
    <col min="15722" max="15722" width="9.5" style="101" customWidth="1"/>
    <col min="15723" max="15723" width="5" style="101" customWidth="1"/>
    <col min="15724" max="15724" width="7.625" style="101" customWidth="1"/>
    <col min="15725" max="15725" width="3.875" style="101" customWidth="1"/>
    <col min="15726" max="15726" width="7.25" style="101" customWidth="1"/>
    <col min="15727" max="15976" width="9" style="101"/>
    <col min="15977" max="15977" width="9.375" style="101" customWidth="1"/>
    <col min="15978" max="15978" width="9.5" style="101" customWidth="1"/>
    <col min="15979" max="15979" width="5" style="101" customWidth="1"/>
    <col min="15980" max="15980" width="7.625" style="101" customWidth="1"/>
    <col min="15981" max="15981" width="3.875" style="101" customWidth="1"/>
    <col min="15982" max="15982" width="7.25" style="101" customWidth="1"/>
    <col min="15983" max="16232" width="9" style="101"/>
    <col min="16233" max="16233" width="9.375" style="101" customWidth="1"/>
    <col min="16234" max="16234" width="9.5" style="101" customWidth="1"/>
    <col min="16235" max="16235" width="5" style="101" customWidth="1"/>
    <col min="16236" max="16236" width="7.625" style="101" customWidth="1"/>
    <col min="16237" max="16237" width="3.875" style="101" customWidth="1"/>
    <col min="16238" max="16238" width="7.25" style="101" customWidth="1"/>
    <col min="16239" max="16384" width="9" style="101"/>
  </cols>
  <sheetData>
    <row r="1" spans="1:479" ht="30" customHeight="1" thickBot="1">
      <c r="A1" s="854"/>
      <c r="B1" s="200"/>
      <c r="C1" s="200"/>
      <c r="D1" s="200"/>
      <c r="E1" s="766" t="s">
        <v>2704</v>
      </c>
      <c r="F1" s="200"/>
      <c r="G1" s="200"/>
      <c r="H1" s="200"/>
      <c r="I1" s="854"/>
      <c r="J1" s="200"/>
      <c r="K1" s="200"/>
      <c r="L1" s="200"/>
      <c r="M1" s="200"/>
      <c r="N1" s="200"/>
      <c r="O1" s="902"/>
      <c r="P1" s="902"/>
      <c r="Q1" s="902"/>
      <c r="R1" s="902"/>
      <c r="S1" s="902"/>
      <c r="U1" s="144">
        <f>(60/24/60)/12</f>
        <v>3.472222222222222E-3</v>
      </c>
      <c r="V1" s="68" t="s">
        <v>504</v>
      </c>
      <c r="W1" s="68" t="s">
        <v>505</v>
      </c>
      <c r="AA1" s="350"/>
      <c r="AD1" s="1322"/>
      <c r="AE1" s="1323"/>
      <c r="AF1" s="201">
        <f>$N$9+(2/48)</f>
        <v>41340.041666666664</v>
      </c>
      <c r="AG1" s="101" t="s">
        <v>170</v>
      </c>
      <c r="AK1" s="202">
        <f>COUNTIF($AK$4:$AK$305,"M")</f>
        <v>54</v>
      </c>
      <c r="AM1" s="212" t="str">
        <f>CONCATENATE(TEXT(B3,"mm-dd-yy"))</f>
        <v>03-07-13</v>
      </c>
      <c r="AN1" s="212">
        <f>M3</f>
        <v>0</v>
      </c>
      <c r="AO1" s="101" t="str">
        <f>IF(AM1=AN1,"equal","NE")</f>
        <v>NE</v>
      </c>
      <c r="AP1" s="212" t="str">
        <f>CONCATENATE(TEXT(P3,"m/d/yy"))</f>
        <v>ok</v>
      </c>
      <c r="AX1" s="182"/>
      <c r="AY1" s="346"/>
      <c r="AZ1" s="156"/>
      <c r="BA1" s="156"/>
      <c r="BB1" s="161"/>
      <c r="BC1" s="174"/>
      <c r="BI1" s="157"/>
      <c r="BJ1" s="68"/>
      <c r="BK1" s="156"/>
      <c r="BL1" s="156"/>
      <c r="BM1" s="817"/>
      <c r="BN1" s="156"/>
      <c r="BO1" s="149"/>
      <c r="BS1" s="202" t="s">
        <v>511</v>
      </c>
      <c r="BY1" s="149"/>
      <c r="CB1" s="202" t="s">
        <v>512</v>
      </c>
      <c r="CI1" s="149"/>
      <c r="DD1" s="560" t="s">
        <v>2689</v>
      </c>
      <c r="FW1" s="821" t="s">
        <v>510</v>
      </c>
      <c r="FX1" s="822" t="s">
        <v>2702</v>
      </c>
      <c r="FY1" s="822" t="s">
        <v>2689</v>
      </c>
      <c r="FZ1" s="822" t="s">
        <v>2662</v>
      </c>
      <c r="GA1" s="822"/>
      <c r="GF1" s="101" t="s">
        <v>2608</v>
      </c>
      <c r="GV1" s="350"/>
    </row>
    <row r="2" spans="1:479" ht="80.099999999999994" customHeight="1" thickTop="1" thickBot="1">
      <c r="A2" s="866"/>
      <c r="B2" s="949" t="s">
        <v>151</v>
      </c>
      <c r="C2" s="1145">
        <v>41340</v>
      </c>
      <c r="D2" s="950" t="s">
        <v>3209</v>
      </c>
      <c r="E2" s="1025" t="s">
        <v>3105</v>
      </c>
      <c r="F2" s="1025" t="s">
        <v>3224</v>
      </c>
      <c r="G2" s="1025" t="s">
        <v>3225</v>
      </c>
      <c r="H2" s="1002"/>
      <c r="I2" s="1320" t="s">
        <v>2619</v>
      </c>
      <c r="J2" s="1328" t="s">
        <v>2705</v>
      </c>
      <c r="K2" s="1330" t="s">
        <v>2703</v>
      </c>
      <c r="L2" s="1330" t="s">
        <v>2706</v>
      </c>
      <c r="M2" s="196" t="s">
        <v>3103</v>
      </c>
      <c r="N2" s="1316" t="s">
        <v>3216</v>
      </c>
      <c r="O2" s="1317"/>
      <c r="P2" s="902"/>
      <c r="Q2" s="902"/>
      <c r="R2" s="902"/>
      <c r="S2" s="903"/>
      <c r="U2" s="143">
        <f>$N$9+((60/24/60))</f>
        <v>41340.041666666664</v>
      </c>
      <c r="V2" s="101">
        <f>COUNTIF($J$4:$K$305,"Yes")</f>
        <v>0</v>
      </c>
      <c r="W2" s="232">
        <f>COUNTIF($AJ$4:$AJ$303,"999999999")</f>
        <v>246</v>
      </c>
      <c r="X2" s="202"/>
      <c r="AD2" s="108" t="s">
        <v>151</v>
      </c>
      <c r="AE2" s="108" t="s">
        <v>24</v>
      </c>
      <c r="AF2" s="111" t="s">
        <v>153</v>
      </c>
      <c r="AG2" s="114" t="s">
        <v>162</v>
      </c>
      <c r="AH2" s="113" t="s">
        <v>151</v>
      </c>
      <c r="AI2" s="113" t="s">
        <v>24</v>
      </c>
      <c r="AJ2" s="176" t="s">
        <v>473</v>
      </c>
      <c r="AK2" s="113" t="s">
        <v>26</v>
      </c>
      <c r="AL2" s="113" t="s">
        <v>452</v>
      </c>
      <c r="AM2" s="112" t="s">
        <v>154</v>
      </c>
      <c r="AN2" s="147" t="s">
        <v>155</v>
      </c>
      <c r="AO2" s="148" t="s">
        <v>157</v>
      </c>
      <c r="AP2" s="148" t="s">
        <v>156</v>
      </c>
      <c r="AQ2" s="147" t="s">
        <v>158</v>
      </c>
      <c r="AR2" s="172" t="s">
        <v>3195</v>
      </c>
      <c r="AS2" s="147" t="s">
        <v>3196</v>
      </c>
      <c r="AT2" s="147"/>
      <c r="AU2" s="172"/>
      <c r="AV2" s="172"/>
      <c r="AW2" s="172"/>
      <c r="AX2" s="173"/>
      <c r="AY2" s="173" t="s">
        <v>478</v>
      </c>
      <c r="AZ2" s="173" t="s">
        <v>479</v>
      </c>
      <c r="BA2" s="197" t="s">
        <v>503</v>
      </c>
      <c r="BB2" s="189" t="s">
        <v>154</v>
      </c>
      <c r="BC2" s="176" t="s">
        <v>155</v>
      </c>
      <c r="BD2" s="177" t="s">
        <v>157</v>
      </c>
      <c r="BE2" s="177" t="s">
        <v>156</v>
      </c>
      <c r="BF2" s="177" t="s">
        <v>158</v>
      </c>
      <c r="BG2" s="177" t="s">
        <v>159</v>
      </c>
      <c r="BH2" s="177" t="s">
        <v>160</v>
      </c>
      <c r="BI2" s="183" t="s">
        <v>161</v>
      </c>
      <c r="BJ2" s="207" t="s">
        <v>507</v>
      </c>
      <c r="BK2" s="187" t="s">
        <v>482</v>
      </c>
      <c r="BL2" s="190" t="s">
        <v>475</v>
      </c>
      <c r="BM2" s="818" t="s">
        <v>483</v>
      </c>
      <c r="BN2" s="190" t="s">
        <v>484</v>
      </c>
      <c r="BO2" s="188"/>
      <c r="BP2" s="177" t="s">
        <v>2652</v>
      </c>
      <c r="BQ2" s="184" t="s">
        <v>457</v>
      </c>
      <c r="BR2" s="176" t="s">
        <v>458</v>
      </c>
      <c r="BS2" s="185" t="s">
        <v>459</v>
      </c>
      <c r="BT2" s="176" t="s">
        <v>460</v>
      </c>
      <c r="BU2" s="185" t="s">
        <v>461</v>
      </c>
      <c r="BV2" s="176" t="s">
        <v>462</v>
      </c>
      <c r="BW2" s="185" t="s">
        <v>463</v>
      </c>
      <c r="BX2" s="176" t="s">
        <v>464</v>
      </c>
      <c r="BY2" s="186"/>
      <c r="BZ2" s="184"/>
      <c r="CA2" s="184" t="s">
        <v>3194</v>
      </c>
      <c r="CB2" s="185"/>
      <c r="CC2" s="185"/>
      <c r="CD2" s="185"/>
      <c r="CE2" s="185"/>
      <c r="CF2" s="185"/>
      <c r="CG2" s="185"/>
      <c r="CH2" s="185"/>
      <c r="CI2" s="186"/>
      <c r="CJ2" s="184" t="s">
        <v>486</v>
      </c>
      <c r="CK2" s="184" t="s">
        <v>472</v>
      </c>
      <c r="CL2" s="184" t="s">
        <v>2645</v>
      </c>
      <c r="CM2" s="195" t="s">
        <v>493</v>
      </c>
      <c r="CN2" s="557" t="s">
        <v>2685</v>
      </c>
      <c r="CO2" s="174"/>
      <c r="CP2" s="174" t="s">
        <v>2682</v>
      </c>
      <c r="CQ2" s="174" t="s">
        <v>2684</v>
      </c>
      <c r="CR2" s="174" t="s">
        <v>2683</v>
      </c>
      <c r="CS2" s="174"/>
      <c r="CT2" s="174"/>
      <c r="CU2" s="142" t="s">
        <v>492</v>
      </c>
      <c r="CV2" s="174"/>
      <c r="CW2" s="372" t="s">
        <v>2601</v>
      </c>
      <c r="CX2" s="174"/>
      <c r="CY2" s="174"/>
      <c r="DA2" s="847" t="s">
        <v>3105</v>
      </c>
      <c r="DB2" s="848" t="s">
        <v>3106</v>
      </c>
      <c r="DC2" s="848" t="s">
        <v>3107</v>
      </c>
      <c r="DD2" s="848" t="s">
        <v>3108</v>
      </c>
      <c r="DE2" s="849" t="s">
        <v>3109</v>
      </c>
      <c r="DF2" s="848" t="s">
        <v>3110</v>
      </c>
      <c r="DG2" s="848" t="s">
        <v>3111</v>
      </c>
      <c r="DH2" s="848" t="s">
        <v>3112</v>
      </c>
      <c r="DI2" s="848" t="s">
        <v>3113</v>
      </c>
      <c r="DJ2" s="848" t="s">
        <v>3114</v>
      </c>
      <c r="DK2" s="849" t="s">
        <v>3115</v>
      </c>
      <c r="DL2" s="848" t="s">
        <v>3116</v>
      </c>
      <c r="DM2" s="848" t="s">
        <v>3117</v>
      </c>
      <c r="DN2" s="848" t="s">
        <v>3118</v>
      </c>
      <c r="DO2" s="848" t="s">
        <v>3119</v>
      </c>
      <c r="DP2" s="848" t="s">
        <v>3120</v>
      </c>
      <c r="DQ2" s="849" t="s">
        <v>3121</v>
      </c>
      <c r="DR2" s="848" t="s">
        <v>3122</v>
      </c>
      <c r="DS2" s="848" t="s">
        <v>3123</v>
      </c>
      <c r="DT2" s="848" t="s">
        <v>3124</v>
      </c>
      <c r="DU2" s="848" t="s">
        <v>3125</v>
      </c>
      <c r="DV2" s="848" t="s">
        <v>3126</v>
      </c>
      <c r="DW2" s="849" t="s">
        <v>3127</v>
      </c>
      <c r="DX2" s="848" t="s">
        <v>3128</v>
      </c>
      <c r="DY2" s="848" t="s">
        <v>3129</v>
      </c>
      <c r="DZ2" s="848" t="s">
        <v>3130</v>
      </c>
      <c r="EA2" s="849" t="s">
        <v>3163</v>
      </c>
      <c r="EB2" s="849" t="s">
        <v>3164</v>
      </c>
      <c r="EC2" s="849" t="s">
        <v>3165</v>
      </c>
      <c r="ED2" s="849" t="s">
        <v>3166</v>
      </c>
      <c r="EE2" s="849" t="s">
        <v>3167</v>
      </c>
      <c r="EF2" s="849" t="s">
        <v>3168</v>
      </c>
      <c r="EG2" s="848" t="s">
        <v>3131</v>
      </c>
      <c r="EH2" s="848" t="s">
        <v>3132</v>
      </c>
      <c r="EI2" s="848" t="s">
        <v>3133</v>
      </c>
      <c r="EJ2" s="848" t="s">
        <v>3134</v>
      </c>
      <c r="EK2" s="848" t="s">
        <v>3135</v>
      </c>
      <c r="EL2" s="848" t="s">
        <v>3136</v>
      </c>
      <c r="EM2" s="848" t="s">
        <v>3137</v>
      </c>
      <c r="EN2" s="848" t="s">
        <v>3138</v>
      </c>
      <c r="EO2" s="849" t="s">
        <v>3139</v>
      </c>
      <c r="EP2" s="848" t="s">
        <v>3140</v>
      </c>
      <c r="EQ2" s="848" t="s">
        <v>3141</v>
      </c>
      <c r="ER2" s="848" t="s">
        <v>3142</v>
      </c>
      <c r="ES2" s="848" t="s">
        <v>3143</v>
      </c>
      <c r="ET2" s="848" t="s">
        <v>3144</v>
      </c>
      <c r="EU2" s="848" t="s">
        <v>3145</v>
      </c>
      <c r="EV2" s="848" t="s">
        <v>3146</v>
      </c>
      <c r="EW2" s="857" t="s">
        <v>3147</v>
      </c>
      <c r="EX2" s="848" t="s">
        <v>3148</v>
      </c>
      <c r="EY2" s="848" t="s">
        <v>3149</v>
      </c>
      <c r="EZ2" s="848" t="s">
        <v>3150</v>
      </c>
      <c r="FA2" s="848" t="s">
        <v>3151</v>
      </c>
      <c r="FB2" s="848" t="s">
        <v>3152</v>
      </c>
      <c r="FC2" s="848" t="s">
        <v>3153</v>
      </c>
      <c r="FD2" s="848" t="s">
        <v>3154</v>
      </c>
      <c r="FE2" s="848" t="s">
        <v>3155</v>
      </c>
      <c r="FF2" s="848" t="s">
        <v>3156</v>
      </c>
      <c r="FG2" s="848" t="s">
        <v>3157</v>
      </c>
      <c r="FH2" s="848" t="s">
        <v>3158</v>
      </c>
      <c r="FI2" s="848" t="s">
        <v>3159</v>
      </c>
      <c r="FJ2" s="848" t="s">
        <v>3160</v>
      </c>
      <c r="FK2" s="849" t="s">
        <v>3161</v>
      </c>
      <c r="FL2" s="845"/>
      <c r="FM2" s="845"/>
      <c r="FN2" s="845"/>
      <c r="FO2" s="845"/>
      <c r="FP2" s="845"/>
      <c r="FQ2" s="845"/>
      <c r="FR2" s="845"/>
      <c r="FS2" s="845"/>
      <c r="FT2" s="845"/>
      <c r="FU2" s="845"/>
      <c r="FW2" s="1009" t="s">
        <v>2621</v>
      </c>
      <c r="FX2" s="219"/>
      <c r="FY2" s="1010"/>
      <c r="GF2" s="418" t="s">
        <v>2609</v>
      </c>
    </row>
    <row r="3" spans="1:479" ht="39.950000000000003" customHeight="1" thickBot="1">
      <c r="A3" s="770">
        <v>0</v>
      </c>
      <c r="B3" s="1013">
        <v>41340</v>
      </c>
      <c r="C3" s="1017">
        <f>B3</f>
        <v>41340</v>
      </c>
      <c r="D3" s="990"/>
      <c r="E3" s="767"/>
      <c r="F3" s="1018"/>
      <c r="G3" s="768"/>
      <c r="H3" s="769"/>
      <c r="I3" s="1321"/>
      <c r="J3" s="1329"/>
      <c r="K3" s="1331"/>
      <c r="L3" s="1331"/>
      <c r="M3" s="1001"/>
      <c r="N3" s="1318"/>
      <c r="O3" s="1319"/>
      <c r="P3" s="904" t="s">
        <v>171</v>
      </c>
      <c r="Q3" s="905" t="s">
        <v>165</v>
      </c>
      <c r="R3" s="906" t="s">
        <v>150</v>
      </c>
      <c r="S3" s="903"/>
      <c r="U3" s="142" t="s">
        <v>450</v>
      </c>
      <c r="V3" s="68" t="s">
        <v>524</v>
      </c>
      <c r="Y3" s="101" t="s">
        <v>154</v>
      </c>
      <c r="Z3" s="68" t="s">
        <v>452</v>
      </c>
      <c r="AD3" s="119" t="s">
        <v>451</v>
      </c>
      <c r="AE3" s="119"/>
      <c r="AF3" s="110"/>
      <c r="AG3" s="115"/>
      <c r="AJ3" s="203">
        <v>999999999</v>
      </c>
      <c r="AX3" s="160"/>
      <c r="AY3" s="156"/>
      <c r="AZ3" s="156"/>
      <c r="BA3" s="191">
        <f>IF(AX3="True",BO3,0)</f>
        <v>0</v>
      </c>
      <c r="BB3" s="161"/>
      <c r="BD3" s="113"/>
      <c r="BI3" s="157"/>
      <c r="BJ3" s="213">
        <f>IF($L3="Attended",$N$7,0)</f>
        <v>0</v>
      </c>
      <c r="BK3" s="213">
        <f>IF($L3="Attended",IF($K3="Yes",$M$3,0),0)</f>
        <v>0</v>
      </c>
      <c r="BL3" s="213">
        <f>IF($L3="Attended",IF($K3="Yes","Bond",0),0)</f>
        <v>0</v>
      </c>
      <c r="BM3" s="817"/>
      <c r="BN3" s="219"/>
      <c r="BO3" s="193"/>
      <c r="BQ3" s="101" t="s">
        <v>0</v>
      </c>
      <c r="BS3" s="101" t="s">
        <v>0</v>
      </c>
      <c r="BU3" s="101" t="s">
        <v>0</v>
      </c>
      <c r="BW3" s="101" t="s">
        <v>0</v>
      </c>
      <c r="BY3" s="101" t="s">
        <v>0</v>
      </c>
      <c r="DA3" s="850"/>
      <c r="DB3" s="850"/>
      <c r="DC3" s="850"/>
      <c r="DD3" s="850"/>
      <c r="DE3" s="850"/>
      <c r="DF3" s="850"/>
      <c r="DG3" s="850"/>
      <c r="DH3" s="850"/>
      <c r="DI3" s="850"/>
      <c r="DJ3" s="850"/>
      <c r="DK3" s="850"/>
      <c r="DL3" s="850"/>
      <c r="DM3" s="850"/>
      <c r="DN3" s="850"/>
      <c r="DO3" s="850"/>
      <c r="DP3" s="850"/>
      <c r="DQ3" s="850"/>
      <c r="DR3" s="850"/>
      <c r="DS3" s="850"/>
      <c r="DT3" s="850"/>
      <c r="DU3" s="850"/>
      <c r="DV3" s="850"/>
      <c r="DW3" s="850"/>
      <c r="DX3" s="850"/>
      <c r="DY3" s="850"/>
      <c r="DZ3" s="850"/>
      <c r="EA3" s="850"/>
      <c r="EB3" s="850"/>
      <c r="EC3" s="850"/>
      <c r="ED3" s="850"/>
      <c r="EE3" s="850"/>
      <c r="EF3" s="850"/>
      <c r="EG3" s="850"/>
      <c r="EH3" s="850"/>
      <c r="EI3" s="850"/>
      <c r="EJ3" s="850"/>
      <c r="EK3" s="850"/>
      <c r="EL3" s="850"/>
      <c r="EM3" s="850"/>
      <c r="EN3" s="850"/>
      <c r="EO3" s="850"/>
      <c r="EP3" s="850"/>
      <c r="EQ3" s="850"/>
      <c r="ER3" s="850"/>
      <c r="ES3" s="850"/>
      <c r="ET3" s="850"/>
      <c r="EU3" s="850"/>
      <c r="EV3" s="850"/>
      <c r="EW3" s="856"/>
      <c r="EX3" s="850"/>
      <c r="EY3" s="850"/>
      <c r="EZ3" s="850"/>
      <c r="FA3" s="850"/>
      <c r="FB3" s="850"/>
      <c r="FC3" s="850"/>
      <c r="FD3" s="850"/>
      <c r="FE3" s="850"/>
      <c r="FF3" s="850"/>
      <c r="FG3" s="850"/>
      <c r="FH3" s="850"/>
      <c r="FI3" s="850"/>
      <c r="FJ3" s="850"/>
      <c r="FK3" s="850"/>
      <c r="FV3" s="504" t="str">
        <f>IF(B3=0,"Duplicate",IF(ISERROR(VLOOKUP($V3+0,[4]Source!$A$2:$A$19972,1,FALSE)),"NEW","Duplicate"))</f>
        <v>NEW</v>
      </c>
      <c r="FW3" s="1021" t="s">
        <v>2554</v>
      </c>
      <c r="FX3" s="1011" t="s">
        <v>615</v>
      </c>
      <c r="FY3" s="1012"/>
      <c r="FZ3" s="343"/>
      <c r="GF3" s="419">
        <f>COUNTIF(J4:J300,"Yes")</f>
        <v>0</v>
      </c>
    </row>
    <row r="4" spans="1:479" ht="39.950000000000003" customHeight="1" thickBot="1">
      <c r="A4" s="1019">
        <v>1</v>
      </c>
      <c r="B4" s="936" t="s">
        <v>3303</v>
      </c>
      <c r="C4" s="937" t="s">
        <v>3304</v>
      </c>
      <c r="D4" s="938" t="s">
        <v>3305</v>
      </c>
      <c r="E4" s="1026" t="s">
        <v>3306</v>
      </c>
      <c r="F4" s="823" t="s">
        <v>3307</v>
      </c>
      <c r="G4" s="824" t="s">
        <v>3215</v>
      </c>
      <c r="H4" s="825" t="s">
        <v>515</v>
      </c>
      <c r="I4" s="1031">
        <v>1</v>
      </c>
      <c r="J4" s="998" t="s">
        <v>165</v>
      </c>
      <c r="K4" s="998" t="s">
        <v>165</v>
      </c>
      <c r="L4" s="1003" t="s">
        <v>501</v>
      </c>
      <c r="M4" s="843">
        <f>VLOOKUP(I4,$Y$21:$Z$24,2)</f>
        <v>41340</v>
      </c>
      <c r="N4" s="1311" t="str">
        <f>CONCATENATE("No of IOs = ",COUNTIF($J$4:$J$307,"=Yes"))</f>
        <v>No of IOs = 0</v>
      </c>
      <c r="O4" s="1312"/>
      <c r="P4" s="103" t="s">
        <v>167</v>
      </c>
      <c r="Q4" s="116" t="str">
        <f>IF($B4=0," ","no")</f>
        <v>no</v>
      </c>
      <c r="R4" s="116" t="str">
        <f>IF($B4=0," ","no")</f>
        <v>no</v>
      </c>
      <c r="S4" s="116" t="str">
        <f>IF($B4=0," ","no")</f>
        <v>no</v>
      </c>
      <c r="T4" s="123" t="str">
        <f t="shared" ref="T4:T67" si="0">IF($B4=0," ",IF($D4=$O4,"Absent","Attended"))</f>
        <v>Attended</v>
      </c>
      <c r="U4" s="143">
        <f>IF(J4="Yes",$N$9+((U1*6)),U2-U1)</f>
        <v>41340.038194444445</v>
      </c>
      <c r="V4" s="203" t="str">
        <f>IF(OR($D$2="A- Number",$D$2="A-Number",$D$2=" A-Number",$D$2=" A- Number",$D$2="A#"),D4,E4)</f>
        <v>205213971</v>
      </c>
      <c r="Y4" s="150">
        <v>1</v>
      </c>
      <c r="Z4" s="151">
        <f>N11</f>
        <v>0</v>
      </c>
      <c r="AA4" s="178" t="str">
        <f>'IO Intro'!$C$4</f>
        <v>BML</v>
      </c>
      <c r="AD4" s="119" t="str">
        <f t="shared" ref="AD4:AD67" si="1">IF(L4&lt;&gt;"Attended","z-Unused-entry",B4)</f>
        <v>MEJIA VELAZQUEZ</v>
      </c>
      <c r="AE4" s="119" t="str">
        <f t="shared" ref="AE4:AE67" si="2">C4</f>
        <v>ABIHU</v>
      </c>
      <c r="AF4" s="141"/>
      <c r="AG4" s="115">
        <f>IF(AH4=0,0,U4)</f>
        <v>41340.038194444445</v>
      </c>
      <c r="AH4" s="101" t="str">
        <f t="shared" ref="AH4:AH67" si="3">IF($L4="Attended",B4,0)</f>
        <v>MEJIA VELAZQUEZ</v>
      </c>
      <c r="AI4" s="101" t="str">
        <f t="shared" ref="AI4:AI67" si="4">IF($L4="Attended",C4,0)</f>
        <v>ABIHU</v>
      </c>
      <c r="AJ4" s="285">
        <f t="shared" ref="AJ4:AJ68" si="5">IF($L4&lt;&gt;"Attended",$AJ$3,IF(OR($D$2="A-Number",$D$2="A#",$D$2="A- Number",$D$2=" A- Number"),+D4+0,+E4+0))</f>
        <v>205213971</v>
      </c>
      <c r="AK4" s="232" t="str">
        <f t="shared" ref="AK4:AK67" si="6">IF(AND($L4="Attended",$B4&lt;&gt;0),"M",0)</f>
        <v>M</v>
      </c>
      <c r="AL4" s="232" t="str">
        <f t="shared" ref="AL4:AL67" si="7">IF(AND($L4="Attended",$B4&lt;&gt;0),VLOOKUP(I4,$Y$4:$AA$7,3),0)</f>
        <v>BML</v>
      </c>
      <c r="AM4" s="178">
        <f>IF(AND($L4="Attended",$J4="Yes"),IF('IO Intake'!D$8=$AJ4,VLOOKUP('IO Intro'!$C$4,$Y$9:$Z$16,2),$AM4),0)</f>
        <v>0</v>
      </c>
      <c r="AN4" s="146">
        <f>IF(AND($L4="Attended",$J4="Yes"),BC4,0)</f>
        <v>0</v>
      </c>
      <c r="AO4" s="146">
        <f>IF(AND($L4="Attended",$J4="Yes"),BD4,0)</f>
        <v>0</v>
      </c>
      <c r="AP4" s="146">
        <f>IF(AND($L4="Attended",$J4="Yes"),IF(BE4=" ","None",BE4),0)</f>
        <v>0</v>
      </c>
      <c r="AQ4" s="178">
        <f>IF(AND($L4="Attended",$J4="Yes"),IF(BF4=" ","None",BF4),0)</f>
        <v>0</v>
      </c>
      <c r="AR4" s="146" t="s">
        <v>485</v>
      </c>
      <c r="AS4" s="146" t="s">
        <v>93</v>
      </c>
      <c r="AT4" s="178" t="s">
        <v>3</v>
      </c>
      <c r="AU4" s="214"/>
      <c r="AV4" s="215"/>
      <c r="AW4" s="178" t="s">
        <v>2995</v>
      </c>
      <c r="AX4" s="160"/>
      <c r="AY4" s="191"/>
      <c r="AZ4" s="191">
        <f>IF(AX4="True",BN4,0)</f>
        <v>0</v>
      </c>
      <c r="BA4" s="191">
        <f>IF(AX4="True",BO4,0)</f>
        <v>0</v>
      </c>
      <c r="BB4" s="575"/>
      <c r="BC4" s="497"/>
      <c r="BD4" s="497"/>
      <c r="BE4" s="497"/>
      <c r="BF4" s="497"/>
      <c r="BG4" s="497"/>
      <c r="BH4" s="497"/>
      <c r="BI4" s="157"/>
      <c r="BJ4" s="213">
        <f t="shared" ref="BJ4:BJ67" si="8">IF($L4="Attended",$N$7,0)</f>
        <v>41340</v>
      </c>
      <c r="BK4" s="213">
        <f t="shared" ref="BK4:BK67" si="9">IF($L4="Attended",IF($K4="Yes",$M$3,0),0)</f>
        <v>0</v>
      </c>
      <c r="BL4" s="213">
        <f t="shared" ref="BL4:BL67" si="10">IF($L4="Attended",IF($K4="Yes","Bond",0),0)</f>
        <v>0</v>
      </c>
      <c r="BM4" s="817"/>
      <c r="BN4" s="219"/>
      <c r="BO4" s="193"/>
      <c r="BP4" s="215"/>
      <c r="BQ4" s="305"/>
      <c r="BR4" s="497"/>
      <c r="BS4" s="305"/>
      <c r="BT4" s="497"/>
      <c r="BU4" s="305"/>
      <c r="BV4" s="497"/>
      <c r="BW4" s="305"/>
      <c r="BX4" s="497"/>
      <c r="BY4" s="305"/>
      <c r="BZ4" s="560"/>
      <c r="CA4" s="212"/>
      <c r="CB4" s="497"/>
      <c r="CC4" s="497"/>
      <c r="CD4" s="497"/>
      <c r="CE4" s="497"/>
      <c r="CF4" s="497"/>
      <c r="CG4" s="497"/>
      <c r="CH4" s="497"/>
      <c r="CI4" s="497"/>
      <c r="CJ4" s="497"/>
      <c r="CK4" s="497"/>
      <c r="CL4" s="560"/>
      <c r="CM4" s="497"/>
      <c r="CN4" s="497"/>
      <c r="CO4" s="862"/>
      <c r="CP4" s="497"/>
      <c r="CQ4" s="862"/>
      <c r="CR4" s="862"/>
      <c r="CS4" s="497"/>
      <c r="CT4" s="862"/>
      <c r="CU4" s="497"/>
      <c r="CV4" s="497"/>
      <c r="CW4" s="497"/>
      <c r="CX4" s="497"/>
      <c r="CY4" s="497"/>
      <c r="CZ4" s="497"/>
      <c r="DA4" s="222"/>
      <c r="DC4" s="222"/>
      <c r="DD4" s="222"/>
      <c r="EK4" s="862"/>
      <c r="FL4" s="561"/>
      <c r="FV4" s="505"/>
      <c r="FW4" s="997" t="str">
        <f>CONCATENATE(FW6,".xls")</f>
        <v>0.xls</v>
      </c>
      <c r="GA4" s="101" t="s">
        <v>0</v>
      </c>
      <c r="GC4" s="101" t="s">
        <v>0</v>
      </c>
      <c r="GD4" s="101" t="s">
        <v>0</v>
      </c>
      <c r="GE4" s="101">
        <v>0</v>
      </c>
      <c r="GI4" s="101" t="s">
        <v>0</v>
      </c>
      <c r="JY4" s="101" t="s">
        <v>2635</v>
      </c>
      <c r="JZ4" s="101" t="s">
        <v>93</v>
      </c>
      <c r="KA4" s="101" t="s">
        <v>3</v>
      </c>
      <c r="KD4" s="101" t="s">
        <v>2644</v>
      </c>
      <c r="KX4" s="101" t="s">
        <v>2646</v>
      </c>
      <c r="LI4" s="101" t="s">
        <v>2646</v>
      </c>
      <c r="MZ4" s="101" t="s">
        <v>476</v>
      </c>
      <c r="NA4" s="101" t="s">
        <v>107</v>
      </c>
      <c r="NB4" s="101" t="s">
        <v>3</v>
      </c>
      <c r="NE4" s="101" t="s">
        <v>2644</v>
      </c>
      <c r="NY4" s="101" t="s">
        <v>2647</v>
      </c>
      <c r="OJ4" s="101" t="s">
        <v>2647</v>
      </c>
      <c r="QA4" s="101" t="s">
        <v>476</v>
      </c>
      <c r="QB4" s="101" t="s">
        <v>107</v>
      </c>
      <c r="QC4" s="101" t="s">
        <v>3</v>
      </c>
      <c r="QF4" s="101" t="s">
        <v>2644</v>
      </c>
      <c r="QZ4" s="101" t="s">
        <v>2648</v>
      </c>
      <c r="RK4" s="101" t="s">
        <v>2648</v>
      </c>
    </row>
    <row r="5" spans="1:479" ht="39.950000000000003" customHeight="1" thickBot="1">
      <c r="A5" s="1019">
        <f t="shared" ref="A5:A16" si="11">IF(B5=0,0,A4+1)</f>
        <v>2</v>
      </c>
      <c r="B5" s="939" t="s">
        <v>3308</v>
      </c>
      <c r="C5" s="940" t="s">
        <v>717</v>
      </c>
      <c r="D5" s="938" t="s">
        <v>3309</v>
      </c>
      <c r="E5" s="1027" t="s">
        <v>3310</v>
      </c>
      <c r="F5" s="826" t="s">
        <v>3307</v>
      </c>
      <c r="G5" s="827" t="s">
        <v>3215</v>
      </c>
      <c r="H5" s="828" t="s">
        <v>515</v>
      </c>
      <c r="I5" s="1031">
        <f>I4</f>
        <v>1</v>
      </c>
      <c r="J5" s="999" t="s">
        <v>165</v>
      </c>
      <c r="K5" s="999" t="s">
        <v>165</v>
      </c>
      <c r="L5" s="1004" t="s">
        <v>501</v>
      </c>
      <c r="M5" s="843">
        <f t="shared" ref="M5:M68" si="12">VLOOKUP(I5,$Y$21:$Z$24,2)</f>
        <v>41340</v>
      </c>
      <c r="N5" s="1314" t="str">
        <f>CONCATENATE("Attended = ",L307)</f>
        <v>Attended = 54</v>
      </c>
      <c r="O5" s="1315"/>
      <c r="P5" s="103" t="s">
        <v>167</v>
      </c>
      <c r="Q5" s="116" t="str">
        <f t="shared" ref="Q5:S68" si="13">IF($B5=0," ","no")</f>
        <v>no</v>
      </c>
      <c r="R5" s="116" t="str">
        <f t="shared" si="13"/>
        <v>no</v>
      </c>
      <c r="S5" s="116" t="str">
        <f t="shared" si="13"/>
        <v>no</v>
      </c>
      <c r="T5" s="123" t="str">
        <f t="shared" si="0"/>
        <v>Attended</v>
      </c>
      <c r="U5" s="143">
        <f t="shared" ref="U5:U68" si="14">IF(J5="Yes",U4+$U$1,U4)</f>
        <v>41340.038194444445</v>
      </c>
      <c r="V5" s="203" t="str">
        <f t="shared" ref="V5:V68" si="15">IF(OR($D$2="A- Number",$D$2="A-Number",$D$2=" A-Number",$D$2=" A- Number",$D$2="A#"),D5,E5)</f>
        <v>200203692</v>
      </c>
      <c r="Y5" s="152"/>
      <c r="Z5" s="153"/>
      <c r="AA5" s="232"/>
      <c r="AD5" s="119" t="str">
        <f t="shared" si="1"/>
        <v>BERDUO VASQUEZ</v>
      </c>
      <c r="AE5" s="119" t="str">
        <f t="shared" si="2"/>
        <v>ADRIAN</v>
      </c>
      <c r="AF5" s="110"/>
      <c r="AG5" s="115">
        <f t="shared" ref="AG5:AG68" si="16">IF(AH5=0,0,U5)</f>
        <v>41340.038194444445</v>
      </c>
      <c r="AH5" s="174" t="str">
        <f t="shared" si="3"/>
        <v>BERDUO VASQUEZ</v>
      </c>
      <c r="AI5" s="174" t="str">
        <f t="shared" si="4"/>
        <v>ADRIAN</v>
      </c>
      <c r="AJ5" s="285">
        <f t="shared" si="5"/>
        <v>200203692</v>
      </c>
      <c r="AK5" s="232" t="str">
        <f t="shared" si="6"/>
        <v>M</v>
      </c>
      <c r="AL5" s="232" t="str">
        <f t="shared" si="7"/>
        <v>BML</v>
      </c>
      <c r="AM5" s="178">
        <f>IF(AND($L5="Attended",$J5="Yes"),IF('IO Intake'!D$8=$AJ5,VLOOKUP('IO Intro'!$C$4,$Y$9:$Z$16,2),$AM5),0)</f>
        <v>0</v>
      </c>
      <c r="AN5" s="178">
        <f t="shared" ref="AN5:AN68" si="17">IF(AND($L5="Attended",$J5="Yes"),BC5,0)</f>
        <v>0</v>
      </c>
      <c r="AO5" s="178">
        <f t="shared" ref="AO5:AO68" si="18">IF(AND($L5="Attended",$J5="Yes"),BD5,0)</f>
        <v>0</v>
      </c>
      <c r="AP5" s="178">
        <f t="shared" ref="AP5:AP68" si="19">IF(AND($L5="Attended",$J5="Yes"),IF(BE5=" ","None",BE5),0)</f>
        <v>0</v>
      </c>
      <c r="AQ5" s="178">
        <f t="shared" ref="AQ5:AQ68" si="20">IF(AND($L5="Attended",$J5="Yes"),IF(BF5=" ","None",BF5),0)</f>
        <v>0</v>
      </c>
      <c r="AR5" s="178">
        <f t="shared" ref="AR5:AR68" si="21">IF(AND($L5="Attended",$J5="Yes"),BG5,0)</f>
        <v>0</v>
      </c>
      <c r="AS5" s="178">
        <f t="shared" ref="AS5:AS68" si="22">IF(AND($L5="Attended",$J5="Yes"),IF(BH5=" ","None",BH5),0)</f>
        <v>0</v>
      </c>
      <c r="AT5" s="178">
        <f>IF(AND($L5="Attended",$J5="Yes"),IF(BI5=" ","None",BI5),0)</f>
        <v>0</v>
      </c>
      <c r="AU5" s="214">
        <f>IF($L5="Attended",IF(BJ5=" ",0,$N$7),0)</f>
        <v>41340</v>
      </c>
      <c r="AV5" s="215"/>
      <c r="AW5" s="178"/>
      <c r="AX5" s="160"/>
      <c r="AY5" s="191">
        <f t="shared" ref="AY5:AY68" si="23">IF(AX5="True",BM5,$AY$1)</f>
        <v>0</v>
      </c>
      <c r="AZ5" s="191">
        <f t="shared" ref="AZ5:AZ68" si="24">IF(AX5="True",BN5,0)</f>
        <v>0</v>
      </c>
      <c r="BA5" s="191">
        <f t="shared" ref="BA5:BA68" si="25">IF(AX5="True",BO5,0)</f>
        <v>0</v>
      </c>
      <c r="BB5" s="161"/>
      <c r="BC5" s="497"/>
      <c r="BD5" s="497"/>
      <c r="BE5" s="497"/>
      <c r="BF5" s="497"/>
      <c r="BG5" s="497"/>
      <c r="BH5" s="497"/>
      <c r="BI5" s="157"/>
      <c r="BJ5" s="213">
        <f t="shared" si="8"/>
        <v>41340</v>
      </c>
      <c r="BK5" s="213">
        <f t="shared" si="9"/>
        <v>0</v>
      </c>
      <c r="BL5" s="213">
        <f t="shared" si="10"/>
        <v>0</v>
      </c>
      <c r="BM5" s="817"/>
      <c r="BN5" s="219"/>
      <c r="BO5" s="193"/>
      <c r="BP5" s="215"/>
      <c r="BQ5" s="305"/>
      <c r="BR5" s="497"/>
      <c r="BS5" s="305"/>
      <c r="BT5" s="497"/>
      <c r="BU5" s="305"/>
      <c r="BV5" s="497"/>
      <c r="BW5" s="305"/>
      <c r="BX5" s="497"/>
      <c r="BY5" s="305"/>
      <c r="BZ5" s="497"/>
      <c r="CA5" s="212"/>
      <c r="CB5" s="497"/>
      <c r="CC5" s="497"/>
      <c r="CD5" s="497"/>
      <c r="CE5" s="497"/>
      <c r="CF5" s="497"/>
      <c r="CG5" s="497"/>
      <c r="CH5" s="497"/>
      <c r="CI5" s="497"/>
      <c r="CJ5" s="497"/>
      <c r="CK5" s="497"/>
      <c r="CL5" s="499"/>
      <c r="CM5" s="497"/>
      <c r="CN5" s="497"/>
      <c r="CO5" s="497"/>
      <c r="CP5" s="862"/>
      <c r="CQ5" s="497"/>
      <c r="CR5" s="862"/>
      <c r="CS5" s="862"/>
      <c r="CT5" s="497"/>
      <c r="CU5" s="497"/>
      <c r="CV5" s="497"/>
      <c r="CW5" s="497"/>
      <c r="CX5" s="497"/>
      <c r="CY5" s="497"/>
      <c r="CZ5" s="497"/>
      <c r="DA5" s="222"/>
      <c r="DC5" s="862"/>
      <c r="DD5" s="222"/>
      <c r="DF5" s="862"/>
      <c r="EL5" s="865"/>
      <c r="EY5" s="865"/>
      <c r="FV5" s="505"/>
      <c r="FW5" s="994"/>
      <c r="FX5" s="560"/>
      <c r="FY5" s="560"/>
      <c r="FZ5" s="560"/>
      <c r="GA5" s="560"/>
      <c r="GB5" s="560"/>
      <c r="GC5" s="560" t="s">
        <v>3092</v>
      </c>
      <c r="GD5" s="560"/>
      <c r="GF5" s="372"/>
    </row>
    <row r="6" spans="1:479" ht="39.950000000000003" customHeight="1" thickTop="1" thickBot="1">
      <c r="A6" s="1019">
        <f t="shared" si="11"/>
        <v>3</v>
      </c>
      <c r="B6" s="939" t="s">
        <v>2431</v>
      </c>
      <c r="C6" s="940" t="s">
        <v>591</v>
      </c>
      <c r="D6" s="938" t="s">
        <v>3311</v>
      </c>
      <c r="E6" s="1027" t="s">
        <v>3312</v>
      </c>
      <c r="F6" s="826" t="s">
        <v>3307</v>
      </c>
      <c r="G6" s="827" t="s">
        <v>3215</v>
      </c>
      <c r="H6" s="828" t="s">
        <v>515</v>
      </c>
      <c r="I6" s="1031">
        <f t="shared" ref="I6:I69" si="26">I5</f>
        <v>1</v>
      </c>
      <c r="J6" s="999" t="s">
        <v>165</v>
      </c>
      <c r="K6" s="999" t="s">
        <v>165</v>
      </c>
      <c r="L6" s="1004" t="s">
        <v>501</v>
      </c>
      <c r="M6" s="843">
        <f t="shared" si="12"/>
        <v>41340</v>
      </c>
      <c r="N6" s="1313" t="s">
        <v>3096</v>
      </c>
      <c r="O6" s="1309"/>
      <c r="P6" s="103" t="s">
        <v>167</v>
      </c>
      <c r="Q6" s="116" t="str">
        <f t="shared" si="13"/>
        <v>no</v>
      </c>
      <c r="R6" s="116" t="str">
        <f t="shared" si="13"/>
        <v>no</v>
      </c>
      <c r="S6" s="116" t="str">
        <f t="shared" si="13"/>
        <v>no</v>
      </c>
      <c r="T6" s="123" t="str">
        <f t="shared" si="0"/>
        <v>Attended</v>
      </c>
      <c r="U6" s="143">
        <f t="shared" si="14"/>
        <v>41340.038194444445</v>
      </c>
      <c r="V6" s="203" t="str">
        <f>IF(OR($D$2="A- Number",$D$2="A-Number",$D$2=" A-Number",$D$2=" A- Number",$D$2="A#"),D6,E6)</f>
        <v>205668611</v>
      </c>
      <c r="Y6" s="152"/>
      <c r="Z6" s="153"/>
      <c r="AA6" s="232"/>
      <c r="AD6" s="119" t="str">
        <f t="shared" si="1"/>
        <v>HERNANDEZ SANTOS</v>
      </c>
      <c r="AE6" s="119" t="str">
        <f t="shared" si="2"/>
        <v>RAUL</v>
      </c>
      <c r="AF6" s="110"/>
      <c r="AG6" s="115">
        <f t="shared" si="16"/>
        <v>41340.038194444445</v>
      </c>
      <c r="AH6" s="174" t="str">
        <f t="shared" si="3"/>
        <v>HERNANDEZ SANTOS</v>
      </c>
      <c r="AI6" s="174" t="str">
        <f t="shared" si="4"/>
        <v>RAUL</v>
      </c>
      <c r="AJ6" s="285">
        <f t="shared" si="5"/>
        <v>205668611</v>
      </c>
      <c r="AK6" s="232" t="str">
        <f t="shared" si="6"/>
        <v>M</v>
      </c>
      <c r="AL6" s="232" t="str">
        <f t="shared" si="7"/>
        <v>BML</v>
      </c>
      <c r="AM6" s="178">
        <f>IF(AND($L6="Attended",$J6="Yes"),IF('IO Intake'!D$8=$AJ6,VLOOKUP('IO Intro'!$C$4,$Y$9:$Z$16,2),$AM6),0)</f>
        <v>0</v>
      </c>
      <c r="AN6" s="178">
        <f t="shared" si="17"/>
        <v>0</v>
      </c>
      <c r="AO6" s="178">
        <f t="shared" si="18"/>
        <v>0</v>
      </c>
      <c r="AP6" s="178">
        <f t="shared" si="19"/>
        <v>0</v>
      </c>
      <c r="AQ6" s="178">
        <f t="shared" si="20"/>
        <v>0</v>
      </c>
      <c r="AR6" s="178">
        <f t="shared" si="21"/>
        <v>0</v>
      </c>
      <c r="AS6" s="178">
        <f t="shared" si="22"/>
        <v>0</v>
      </c>
      <c r="AT6" s="178">
        <f t="shared" ref="AT6:AT68" si="27">IF(AND($L6="Attended",$J6="Yes"),IF(BI6=" ","None",BI6),0)</f>
        <v>0</v>
      </c>
      <c r="AU6" s="214">
        <f t="shared" ref="AU6:AU68" si="28">IF($L6="Attended",IF(BJ6=" ",0,$N$7),0)</f>
        <v>41340</v>
      </c>
      <c r="AV6" s="215"/>
      <c r="AW6" s="178"/>
      <c r="AX6" s="160">
        <f t="shared" ref="AX6:AX68" si="29">IF(OR(B6=0,J6="no",$BM6=" ",$BM6=0),0,IF(AND($L6="Attended",$J6="Yes",$BM6&lt;&gt;0),"True","False"))</f>
        <v>0</v>
      </c>
      <c r="AY6" s="191">
        <f t="shared" si="23"/>
        <v>0</v>
      </c>
      <c r="AZ6" s="191">
        <f t="shared" si="24"/>
        <v>0</v>
      </c>
      <c r="BA6" s="191">
        <f t="shared" si="25"/>
        <v>0</v>
      </c>
      <c r="BB6" s="161"/>
      <c r="BC6" s="497"/>
      <c r="BD6" s="497"/>
      <c r="BE6" s="497"/>
      <c r="BF6" s="497"/>
      <c r="BG6" s="497"/>
      <c r="BH6" s="497"/>
      <c r="BI6" s="157"/>
      <c r="BJ6" s="213">
        <f t="shared" si="8"/>
        <v>41340</v>
      </c>
      <c r="BK6" s="213">
        <f t="shared" si="9"/>
        <v>0</v>
      </c>
      <c r="BL6" s="213">
        <f t="shared" si="10"/>
        <v>0</v>
      </c>
      <c r="BM6" s="817"/>
      <c r="BN6" s="219"/>
      <c r="BO6" s="193"/>
      <c r="BP6" s="215"/>
      <c r="BQ6" s="305"/>
      <c r="BR6" s="497"/>
      <c r="BS6" s="305"/>
      <c r="BT6" s="497"/>
      <c r="BU6" s="305"/>
      <c r="BV6" s="497"/>
      <c r="BW6" s="305"/>
      <c r="BX6" s="497"/>
      <c r="BY6" s="305"/>
      <c r="BZ6" s="497"/>
      <c r="CA6" s="212"/>
      <c r="CB6" s="497"/>
      <c r="CC6" s="497"/>
      <c r="CD6" s="497"/>
      <c r="CE6" s="497"/>
      <c r="CF6" s="497"/>
      <c r="CG6" s="497"/>
      <c r="CH6" s="497"/>
      <c r="CI6" s="497"/>
      <c r="CJ6" s="497"/>
      <c r="CK6" s="497"/>
      <c r="CL6" s="497"/>
      <c r="CM6" s="497"/>
      <c r="CN6" s="497"/>
      <c r="CO6" s="497"/>
      <c r="CP6" s="497"/>
      <c r="CQ6" s="560"/>
      <c r="CR6" s="560"/>
      <c r="CS6" s="497"/>
      <c r="CT6" s="497"/>
      <c r="CU6" s="497"/>
      <c r="CV6" s="497"/>
      <c r="CW6" s="497"/>
      <c r="CX6" s="497"/>
      <c r="CY6" s="497"/>
      <c r="CZ6" s="497"/>
      <c r="DA6" s="862"/>
      <c r="DC6" s="862"/>
      <c r="DD6" s="222"/>
      <c r="FV6" s="505"/>
      <c r="FW6" s="821">
        <f>IF(ISERROR(LEFT($FW$5,FIND(".",$FW$5,1)-1)),FW5,LEFT(FW5,FIND(".",FW5,1)-1))</f>
        <v>0</v>
      </c>
      <c r="FX6" s="212"/>
      <c r="FY6" s="560"/>
      <c r="FZ6" s="560"/>
      <c r="GA6" s="560" t="s">
        <v>0</v>
      </c>
      <c r="GB6" s="560"/>
      <c r="GC6" s="560" t="s">
        <v>0</v>
      </c>
      <c r="GD6" s="560" t="s">
        <v>0</v>
      </c>
      <c r="GF6" s="372"/>
    </row>
    <row r="7" spans="1:479" ht="39.950000000000003" customHeight="1" thickBot="1">
      <c r="A7" s="1019">
        <f t="shared" si="11"/>
        <v>4</v>
      </c>
      <c r="B7" s="939" t="s">
        <v>1133</v>
      </c>
      <c r="C7" s="940" t="s">
        <v>1830</v>
      </c>
      <c r="D7" s="938" t="s">
        <v>3313</v>
      </c>
      <c r="E7" s="1027" t="s">
        <v>3314</v>
      </c>
      <c r="F7" s="826" t="s">
        <v>3315</v>
      </c>
      <c r="G7" s="827" t="s">
        <v>3215</v>
      </c>
      <c r="H7" s="828" t="s">
        <v>515</v>
      </c>
      <c r="I7" s="1031">
        <f t="shared" si="26"/>
        <v>1</v>
      </c>
      <c r="J7" s="999" t="s">
        <v>165</v>
      </c>
      <c r="K7" s="999" t="s">
        <v>165</v>
      </c>
      <c r="L7" s="1004" t="s">
        <v>501</v>
      </c>
      <c r="M7" s="843">
        <f t="shared" si="12"/>
        <v>41340</v>
      </c>
      <c r="N7" s="1324">
        <f>B3</f>
        <v>41340</v>
      </c>
      <c r="O7" s="1325"/>
      <c r="P7" s="103" t="s">
        <v>167</v>
      </c>
      <c r="Q7" s="116" t="str">
        <f t="shared" si="13"/>
        <v>no</v>
      </c>
      <c r="R7" s="116" t="str">
        <f t="shared" si="13"/>
        <v>no</v>
      </c>
      <c r="S7" s="116" t="str">
        <f t="shared" si="13"/>
        <v>no</v>
      </c>
      <c r="T7" s="123" t="str">
        <f t="shared" si="0"/>
        <v>Attended</v>
      </c>
      <c r="U7" s="143">
        <f t="shared" si="14"/>
        <v>41340.038194444445</v>
      </c>
      <c r="V7" s="203" t="str">
        <f t="shared" si="15"/>
        <v>205210926</v>
      </c>
      <c r="Y7" s="154"/>
      <c r="Z7" s="155"/>
      <c r="AA7" s="232"/>
      <c r="AD7" s="119" t="str">
        <f t="shared" si="1"/>
        <v>GONZALEZ GARCIA</v>
      </c>
      <c r="AE7" s="119" t="str">
        <f t="shared" si="2"/>
        <v>BENITO</v>
      </c>
      <c r="AF7" s="110"/>
      <c r="AG7" s="115">
        <f t="shared" si="16"/>
        <v>41340.038194444445</v>
      </c>
      <c r="AH7" s="174" t="str">
        <f t="shared" si="3"/>
        <v>GONZALEZ GARCIA</v>
      </c>
      <c r="AI7" s="174" t="str">
        <f t="shared" si="4"/>
        <v>BENITO</v>
      </c>
      <c r="AJ7" s="285">
        <f t="shared" si="5"/>
        <v>205210926</v>
      </c>
      <c r="AK7" s="232" t="str">
        <f t="shared" si="6"/>
        <v>M</v>
      </c>
      <c r="AL7" s="232" t="str">
        <f t="shared" si="7"/>
        <v>BML</v>
      </c>
      <c r="AM7" s="178" t="s">
        <v>2650</v>
      </c>
      <c r="AN7" s="178">
        <f t="shared" si="17"/>
        <v>0</v>
      </c>
      <c r="AO7" s="178">
        <f t="shared" si="18"/>
        <v>0</v>
      </c>
      <c r="AP7" s="178">
        <f t="shared" si="19"/>
        <v>0</v>
      </c>
      <c r="AQ7" s="178">
        <f t="shared" si="20"/>
        <v>0</v>
      </c>
      <c r="AR7" s="178">
        <f t="shared" si="21"/>
        <v>0</v>
      </c>
      <c r="AS7" s="178">
        <f t="shared" si="22"/>
        <v>0</v>
      </c>
      <c r="AT7" s="178">
        <f t="shared" si="27"/>
        <v>0</v>
      </c>
      <c r="AU7" s="214">
        <f t="shared" si="28"/>
        <v>41340</v>
      </c>
      <c r="AV7" s="215"/>
      <c r="AW7" s="178"/>
      <c r="AX7" s="160">
        <f t="shared" si="29"/>
        <v>0</v>
      </c>
      <c r="AY7" s="191">
        <f t="shared" si="23"/>
        <v>0</v>
      </c>
      <c r="AZ7" s="191">
        <f t="shared" si="24"/>
        <v>0</v>
      </c>
      <c r="BA7" s="191">
        <f t="shared" si="25"/>
        <v>0</v>
      </c>
      <c r="BB7" s="161"/>
      <c r="BC7" s="497"/>
      <c r="BD7" s="497"/>
      <c r="BE7" s="497"/>
      <c r="BF7" s="497"/>
      <c r="BG7" s="497"/>
      <c r="BH7" s="497"/>
      <c r="BI7" s="157"/>
      <c r="BJ7" s="213">
        <f t="shared" si="8"/>
        <v>41340</v>
      </c>
      <c r="BK7" s="213">
        <f t="shared" si="9"/>
        <v>0</v>
      </c>
      <c r="BL7" s="213">
        <f t="shared" si="10"/>
        <v>0</v>
      </c>
      <c r="BM7" s="817">
        <v>41270.647604861108</v>
      </c>
      <c r="BN7" s="219"/>
      <c r="BO7" s="193"/>
      <c r="BP7" s="215"/>
      <c r="BQ7" s="305"/>
      <c r="BR7" s="497"/>
      <c r="BS7" s="305"/>
      <c r="BT7" s="497"/>
      <c r="BU7" s="305"/>
      <c r="BV7" s="497"/>
      <c r="BW7" s="305"/>
      <c r="BX7" s="497"/>
      <c r="BY7" s="305"/>
      <c r="BZ7" s="497"/>
      <c r="CA7" s="212"/>
      <c r="CB7" s="497"/>
      <c r="CC7" s="497"/>
      <c r="CD7" s="497"/>
      <c r="CE7" s="497"/>
      <c r="CF7" s="497"/>
      <c r="CG7" s="497"/>
      <c r="CH7" s="497"/>
      <c r="CI7" s="497"/>
      <c r="CJ7" s="497"/>
      <c r="CK7" s="497"/>
      <c r="CL7" s="510"/>
      <c r="CM7" s="497"/>
      <c r="CN7" s="497"/>
      <c r="CO7" s="497"/>
      <c r="CP7" s="497"/>
      <c r="CQ7" s="497"/>
      <c r="CR7" s="497"/>
      <c r="CS7" s="497"/>
      <c r="CT7" s="497"/>
      <c r="CU7" s="497"/>
      <c r="CV7" s="497"/>
      <c r="CW7" s="497"/>
      <c r="CX7" s="497"/>
      <c r="CY7" s="497"/>
      <c r="CZ7" s="497"/>
      <c r="DA7" s="222"/>
      <c r="DC7" s="862"/>
      <c r="DD7" s="222"/>
      <c r="DK7" s="862"/>
      <c r="DM7" s="862"/>
      <c r="DN7" s="862"/>
      <c r="DQ7" s="862"/>
      <c r="DT7" s="862"/>
      <c r="DZ7" s="862"/>
      <c r="EE7" s="862"/>
      <c r="EF7" s="862"/>
      <c r="EL7" s="862"/>
      <c r="EM7" s="862"/>
      <c r="EO7" s="862"/>
      <c r="FV7" s="505"/>
      <c r="FX7" s="560"/>
      <c r="FY7" s="862"/>
      <c r="FZ7" s="560"/>
      <c r="GA7" s="560"/>
      <c r="GB7" s="862"/>
      <c r="GC7" s="560"/>
      <c r="GD7" s="560"/>
      <c r="GF7" s="372"/>
      <c r="GI7" s="862"/>
      <c r="GO7" s="862"/>
      <c r="HN7" s="101" t="s">
        <v>2995</v>
      </c>
      <c r="HT7" s="101" t="s">
        <v>164</v>
      </c>
      <c r="HY7" s="99"/>
    </row>
    <row r="8" spans="1:479" ht="39.950000000000003" customHeight="1" thickTop="1" thickBot="1">
      <c r="A8" s="1019">
        <f t="shared" si="11"/>
        <v>5</v>
      </c>
      <c r="B8" s="941" t="s">
        <v>3316</v>
      </c>
      <c r="C8" s="940" t="s">
        <v>645</v>
      </c>
      <c r="D8" s="938" t="s">
        <v>3317</v>
      </c>
      <c r="E8" s="1027" t="s">
        <v>3318</v>
      </c>
      <c r="F8" s="826" t="s">
        <v>3315</v>
      </c>
      <c r="G8" s="827" t="s">
        <v>3215</v>
      </c>
      <c r="H8" s="828" t="s">
        <v>515</v>
      </c>
      <c r="I8" s="1031">
        <f t="shared" si="26"/>
        <v>1</v>
      </c>
      <c r="J8" s="999" t="s">
        <v>165</v>
      </c>
      <c r="K8" s="999" t="s">
        <v>165</v>
      </c>
      <c r="L8" s="1004" t="s">
        <v>501</v>
      </c>
      <c r="M8" s="843">
        <f t="shared" si="12"/>
        <v>41340</v>
      </c>
      <c r="N8" s="1308" t="s">
        <v>3097</v>
      </c>
      <c r="O8" s="1309"/>
      <c r="P8" s="103" t="s">
        <v>167</v>
      </c>
      <c r="Q8" s="116" t="str">
        <f t="shared" si="13"/>
        <v>no</v>
      </c>
      <c r="R8" s="116" t="str">
        <f t="shared" si="13"/>
        <v>no</v>
      </c>
      <c r="S8" s="116" t="str">
        <f t="shared" si="13"/>
        <v>no</v>
      </c>
      <c r="T8" s="123" t="str">
        <f t="shared" si="0"/>
        <v>Attended</v>
      </c>
      <c r="U8" s="143">
        <f t="shared" si="14"/>
        <v>41340.038194444445</v>
      </c>
      <c r="V8" s="203" t="str">
        <f t="shared" si="15"/>
        <v>200715748</v>
      </c>
      <c r="Y8" s="101" t="s">
        <v>2675</v>
      </c>
      <c r="Z8" s="101" t="s">
        <v>0</v>
      </c>
      <c r="AD8" s="119" t="str">
        <f t="shared" si="1"/>
        <v>LOPEZ QUITERIO</v>
      </c>
      <c r="AE8" s="119" t="str">
        <f t="shared" si="2"/>
        <v>OSCAR</v>
      </c>
      <c r="AF8" s="110"/>
      <c r="AG8" s="115">
        <f t="shared" si="16"/>
        <v>41340.038194444445</v>
      </c>
      <c r="AH8" s="174" t="str">
        <f t="shared" si="3"/>
        <v>LOPEZ QUITERIO</v>
      </c>
      <c r="AI8" s="174" t="str">
        <f t="shared" si="4"/>
        <v>OSCAR</v>
      </c>
      <c r="AJ8" s="285">
        <f t="shared" si="5"/>
        <v>200715748</v>
      </c>
      <c r="AK8" s="232" t="str">
        <f t="shared" si="6"/>
        <v>M</v>
      </c>
      <c r="AL8" s="232" t="str">
        <f t="shared" si="7"/>
        <v>BML</v>
      </c>
      <c r="AM8" s="178" t="s">
        <v>2650</v>
      </c>
      <c r="AN8" s="178">
        <f t="shared" si="17"/>
        <v>0</v>
      </c>
      <c r="AO8" s="178">
        <f t="shared" si="18"/>
        <v>0</v>
      </c>
      <c r="AP8" s="178">
        <f t="shared" si="19"/>
        <v>0</v>
      </c>
      <c r="AQ8" s="178">
        <f t="shared" si="20"/>
        <v>0</v>
      </c>
      <c r="AR8" s="178">
        <f t="shared" si="21"/>
        <v>0</v>
      </c>
      <c r="AS8" s="178">
        <f t="shared" si="22"/>
        <v>0</v>
      </c>
      <c r="AT8" s="178">
        <f t="shared" si="27"/>
        <v>0</v>
      </c>
      <c r="AU8" s="214">
        <f t="shared" si="28"/>
        <v>41340</v>
      </c>
      <c r="AV8" s="215"/>
      <c r="AW8" s="178"/>
      <c r="AX8" s="160">
        <f t="shared" si="29"/>
        <v>0</v>
      </c>
      <c r="AY8" s="191">
        <f t="shared" si="23"/>
        <v>0</v>
      </c>
      <c r="AZ8" s="191">
        <f t="shared" si="24"/>
        <v>0</v>
      </c>
      <c r="BA8" s="191">
        <f t="shared" si="25"/>
        <v>0</v>
      </c>
      <c r="BB8" s="161"/>
      <c r="BC8" s="497"/>
      <c r="BD8" s="497"/>
      <c r="BE8" s="497"/>
      <c r="BF8" s="497"/>
      <c r="BG8" s="497"/>
      <c r="BH8" s="497"/>
      <c r="BI8" s="157"/>
      <c r="BJ8" s="213">
        <f t="shared" si="8"/>
        <v>41340</v>
      </c>
      <c r="BK8" s="213">
        <f t="shared" si="9"/>
        <v>0</v>
      </c>
      <c r="BL8" s="213">
        <f t="shared" si="10"/>
        <v>0</v>
      </c>
      <c r="BM8" s="817"/>
      <c r="BN8" s="219"/>
      <c r="BO8" s="193"/>
      <c r="BP8" s="215"/>
      <c r="BQ8" s="305"/>
      <c r="BR8" s="497"/>
      <c r="BS8" s="305"/>
      <c r="BT8" s="497"/>
      <c r="BU8" s="305"/>
      <c r="BV8" s="497"/>
      <c r="BW8" s="305"/>
      <c r="BX8" s="497"/>
      <c r="BY8" s="305"/>
      <c r="BZ8" s="497"/>
      <c r="CA8" s="212"/>
      <c r="CB8" s="497"/>
      <c r="CC8" s="497"/>
      <c r="CD8" s="497"/>
      <c r="CE8" s="497"/>
      <c r="CF8" s="497"/>
      <c r="CG8" s="497"/>
      <c r="CH8" s="497"/>
      <c r="CI8" s="497"/>
      <c r="CJ8" s="497"/>
      <c r="CK8" s="497"/>
      <c r="CL8" s="497"/>
      <c r="CM8" s="497"/>
      <c r="CN8" s="497"/>
      <c r="CO8" s="497"/>
      <c r="CP8" s="497"/>
      <c r="CQ8" s="497"/>
      <c r="CR8" s="497"/>
      <c r="CS8" s="497"/>
      <c r="CT8" s="497"/>
      <c r="CU8" s="497"/>
      <c r="CV8" s="497"/>
      <c r="CW8" s="497"/>
      <c r="CX8" s="497"/>
      <c r="CY8" s="497"/>
      <c r="CZ8" s="497"/>
      <c r="DA8" s="222"/>
      <c r="DC8" s="862"/>
      <c r="DD8" s="222"/>
      <c r="FV8" s="505"/>
      <c r="FX8" s="560"/>
      <c r="FY8" s="560"/>
      <c r="FZ8" s="560"/>
      <c r="GA8" s="560" t="s">
        <v>0</v>
      </c>
      <c r="GB8" s="560"/>
      <c r="GC8" s="560" t="s">
        <v>0</v>
      </c>
      <c r="GD8" s="560" t="s">
        <v>0</v>
      </c>
      <c r="GF8" s="372"/>
      <c r="GX8" s="350"/>
      <c r="HY8" s="99"/>
    </row>
    <row r="9" spans="1:479" ht="39.950000000000003" customHeight="1" thickBot="1">
      <c r="A9" s="1019">
        <f t="shared" si="11"/>
        <v>6</v>
      </c>
      <c r="B9" s="939" t="s">
        <v>3319</v>
      </c>
      <c r="C9" s="940" t="s">
        <v>1838</v>
      </c>
      <c r="D9" s="942" t="s">
        <v>3320</v>
      </c>
      <c r="E9" s="1027" t="s">
        <v>3321</v>
      </c>
      <c r="F9" s="826" t="s">
        <v>3315</v>
      </c>
      <c r="G9" s="827" t="s">
        <v>3215</v>
      </c>
      <c r="H9" s="828" t="s">
        <v>515</v>
      </c>
      <c r="I9" s="1031">
        <f t="shared" si="26"/>
        <v>1</v>
      </c>
      <c r="J9" s="999" t="s">
        <v>165</v>
      </c>
      <c r="K9" s="999" t="s">
        <v>165</v>
      </c>
      <c r="L9" s="1004" t="s">
        <v>501</v>
      </c>
      <c r="M9" s="843">
        <f t="shared" si="12"/>
        <v>41340</v>
      </c>
      <c r="N9" s="1326">
        <f>C3</f>
        <v>41340</v>
      </c>
      <c r="O9" s="1327"/>
      <c r="P9" s="103" t="s">
        <v>167</v>
      </c>
      <c r="Q9" s="116" t="str">
        <f t="shared" si="13"/>
        <v>no</v>
      </c>
      <c r="R9" s="116" t="str">
        <f t="shared" si="13"/>
        <v>no</v>
      </c>
      <c r="S9" s="116" t="str">
        <f t="shared" si="13"/>
        <v>no</v>
      </c>
      <c r="T9" s="123" t="str">
        <f t="shared" si="0"/>
        <v>Attended</v>
      </c>
      <c r="U9" s="143">
        <f t="shared" si="14"/>
        <v>41340.038194444445</v>
      </c>
      <c r="V9" s="203" t="str">
        <f t="shared" si="15"/>
        <v>200578207</v>
      </c>
      <c r="Y9" s="992" t="s">
        <v>476</v>
      </c>
      <c r="Z9" s="993" t="s">
        <v>485</v>
      </c>
      <c r="AA9" s="170"/>
      <c r="AD9" s="119" t="str">
        <f t="shared" si="1"/>
        <v>HERNANDEZ LOPEZ</v>
      </c>
      <c r="AE9" s="119" t="str">
        <f t="shared" si="2"/>
        <v>ERNESTO</v>
      </c>
      <c r="AF9" s="110"/>
      <c r="AG9" s="115">
        <f t="shared" si="16"/>
        <v>41340.038194444445</v>
      </c>
      <c r="AH9" s="174" t="str">
        <f t="shared" si="3"/>
        <v>HERNANDEZ LOPEZ</v>
      </c>
      <c r="AI9" s="174" t="str">
        <f t="shared" si="4"/>
        <v>ERNESTO</v>
      </c>
      <c r="AJ9" s="285">
        <f t="shared" si="5"/>
        <v>200578207</v>
      </c>
      <c r="AK9" s="232" t="str">
        <f t="shared" si="6"/>
        <v>M</v>
      </c>
      <c r="AL9" s="232" t="str">
        <f t="shared" si="7"/>
        <v>BML</v>
      </c>
      <c r="AM9" s="178">
        <f>IF(AND($L9="Attended",$J9="Yes"),IF('IO Intake'!D$8=$AJ9,VLOOKUP('IO Intro'!$C$4,$Y$9:$Z$16,2),$AM9),0)</f>
        <v>0</v>
      </c>
      <c r="AN9" s="178">
        <f t="shared" si="17"/>
        <v>0</v>
      </c>
      <c r="AO9" s="178">
        <f t="shared" si="18"/>
        <v>0</v>
      </c>
      <c r="AP9" s="178">
        <f t="shared" si="19"/>
        <v>0</v>
      </c>
      <c r="AQ9" s="178">
        <f t="shared" si="20"/>
        <v>0</v>
      </c>
      <c r="AR9" s="178">
        <f t="shared" si="21"/>
        <v>0</v>
      </c>
      <c r="AS9" s="178">
        <f t="shared" si="22"/>
        <v>0</v>
      </c>
      <c r="AT9" s="178">
        <f t="shared" si="27"/>
        <v>0</v>
      </c>
      <c r="AU9" s="214">
        <f t="shared" si="28"/>
        <v>41340</v>
      </c>
      <c r="AV9" s="215"/>
      <c r="AW9" s="178"/>
      <c r="AX9" s="160">
        <f t="shared" si="29"/>
        <v>0</v>
      </c>
      <c r="AY9" s="191">
        <f t="shared" si="23"/>
        <v>0</v>
      </c>
      <c r="AZ9" s="191">
        <f t="shared" ref="AZ9" si="30">IF(AX9="True",BN9,0)</f>
        <v>0</v>
      </c>
      <c r="BA9" s="191">
        <f t="shared" ref="BA9" si="31">IF(AX9="True",BO9,0)</f>
        <v>0</v>
      </c>
      <c r="BB9" s="161"/>
      <c r="BC9" s="497"/>
      <c r="BD9" s="497"/>
      <c r="BE9" s="497"/>
      <c r="BF9" s="497"/>
      <c r="BG9" s="497"/>
      <c r="BH9" s="497"/>
      <c r="BI9" s="157"/>
      <c r="BJ9" s="213">
        <f t="shared" si="8"/>
        <v>41340</v>
      </c>
      <c r="BK9" s="213">
        <f t="shared" si="9"/>
        <v>0</v>
      </c>
      <c r="BL9" s="213">
        <f t="shared" si="10"/>
        <v>0</v>
      </c>
      <c r="BM9" s="817"/>
      <c r="BN9" s="219"/>
      <c r="BO9" s="193"/>
      <c r="BP9" s="215"/>
      <c r="BQ9" s="305"/>
      <c r="BR9" s="497"/>
      <c r="BS9" s="305"/>
      <c r="BT9" s="497"/>
      <c r="BU9" s="305"/>
      <c r="BV9" s="497"/>
      <c r="BW9" s="305"/>
      <c r="BX9" s="497"/>
      <c r="BY9" s="305"/>
      <c r="BZ9" s="497"/>
      <c r="CA9" s="212"/>
      <c r="CB9" s="497"/>
      <c r="CC9" s="497"/>
      <c r="CD9" s="497"/>
      <c r="CE9" s="497"/>
      <c r="CF9" s="497"/>
      <c r="CG9" s="497"/>
      <c r="CH9" s="497"/>
      <c r="CI9" s="497"/>
      <c r="CJ9" s="497"/>
      <c r="CK9" s="497"/>
      <c r="CL9" s="497"/>
      <c r="CM9" s="497"/>
      <c r="CN9" s="862"/>
      <c r="CO9" s="497"/>
      <c r="CP9" s="497"/>
      <c r="CQ9" s="862"/>
      <c r="CR9" s="497"/>
      <c r="CS9" s="497"/>
      <c r="CT9" s="497"/>
      <c r="CU9" s="497"/>
      <c r="CV9" s="497"/>
      <c r="CW9" s="497"/>
      <c r="CX9" s="497"/>
      <c r="CY9" s="497"/>
      <c r="CZ9" s="497"/>
      <c r="DA9" s="222"/>
      <c r="DC9" s="222"/>
      <c r="DD9" s="222"/>
      <c r="EC9" s="222"/>
      <c r="FV9" s="505"/>
      <c r="FX9" s="560"/>
      <c r="FY9" s="560"/>
      <c r="FZ9" s="560"/>
      <c r="GA9" s="560"/>
      <c r="GB9" s="560" t="s">
        <v>3162</v>
      </c>
      <c r="GC9" s="560"/>
      <c r="GD9" s="560"/>
      <c r="GF9" s="372"/>
      <c r="HY9" s="99"/>
    </row>
    <row r="10" spans="1:479" ht="39.950000000000003" customHeight="1" thickTop="1" thickBot="1">
      <c r="A10" s="1019">
        <f t="shared" si="11"/>
        <v>7</v>
      </c>
      <c r="B10" s="939" t="s">
        <v>3322</v>
      </c>
      <c r="C10" s="940" t="s">
        <v>152</v>
      </c>
      <c r="D10" s="943" t="s">
        <v>3323</v>
      </c>
      <c r="E10" s="1027" t="s">
        <v>3324</v>
      </c>
      <c r="F10" s="826" t="s">
        <v>3315</v>
      </c>
      <c r="G10" s="827" t="s">
        <v>3215</v>
      </c>
      <c r="H10" s="828" t="s">
        <v>515</v>
      </c>
      <c r="I10" s="1031">
        <f t="shared" si="26"/>
        <v>1</v>
      </c>
      <c r="J10" s="999" t="s">
        <v>165</v>
      </c>
      <c r="K10" s="999" t="s">
        <v>165</v>
      </c>
      <c r="L10" s="1005" t="s">
        <v>501</v>
      </c>
      <c r="M10" s="843">
        <f t="shared" si="12"/>
        <v>41340</v>
      </c>
      <c r="N10" s="1306" t="s">
        <v>3098</v>
      </c>
      <c r="O10" s="1307"/>
      <c r="P10" s="103" t="s">
        <v>167</v>
      </c>
      <c r="Q10" s="116" t="str">
        <f t="shared" si="13"/>
        <v>no</v>
      </c>
      <c r="R10" s="116" t="str">
        <f t="shared" si="13"/>
        <v>no</v>
      </c>
      <c r="S10" s="116" t="str">
        <f t="shared" si="13"/>
        <v>no</v>
      </c>
      <c r="T10" s="123" t="str">
        <f t="shared" si="0"/>
        <v>Attended</v>
      </c>
      <c r="U10" s="143">
        <f t="shared" si="14"/>
        <v>41340.038194444445</v>
      </c>
      <c r="V10" s="203" t="str">
        <f t="shared" si="15"/>
        <v>200578949</v>
      </c>
      <c r="Y10" s="180" t="s">
        <v>2649</v>
      </c>
      <c r="Z10" s="346" t="s">
        <v>3223</v>
      </c>
      <c r="AA10" s="169"/>
      <c r="AD10" s="119" t="str">
        <f t="shared" si="1"/>
        <v>SOTO MARTINEZ</v>
      </c>
      <c r="AE10" s="119" t="str">
        <f t="shared" si="2"/>
        <v>JOSE</v>
      </c>
      <c r="AF10" s="110"/>
      <c r="AG10" s="115">
        <f t="shared" si="16"/>
        <v>41340.038194444445</v>
      </c>
      <c r="AH10" s="174" t="str">
        <f t="shared" si="3"/>
        <v>SOTO MARTINEZ</v>
      </c>
      <c r="AI10" s="174" t="str">
        <f t="shared" si="4"/>
        <v>JOSE</v>
      </c>
      <c r="AJ10" s="285">
        <f t="shared" si="5"/>
        <v>200578949</v>
      </c>
      <c r="AK10" s="232" t="str">
        <f t="shared" si="6"/>
        <v>M</v>
      </c>
      <c r="AL10" s="232" t="str">
        <f t="shared" si="7"/>
        <v>BML</v>
      </c>
      <c r="AM10" s="178">
        <f>IF(AND($L10="Attended",$J10="Yes"),IF('IO Intake'!D$8=$AJ10,VLOOKUP('IO Intro'!$C$4,$Y$9:$Z$16,2),$AM10),0)</f>
        <v>0</v>
      </c>
      <c r="AN10" s="178">
        <f t="shared" si="17"/>
        <v>0</v>
      </c>
      <c r="AO10" s="178">
        <f t="shared" si="18"/>
        <v>0</v>
      </c>
      <c r="AP10" s="178">
        <f t="shared" si="19"/>
        <v>0</v>
      </c>
      <c r="AQ10" s="178">
        <f t="shared" si="20"/>
        <v>0</v>
      </c>
      <c r="AR10" s="178">
        <f t="shared" si="21"/>
        <v>0</v>
      </c>
      <c r="AS10" s="178">
        <f t="shared" si="22"/>
        <v>0</v>
      </c>
      <c r="AT10" s="178">
        <f t="shared" si="27"/>
        <v>0</v>
      </c>
      <c r="AU10" s="214">
        <f t="shared" si="28"/>
        <v>41340</v>
      </c>
      <c r="AV10" s="215"/>
      <c r="AW10" s="178"/>
      <c r="AX10" s="160">
        <f t="shared" si="29"/>
        <v>0</v>
      </c>
      <c r="AY10" s="191">
        <f t="shared" si="23"/>
        <v>0</v>
      </c>
      <c r="AZ10" s="191">
        <f t="shared" si="24"/>
        <v>0</v>
      </c>
      <c r="BA10" s="191">
        <f t="shared" si="25"/>
        <v>0</v>
      </c>
      <c r="BB10" s="161"/>
      <c r="BC10" s="497"/>
      <c r="BD10" s="497"/>
      <c r="BE10" s="497"/>
      <c r="BF10" s="497"/>
      <c r="BG10" s="497"/>
      <c r="BH10" s="497"/>
      <c r="BI10" s="157"/>
      <c r="BJ10" s="213">
        <f t="shared" si="8"/>
        <v>41340</v>
      </c>
      <c r="BK10" s="213">
        <f t="shared" si="9"/>
        <v>0</v>
      </c>
      <c r="BL10" s="213">
        <f t="shared" si="10"/>
        <v>0</v>
      </c>
      <c r="BM10" s="817"/>
      <c r="BN10" s="219"/>
      <c r="BO10" s="193"/>
      <c r="BP10" s="215"/>
      <c r="BQ10" s="305"/>
      <c r="BR10" s="497"/>
      <c r="BS10" s="305"/>
      <c r="BT10" s="497"/>
      <c r="BU10" s="305"/>
      <c r="BV10" s="497"/>
      <c r="BW10" s="305"/>
      <c r="BX10" s="497"/>
      <c r="BY10" s="305"/>
      <c r="BZ10" s="497"/>
      <c r="CA10" s="212"/>
      <c r="CB10" s="497"/>
      <c r="CC10" s="497"/>
      <c r="CD10" s="497"/>
      <c r="CE10" s="497"/>
      <c r="CF10" s="497"/>
      <c r="CG10" s="497"/>
      <c r="CH10" s="497"/>
      <c r="CI10" s="497"/>
      <c r="CJ10" s="497"/>
      <c r="CK10" s="497"/>
      <c r="CL10" s="497"/>
      <c r="CM10" s="497"/>
      <c r="CN10" s="497"/>
      <c r="CO10" s="497"/>
      <c r="CP10" s="497"/>
      <c r="CQ10" s="497"/>
      <c r="CR10" s="497"/>
      <c r="CS10" s="497"/>
      <c r="CT10" s="497"/>
      <c r="CU10" s="497"/>
      <c r="CV10" s="497"/>
      <c r="CW10" s="497"/>
      <c r="CX10" s="497"/>
      <c r="CY10" s="497"/>
      <c r="CZ10" s="497"/>
      <c r="DA10" s="862"/>
      <c r="DD10" s="862"/>
      <c r="FV10" s="505"/>
      <c r="FX10" s="560"/>
      <c r="FY10" s="560"/>
      <c r="FZ10" s="560"/>
      <c r="GA10" s="560" t="s">
        <v>0</v>
      </c>
      <c r="GB10" s="560"/>
      <c r="GC10" s="560" t="s">
        <v>0</v>
      </c>
      <c r="GD10" s="560" t="s">
        <v>0</v>
      </c>
      <c r="GF10" s="372"/>
      <c r="HY10" s="99"/>
    </row>
    <row r="11" spans="1:479" ht="39.950000000000003" customHeight="1" thickBot="1">
      <c r="A11" s="1019">
        <f t="shared" si="11"/>
        <v>8</v>
      </c>
      <c r="B11" s="939" t="s">
        <v>3325</v>
      </c>
      <c r="C11" s="940" t="s">
        <v>559</v>
      </c>
      <c r="D11" s="943" t="s">
        <v>3326</v>
      </c>
      <c r="E11" s="1027" t="s">
        <v>3327</v>
      </c>
      <c r="F11" s="826" t="s">
        <v>3328</v>
      </c>
      <c r="G11" s="827" t="s">
        <v>3215</v>
      </c>
      <c r="H11" s="828" t="s">
        <v>515</v>
      </c>
      <c r="I11" s="1031">
        <f t="shared" si="26"/>
        <v>1</v>
      </c>
      <c r="J11" s="999" t="s">
        <v>165</v>
      </c>
      <c r="K11" s="999" t="s">
        <v>165</v>
      </c>
      <c r="L11" s="1004" t="s">
        <v>501</v>
      </c>
      <c r="M11" s="843">
        <f t="shared" si="12"/>
        <v>41340</v>
      </c>
      <c r="N11" s="1310"/>
      <c r="O11" s="1305"/>
      <c r="P11" s="103" t="s">
        <v>167</v>
      </c>
      <c r="Q11" s="116" t="str">
        <f t="shared" si="13"/>
        <v>no</v>
      </c>
      <c r="R11" s="116" t="str">
        <f t="shared" si="13"/>
        <v>no</v>
      </c>
      <c r="S11" s="116" t="str">
        <f t="shared" si="13"/>
        <v>no</v>
      </c>
      <c r="T11" s="123" t="str">
        <f t="shared" si="0"/>
        <v>Attended</v>
      </c>
      <c r="U11" s="143">
        <f t="shared" si="14"/>
        <v>41340.038194444445</v>
      </c>
      <c r="V11" s="203" t="str">
        <f t="shared" si="15"/>
        <v>205214741</v>
      </c>
      <c r="Y11" s="180" t="s">
        <v>604</v>
      </c>
      <c r="Z11" s="171" t="s">
        <v>12</v>
      </c>
      <c r="AA11" s="169"/>
      <c r="AD11" s="119" t="str">
        <f t="shared" si="1"/>
        <v>LOPEZ ROJAS</v>
      </c>
      <c r="AE11" s="119" t="str">
        <f t="shared" si="2"/>
        <v>CARLOS</v>
      </c>
      <c r="AF11" s="110"/>
      <c r="AG11" s="115">
        <f t="shared" si="16"/>
        <v>41340.038194444445</v>
      </c>
      <c r="AH11" s="174" t="str">
        <f t="shared" si="3"/>
        <v>LOPEZ ROJAS</v>
      </c>
      <c r="AI11" s="174" t="str">
        <f t="shared" si="4"/>
        <v>CARLOS</v>
      </c>
      <c r="AJ11" s="285">
        <f t="shared" si="5"/>
        <v>205214741</v>
      </c>
      <c r="AK11" s="232" t="str">
        <f t="shared" si="6"/>
        <v>M</v>
      </c>
      <c r="AL11" s="232" t="str">
        <f t="shared" si="7"/>
        <v>BML</v>
      </c>
      <c r="AM11" s="178">
        <f>IF(AND($L11="Attended",$J11="Yes"),IF('IO Intake'!D$8=$AJ11,VLOOKUP('IO Intro'!$C$4,$Y$9:$Z$16,2),$AM11),0)</f>
        <v>0</v>
      </c>
      <c r="AN11" s="178">
        <f t="shared" si="17"/>
        <v>0</v>
      </c>
      <c r="AO11" s="178">
        <f t="shared" si="18"/>
        <v>0</v>
      </c>
      <c r="AP11" s="178">
        <f t="shared" si="19"/>
        <v>0</v>
      </c>
      <c r="AQ11" s="178">
        <f t="shared" si="20"/>
        <v>0</v>
      </c>
      <c r="AR11" s="178">
        <f t="shared" si="21"/>
        <v>0</v>
      </c>
      <c r="AS11" s="178">
        <f t="shared" si="22"/>
        <v>0</v>
      </c>
      <c r="AT11" s="178">
        <f t="shared" si="27"/>
        <v>0</v>
      </c>
      <c r="AU11" s="214">
        <f t="shared" si="28"/>
        <v>41340</v>
      </c>
      <c r="AV11" s="215"/>
      <c r="AW11" s="178"/>
      <c r="AX11" s="160">
        <f t="shared" si="29"/>
        <v>0</v>
      </c>
      <c r="AY11" s="191">
        <f t="shared" si="23"/>
        <v>0</v>
      </c>
      <c r="AZ11" s="191">
        <f t="shared" si="24"/>
        <v>0</v>
      </c>
      <c r="BA11" s="191">
        <f t="shared" si="25"/>
        <v>0</v>
      </c>
      <c r="BB11" s="161"/>
      <c r="BC11" s="497"/>
      <c r="BD11" s="497"/>
      <c r="BE11" s="497"/>
      <c r="BF11" s="497"/>
      <c r="BG11" s="497"/>
      <c r="BH11" s="497"/>
      <c r="BI11" s="157"/>
      <c r="BJ11" s="213">
        <f t="shared" si="8"/>
        <v>41340</v>
      </c>
      <c r="BK11" s="213">
        <f t="shared" si="9"/>
        <v>0</v>
      </c>
      <c r="BL11" s="213">
        <f t="shared" si="10"/>
        <v>0</v>
      </c>
      <c r="BM11" s="817"/>
      <c r="BN11" s="219"/>
      <c r="BO11" s="193"/>
      <c r="BP11" s="215"/>
      <c r="BQ11" s="305"/>
      <c r="BR11" s="497"/>
      <c r="BS11" s="305"/>
      <c r="BT11" s="497"/>
      <c r="BU11" s="305"/>
      <c r="BV11" s="497"/>
      <c r="BW11" s="305"/>
      <c r="BX11" s="497"/>
      <c r="BY11" s="305"/>
      <c r="BZ11" s="497"/>
      <c r="CA11" s="212"/>
      <c r="CB11" s="497"/>
      <c r="CC11" s="497"/>
      <c r="CD11" s="497"/>
      <c r="CE11" s="497"/>
      <c r="CF11" s="497"/>
      <c r="CG11" s="497"/>
      <c r="CH11" s="497"/>
      <c r="CI11" s="497"/>
      <c r="CJ11" s="497"/>
      <c r="CK11" s="497"/>
      <c r="CL11" s="497"/>
      <c r="CM11" s="497"/>
      <c r="CN11" s="497"/>
      <c r="CO11" s="497"/>
      <c r="CP11" s="497"/>
      <c r="CQ11" s="497"/>
      <c r="CR11" s="497"/>
      <c r="CS11" s="497"/>
      <c r="CT11" s="497"/>
      <c r="CU11" s="497"/>
      <c r="CV11" s="497"/>
      <c r="CW11" s="497"/>
      <c r="CX11" s="497"/>
      <c r="CY11" s="497"/>
      <c r="CZ11" s="497"/>
      <c r="DA11" s="862"/>
      <c r="DD11" s="862"/>
      <c r="FV11" s="505"/>
      <c r="FX11" s="560"/>
      <c r="FY11" s="560"/>
      <c r="FZ11" s="560"/>
      <c r="GA11" s="560" t="s">
        <v>0</v>
      </c>
      <c r="GB11" s="560"/>
      <c r="GC11" s="560" t="s">
        <v>0</v>
      </c>
      <c r="GD11" s="560" t="s">
        <v>0</v>
      </c>
      <c r="GF11" s="372"/>
      <c r="HY11" s="99"/>
    </row>
    <row r="12" spans="1:479" ht="39.950000000000003" customHeight="1" thickTop="1" thickBot="1">
      <c r="A12" s="1019">
        <f t="shared" si="11"/>
        <v>9</v>
      </c>
      <c r="B12" s="939" t="s">
        <v>819</v>
      </c>
      <c r="C12" s="940" t="s">
        <v>3329</v>
      </c>
      <c r="D12" s="943" t="s">
        <v>3330</v>
      </c>
      <c r="E12" s="1027" t="s">
        <v>3331</v>
      </c>
      <c r="F12" s="826" t="s">
        <v>3328</v>
      </c>
      <c r="G12" s="827" t="s">
        <v>3215</v>
      </c>
      <c r="H12" s="828" t="s">
        <v>515</v>
      </c>
      <c r="I12" s="1031">
        <f t="shared" si="26"/>
        <v>1</v>
      </c>
      <c r="J12" s="999" t="s">
        <v>165</v>
      </c>
      <c r="K12" s="999" t="s">
        <v>165</v>
      </c>
      <c r="L12" s="1004" t="s">
        <v>501</v>
      </c>
      <c r="M12" s="843">
        <f t="shared" si="12"/>
        <v>41340</v>
      </c>
      <c r="N12" s="1308" t="s">
        <v>3099</v>
      </c>
      <c r="O12" s="1309"/>
      <c r="P12" s="103" t="s">
        <v>167</v>
      </c>
      <c r="Q12" s="116" t="str">
        <f t="shared" si="13"/>
        <v>no</v>
      </c>
      <c r="R12" s="116" t="str">
        <f t="shared" si="13"/>
        <v>no</v>
      </c>
      <c r="S12" s="116" t="str">
        <f t="shared" si="13"/>
        <v>no</v>
      </c>
      <c r="T12" s="123" t="str">
        <f t="shared" si="0"/>
        <v>Attended</v>
      </c>
      <c r="U12" s="143">
        <f t="shared" si="14"/>
        <v>41340.038194444445</v>
      </c>
      <c r="V12" s="203" t="str">
        <f t="shared" si="15"/>
        <v>087949593</v>
      </c>
      <c r="Y12" s="563" t="s">
        <v>2686</v>
      </c>
      <c r="Z12" s="346" t="s">
        <v>3091</v>
      </c>
      <c r="AA12" s="169"/>
      <c r="AD12" s="119" t="str">
        <f t="shared" si="1"/>
        <v>MENDOZA MENDOZA</v>
      </c>
      <c r="AE12" s="119" t="str">
        <f t="shared" si="2"/>
        <v>SENOVIO</v>
      </c>
      <c r="AF12" s="110"/>
      <c r="AG12" s="115">
        <f t="shared" si="16"/>
        <v>41340.038194444445</v>
      </c>
      <c r="AH12" s="174" t="str">
        <f t="shared" si="3"/>
        <v>MENDOZA MENDOZA</v>
      </c>
      <c r="AI12" s="174" t="str">
        <f t="shared" si="4"/>
        <v>SENOVIO</v>
      </c>
      <c r="AJ12" s="285">
        <f t="shared" si="5"/>
        <v>87949593</v>
      </c>
      <c r="AK12" s="232" t="str">
        <f t="shared" si="6"/>
        <v>M</v>
      </c>
      <c r="AL12" s="232" t="str">
        <f t="shared" si="7"/>
        <v>BML</v>
      </c>
      <c r="AM12" s="178">
        <f>IF(AND($L12="Attended",$J12="Yes"),IF('IO Intake'!D$8=$AJ12,VLOOKUP('IO Intro'!$C$4,$Y$9:$Z$16,2),$AM12),0)</f>
        <v>0</v>
      </c>
      <c r="AN12" s="178">
        <f t="shared" si="17"/>
        <v>0</v>
      </c>
      <c r="AO12" s="178">
        <f t="shared" si="18"/>
        <v>0</v>
      </c>
      <c r="AP12" s="178">
        <f t="shared" si="19"/>
        <v>0</v>
      </c>
      <c r="AQ12" s="178">
        <f t="shared" si="20"/>
        <v>0</v>
      </c>
      <c r="AR12" s="178">
        <f t="shared" si="21"/>
        <v>0</v>
      </c>
      <c r="AS12" s="178">
        <f t="shared" si="22"/>
        <v>0</v>
      </c>
      <c r="AT12" s="178">
        <f t="shared" si="27"/>
        <v>0</v>
      </c>
      <c r="AU12" s="214">
        <f t="shared" si="28"/>
        <v>41340</v>
      </c>
      <c r="AV12" s="215"/>
      <c r="AW12" s="178"/>
      <c r="AX12" s="160">
        <f t="shared" si="29"/>
        <v>0</v>
      </c>
      <c r="AY12" s="191">
        <f t="shared" si="23"/>
        <v>0</v>
      </c>
      <c r="AZ12" s="191">
        <f t="shared" si="24"/>
        <v>0</v>
      </c>
      <c r="BA12" s="191">
        <f t="shared" si="25"/>
        <v>0</v>
      </c>
      <c r="BB12" s="161"/>
      <c r="BC12" s="497"/>
      <c r="BD12" s="497"/>
      <c r="BE12" s="497"/>
      <c r="BF12" s="497"/>
      <c r="BG12" s="497"/>
      <c r="BH12" s="497"/>
      <c r="BI12" s="157"/>
      <c r="BJ12" s="213">
        <f t="shared" si="8"/>
        <v>41340</v>
      </c>
      <c r="BK12" s="213">
        <f t="shared" si="9"/>
        <v>0</v>
      </c>
      <c r="BL12" s="213">
        <f t="shared" si="10"/>
        <v>0</v>
      </c>
      <c r="BM12" s="817"/>
      <c r="BN12" s="219"/>
      <c r="BO12" s="193"/>
      <c r="BP12" s="215"/>
      <c r="BQ12" s="305"/>
      <c r="BR12" s="497"/>
      <c r="BS12" s="305"/>
      <c r="BT12" s="497"/>
      <c r="BU12" s="305"/>
      <c r="BV12" s="497"/>
      <c r="BW12" s="305"/>
      <c r="BX12" s="497"/>
      <c r="BY12" s="305"/>
      <c r="BZ12" s="497"/>
      <c r="CA12" s="212"/>
      <c r="CB12" s="497"/>
      <c r="CC12" s="497"/>
      <c r="CD12" s="497"/>
      <c r="CE12" s="497"/>
      <c r="CF12" s="497"/>
      <c r="CG12" s="497"/>
      <c r="CH12" s="497"/>
      <c r="CI12" s="497"/>
      <c r="CJ12" s="497"/>
      <c r="CK12" s="497"/>
      <c r="CL12" s="497"/>
      <c r="CM12" s="497"/>
      <c r="CN12" s="497"/>
      <c r="CO12" s="497"/>
      <c r="CP12" s="497"/>
      <c r="CQ12" s="497"/>
      <c r="CR12" s="497"/>
      <c r="CS12" s="497"/>
      <c r="CT12" s="497"/>
      <c r="CU12" s="497"/>
      <c r="CV12" s="497"/>
      <c r="CW12" s="497"/>
      <c r="CX12" s="497"/>
      <c r="CY12" s="497"/>
      <c r="CZ12" s="497"/>
      <c r="DA12" s="862"/>
      <c r="DD12" s="915"/>
      <c r="FV12" s="505"/>
      <c r="FX12" s="560"/>
      <c r="FY12" s="560"/>
      <c r="FZ12" s="560"/>
      <c r="GA12" s="560" t="s">
        <v>0</v>
      </c>
      <c r="GB12" s="560"/>
      <c r="GC12" s="560" t="s">
        <v>0</v>
      </c>
      <c r="GD12" s="560" t="s">
        <v>0</v>
      </c>
      <c r="GF12" s="372"/>
      <c r="HY12" s="99"/>
    </row>
    <row r="13" spans="1:479" ht="39.950000000000003" customHeight="1" thickBot="1">
      <c r="A13" s="1019">
        <f t="shared" si="11"/>
        <v>10</v>
      </c>
      <c r="B13" s="939" t="s">
        <v>720</v>
      </c>
      <c r="C13" s="940" t="s">
        <v>3332</v>
      </c>
      <c r="D13" s="943" t="s">
        <v>3333</v>
      </c>
      <c r="E13" s="1027" t="s">
        <v>3334</v>
      </c>
      <c r="F13" s="826" t="s">
        <v>3328</v>
      </c>
      <c r="G13" s="827" t="s">
        <v>3215</v>
      </c>
      <c r="H13" s="828" t="s">
        <v>515</v>
      </c>
      <c r="I13" s="1031">
        <f t="shared" si="26"/>
        <v>1</v>
      </c>
      <c r="J13" s="999" t="s">
        <v>165</v>
      </c>
      <c r="K13" s="999" t="s">
        <v>165</v>
      </c>
      <c r="L13" s="1004" t="s">
        <v>501</v>
      </c>
      <c r="M13" s="843">
        <f t="shared" si="12"/>
        <v>41340</v>
      </c>
      <c r="N13" s="1304">
        <v>0.45833333333333331</v>
      </c>
      <c r="O13" s="1305"/>
      <c r="P13" s="103" t="s">
        <v>167</v>
      </c>
      <c r="Q13" s="116" t="str">
        <f t="shared" si="13"/>
        <v>no</v>
      </c>
      <c r="R13" s="116" t="str">
        <f t="shared" si="13"/>
        <v>no</v>
      </c>
      <c r="S13" s="116" t="str">
        <f t="shared" si="13"/>
        <v>no</v>
      </c>
      <c r="T13" s="123" t="str">
        <f t="shared" si="0"/>
        <v>Attended</v>
      </c>
      <c r="U13" s="143">
        <f t="shared" si="14"/>
        <v>41340.038194444445</v>
      </c>
      <c r="V13" s="203" t="str">
        <f t="shared" si="15"/>
        <v>205789884</v>
      </c>
      <c r="Y13" s="168" t="s">
        <v>603</v>
      </c>
      <c r="Z13" s="117" t="s">
        <v>2638</v>
      </c>
      <c r="AA13" s="169"/>
      <c r="AD13" s="119" t="str">
        <f t="shared" si="1"/>
        <v>GARCIA</v>
      </c>
      <c r="AE13" s="119" t="str">
        <f t="shared" si="2"/>
        <v>KEYNOR</v>
      </c>
      <c r="AF13" s="110"/>
      <c r="AG13" s="115">
        <f t="shared" si="16"/>
        <v>41340.038194444445</v>
      </c>
      <c r="AH13" s="174" t="str">
        <f t="shared" si="3"/>
        <v>GARCIA</v>
      </c>
      <c r="AI13" s="174" t="str">
        <f t="shared" si="4"/>
        <v>KEYNOR</v>
      </c>
      <c r="AJ13" s="285">
        <f t="shared" si="5"/>
        <v>205789884</v>
      </c>
      <c r="AK13" s="232" t="str">
        <f t="shared" si="6"/>
        <v>M</v>
      </c>
      <c r="AL13" s="232" t="str">
        <f t="shared" si="7"/>
        <v>BML</v>
      </c>
      <c r="AM13" s="178">
        <f>IF(AND($L13="Attended",$J13="Yes"),IF('IO Intake'!D$8=$AJ13,VLOOKUP('IO Intro'!$C$4,$Y$9:$Z$16,2),$AM13),0)</f>
        <v>0</v>
      </c>
      <c r="AN13" s="178">
        <f t="shared" si="17"/>
        <v>0</v>
      </c>
      <c r="AO13" s="178">
        <f t="shared" si="18"/>
        <v>0</v>
      </c>
      <c r="AP13" s="178">
        <f t="shared" si="19"/>
        <v>0</v>
      </c>
      <c r="AQ13" s="178">
        <f t="shared" si="20"/>
        <v>0</v>
      </c>
      <c r="AR13" s="178">
        <f t="shared" si="21"/>
        <v>0</v>
      </c>
      <c r="AS13" s="178">
        <f t="shared" si="22"/>
        <v>0</v>
      </c>
      <c r="AT13" s="178">
        <f t="shared" si="27"/>
        <v>0</v>
      </c>
      <c r="AU13" s="214">
        <f t="shared" si="28"/>
        <v>41340</v>
      </c>
      <c r="AV13" s="215"/>
      <c r="AW13" s="178"/>
      <c r="AX13" s="160">
        <f t="shared" si="29"/>
        <v>0</v>
      </c>
      <c r="AY13" s="191">
        <f t="shared" si="23"/>
        <v>0</v>
      </c>
      <c r="AZ13" s="191">
        <f t="shared" si="24"/>
        <v>0</v>
      </c>
      <c r="BA13" s="191">
        <f t="shared" si="25"/>
        <v>0</v>
      </c>
      <c r="BB13" s="161"/>
      <c r="BC13" s="497"/>
      <c r="BD13" s="497"/>
      <c r="BE13" s="497"/>
      <c r="BF13" s="497"/>
      <c r="BG13" s="497"/>
      <c r="BH13" s="497"/>
      <c r="BI13" s="157"/>
      <c r="BJ13" s="213">
        <f t="shared" si="8"/>
        <v>41340</v>
      </c>
      <c r="BK13" s="213">
        <f t="shared" si="9"/>
        <v>0</v>
      </c>
      <c r="BL13" s="213">
        <f t="shared" si="10"/>
        <v>0</v>
      </c>
      <c r="BM13" s="817">
        <v>41275.380410069447</v>
      </c>
      <c r="BN13" s="219"/>
      <c r="BO13" s="193"/>
      <c r="BP13" s="215"/>
      <c r="BQ13" s="305"/>
      <c r="BR13" s="497"/>
      <c r="BS13" s="305"/>
      <c r="BT13" s="497"/>
      <c r="BU13" s="305"/>
      <c r="BV13" s="497"/>
      <c r="BW13" s="305"/>
      <c r="BX13" s="497"/>
      <c r="BY13" s="305"/>
      <c r="BZ13" s="497"/>
      <c r="CA13" s="212"/>
      <c r="CB13" s="497"/>
      <c r="CC13" s="497"/>
      <c r="CD13" s="497"/>
      <c r="CE13" s="497"/>
      <c r="CF13" s="497"/>
      <c r="CG13" s="497"/>
      <c r="CH13" s="497"/>
      <c r="CI13" s="497"/>
      <c r="CJ13" s="497"/>
      <c r="CK13" s="497"/>
      <c r="CL13" s="497"/>
      <c r="CM13" s="497"/>
      <c r="CN13" s="497"/>
      <c r="CO13" s="497"/>
      <c r="CP13" s="497"/>
      <c r="CQ13" s="497"/>
      <c r="CR13" s="497"/>
      <c r="CS13" s="497"/>
      <c r="CT13" s="497"/>
      <c r="CU13" s="497"/>
      <c r="CV13" s="497"/>
      <c r="CW13" s="497"/>
      <c r="CX13" s="497"/>
      <c r="CY13" s="497"/>
      <c r="CZ13" s="497"/>
      <c r="DA13" s="222"/>
      <c r="DC13" s="222"/>
      <c r="DD13" s="222"/>
      <c r="FV13" s="505"/>
      <c r="FX13" s="560"/>
      <c r="FY13" s="560"/>
      <c r="FZ13" s="560"/>
      <c r="GA13" s="560" t="s">
        <v>0</v>
      </c>
      <c r="GB13" s="560"/>
      <c r="GC13" s="560" t="s">
        <v>0</v>
      </c>
      <c r="GD13" s="560" t="s">
        <v>0</v>
      </c>
      <c r="GF13" s="372"/>
      <c r="HY13" s="99"/>
    </row>
    <row r="14" spans="1:479" ht="39.950000000000003" customHeight="1" thickTop="1" thickBot="1">
      <c r="A14" s="1019">
        <f t="shared" si="11"/>
        <v>11</v>
      </c>
      <c r="B14" s="939" t="s">
        <v>3335</v>
      </c>
      <c r="C14" s="940" t="s">
        <v>588</v>
      </c>
      <c r="D14" s="943" t="s">
        <v>3336</v>
      </c>
      <c r="E14" s="1027" t="s">
        <v>3337</v>
      </c>
      <c r="F14" s="826" t="s">
        <v>3328</v>
      </c>
      <c r="G14" s="827" t="s">
        <v>3215</v>
      </c>
      <c r="H14" s="828" t="s">
        <v>515</v>
      </c>
      <c r="I14" s="1031">
        <f t="shared" si="26"/>
        <v>1</v>
      </c>
      <c r="J14" s="999" t="s">
        <v>165</v>
      </c>
      <c r="K14" s="999" t="s">
        <v>165</v>
      </c>
      <c r="L14" s="1004" t="s">
        <v>501</v>
      </c>
      <c r="M14" s="843">
        <f t="shared" si="12"/>
        <v>41340</v>
      </c>
      <c r="N14" s="1306" t="s">
        <v>3098</v>
      </c>
      <c r="O14" s="1307"/>
      <c r="P14" s="103" t="s">
        <v>167</v>
      </c>
      <c r="Q14" s="116" t="str">
        <f t="shared" si="13"/>
        <v>no</v>
      </c>
      <c r="R14" s="116" t="str">
        <f t="shared" si="13"/>
        <v>no</v>
      </c>
      <c r="S14" s="116" t="str">
        <f t="shared" si="13"/>
        <v>no</v>
      </c>
      <c r="T14" s="123" t="str">
        <f t="shared" si="0"/>
        <v>Attended</v>
      </c>
      <c r="U14" s="143">
        <f t="shared" si="14"/>
        <v>41340.038194444445</v>
      </c>
      <c r="V14" s="203" t="str">
        <f t="shared" si="15"/>
        <v>087949652</v>
      </c>
      <c r="Y14" s="205" t="s">
        <v>2312</v>
      </c>
      <c r="Z14" s="117" t="s">
        <v>2637</v>
      </c>
      <c r="AA14" s="169"/>
      <c r="AD14" s="119" t="str">
        <f t="shared" si="1"/>
        <v>TORRES-MENDOZA</v>
      </c>
      <c r="AE14" s="119" t="str">
        <f t="shared" si="2"/>
        <v>RAFAEL</v>
      </c>
      <c r="AF14" s="110"/>
      <c r="AG14" s="115">
        <f t="shared" si="16"/>
        <v>41340.038194444445</v>
      </c>
      <c r="AH14" s="174" t="str">
        <f t="shared" si="3"/>
        <v>TORRES-MENDOZA</v>
      </c>
      <c r="AI14" s="174" t="str">
        <f t="shared" si="4"/>
        <v>RAFAEL</v>
      </c>
      <c r="AJ14" s="285">
        <f t="shared" si="5"/>
        <v>87949652</v>
      </c>
      <c r="AK14" s="232" t="str">
        <f t="shared" si="6"/>
        <v>M</v>
      </c>
      <c r="AL14" s="232" t="str">
        <f t="shared" si="7"/>
        <v>BML</v>
      </c>
      <c r="AM14" s="178">
        <f>IF(AND($L14="Attended",$J14="Yes"),IF('IO Intake'!D$8=$AJ14,VLOOKUP('IO Intro'!$C$4,$Y$9:$Z$16,2),$AM14),0)</f>
        <v>0</v>
      </c>
      <c r="AN14" s="178">
        <f t="shared" si="17"/>
        <v>0</v>
      </c>
      <c r="AO14" s="178">
        <f t="shared" si="18"/>
        <v>0</v>
      </c>
      <c r="AP14" s="178">
        <f t="shared" si="19"/>
        <v>0</v>
      </c>
      <c r="AQ14" s="178">
        <f t="shared" si="20"/>
        <v>0</v>
      </c>
      <c r="AR14" s="178">
        <f t="shared" si="21"/>
        <v>0</v>
      </c>
      <c r="AS14" s="178">
        <f t="shared" si="22"/>
        <v>0</v>
      </c>
      <c r="AT14" s="178">
        <f t="shared" si="27"/>
        <v>0</v>
      </c>
      <c r="AU14" s="214">
        <f t="shared" si="28"/>
        <v>41340</v>
      </c>
      <c r="AV14" s="215"/>
      <c r="AW14" s="178"/>
      <c r="AX14" s="160">
        <f t="shared" si="29"/>
        <v>0</v>
      </c>
      <c r="AY14" s="191">
        <f t="shared" si="23"/>
        <v>0</v>
      </c>
      <c r="AZ14" s="191">
        <f t="shared" si="24"/>
        <v>0</v>
      </c>
      <c r="BA14" s="191">
        <f t="shared" si="25"/>
        <v>0</v>
      </c>
      <c r="BB14" s="161"/>
      <c r="BC14" s="497"/>
      <c r="BD14" s="497"/>
      <c r="BE14" s="497"/>
      <c r="BF14" s="497"/>
      <c r="BG14" s="497"/>
      <c r="BH14" s="497"/>
      <c r="BI14" s="157"/>
      <c r="BJ14" s="213">
        <f t="shared" si="8"/>
        <v>41340</v>
      </c>
      <c r="BK14" s="213">
        <f t="shared" si="9"/>
        <v>0</v>
      </c>
      <c r="BL14" s="213">
        <f t="shared" si="10"/>
        <v>0</v>
      </c>
      <c r="BM14" s="817"/>
      <c r="BN14" s="219"/>
      <c r="BO14" s="193"/>
      <c r="BP14" s="215"/>
      <c r="BQ14" s="305"/>
      <c r="BR14" s="497"/>
      <c r="BS14" s="305"/>
      <c r="BT14" s="497"/>
      <c r="BU14" s="305"/>
      <c r="BV14" s="497"/>
      <c r="BW14" s="305"/>
      <c r="BX14" s="497"/>
      <c r="BY14" s="305"/>
      <c r="BZ14" s="497"/>
      <c r="CA14" s="212"/>
      <c r="CB14" s="497"/>
      <c r="CC14" s="497"/>
      <c r="CD14" s="497"/>
      <c r="CE14" s="497"/>
      <c r="CF14" s="497"/>
      <c r="CG14" s="497"/>
      <c r="CH14" s="497"/>
      <c r="CI14" s="497"/>
      <c r="CJ14" s="497"/>
      <c r="CK14" s="497"/>
      <c r="CL14" s="560"/>
      <c r="CM14" s="497"/>
      <c r="CN14" s="497"/>
      <c r="CO14" s="497"/>
      <c r="CP14" s="497"/>
      <c r="CQ14" s="497"/>
      <c r="CR14" s="497"/>
      <c r="CS14" s="497"/>
      <c r="CT14" s="497"/>
      <c r="CU14" s="497"/>
      <c r="CV14" s="497"/>
      <c r="CW14" s="497"/>
      <c r="CX14" s="497"/>
      <c r="CY14" s="497"/>
      <c r="CZ14" s="497"/>
      <c r="DA14" s="222"/>
      <c r="DC14" s="862"/>
      <c r="DD14" s="222"/>
      <c r="DE14" s="862"/>
      <c r="DF14" s="862"/>
      <c r="DH14" s="862"/>
      <c r="DK14" s="862"/>
      <c r="EY14" s="865"/>
      <c r="FV14" s="505"/>
      <c r="FX14" s="560"/>
      <c r="FY14" s="560"/>
      <c r="FZ14" s="560"/>
      <c r="GA14" s="560" t="s">
        <v>0</v>
      </c>
      <c r="GB14" s="560"/>
      <c r="GC14" s="560" t="s">
        <v>0</v>
      </c>
      <c r="GD14" s="560" t="s">
        <v>0</v>
      </c>
      <c r="GF14" s="372"/>
      <c r="HY14" s="99"/>
    </row>
    <row r="15" spans="1:479" ht="39.950000000000003" customHeight="1" thickBot="1">
      <c r="A15" s="1019">
        <f t="shared" si="11"/>
        <v>12</v>
      </c>
      <c r="B15" s="939" t="s">
        <v>3338</v>
      </c>
      <c r="C15" s="940" t="s">
        <v>668</v>
      </c>
      <c r="D15" s="943" t="s">
        <v>3339</v>
      </c>
      <c r="E15" s="1027" t="s">
        <v>3340</v>
      </c>
      <c r="F15" s="826" t="s">
        <v>3341</v>
      </c>
      <c r="G15" s="827" t="s">
        <v>3215</v>
      </c>
      <c r="H15" s="828" t="s">
        <v>515</v>
      </c>
      <c r="I15" s="1031">
        <f t="shared" si="26"/>
        <v>1</v>
      </c>
      <c r="J15" s="999" t="s">
        <v>165</v>
      </c>
      <c r="K15" s="999" t="s">
        <v>165</v>
      </c>
      <c r="L15" s="1004" t="s">
        <v>501</v>
      </c>
      <c r="M15" s="843">
        <f t="shared" si="12"/>
        <v>41340</v>
      </c>
      <c r="N15" s="1304"/>
      <c r="O15" s="1305"/>
      <c r="P15" s="103" t="s">
        <v>167</v>
      </c>
      <c r="Q15" s="116" t="str">
        <f t="shared" si="13"/>
        <v>no</v>
      </c>
      <c r="R15" s="116" t="str">
        <f t="shared" si="13"/>
        <v>no</v>
      </c>
      <c r="S15" s="116" t="str">
        <f t="shared" si="13"/>
        <v>no</v>
      </c>
      <c r="T15" s="123" t="str">
        <f t="shared" si="0"/>
        <v>Attended</v>
      </c>
      <c r="U15" s="143">
        <f t="shared" si="14"/>
        <v>41340.038194444445</v>
      </c>
      <c r="V15" s="203" t="str">
        <f t="shared" si="15"/>
        <v>070593422</v>
      </c>
      <c r="Y15" s="563" t="s">
        <v>3213</v>
      </c>
      <c r="Z15" s="346" t="s">
        <v>3214</v>
      </c>
      <c r="AA15" s="169"/>
      <c r="AD15" s="119" t="str">
        <f t="shared" si="1"/>
        <v>REYNA</v>
      </c>
      <c r="AE15" s="119" t="str">
        <f t="shared" si="2"/>
        <v>ARTURO</v>
      </c>
      <c r="AF15" s="110"/>
      <c r="AG15" s="115">
        <f t="shared" si="16"/>
        <v>41340.038194444445</v>
      </c>
      <c r="AH15" s="174" t="str">
        <f t="shared" si="3"/>
        <v>REYNA</v>
      </c>
      <c r="AI15" s="174" t="str">
        <f t="shared" si="4"/>
        <v>ARTURO</v>
      </c>
      <c r="AJ15" s="285">
        <f t="shared" si="5"/>
        <v>70593422</v>
      </c>
      <c r="AK15" s="232" t="str">
        <f t="shared" si="6"/>
        <v>M</v>
      </c>
      <c r="AL15" s="232" t="str">
        <f t="shared" si="7"/>
        <v>BML</v>
      </c>
      <c r="AM15" s="178">
        <f>IF(AND($L15="Attended",$J15="Yes"),IF('IO Intake'!D$8=$AJ15,VLOOKUP('IO Intro'!$C$4,$Y$9:$Z$16,2),$AM15),0)</f>
        <v>0</v>
      </c>
      <c r="AN15" s="178">
        <f t="shared" si="17"/>
        <v>0</v>
      </c>
      <c r="AO15" s="178">
        <f t="shared" si="18"/>
        <v>0</v>
      </c>
      <c r="AP15" s="178">
        <f t="shared" si="19"/>
        <v>0</v>
      </c>
      <c r="AQ15" s="178">
        <f t="shared" si="20"/>
        <v>0</v>
      </c>
      <c r="AR15" s="178">
        <f t="shared" si="21"/>
        <v>0</v>
      </c>
      <c r="AS15" s="178">
        <f t="shared" si="22"/>
        <v>0</v>
      </c>
      <c r="AT15" s="178">
        <f t="shared" si="27"/>
        <v>0</v>
      </c>
      <c r="AU15" s="214">
        <f t="shared" si="28"/>
        <v>41340</v>
      </c>
      <c r="AV15" s="215"/>
      <c r="AW15" s="178"/>
      <c r="AX15" s="160">
        <f t="shared" si="29"/>
        <v>0</v>
      </c>
      <c r="AY15" s="191">
        <f t="shared" si="23"/>
        <v>0</v>
      </c>
      <c r="AZ15" s="191">
        <f t="shared" si="24"/>
        <v>0</v>
      </c>
      <c r="BA15" s="191">
        <f t="shared" si="25"/>
        <v>0</v>
      </c>
      <c r="BB15" s="161"/>
      <c r="BC15" s="497"/>
      <c r="BD15" s="497"/>
      <c r="BE15" s="497"/>
      <c r="BF15" s="497"/>
      <c r="BG15" s="497"/>
      <c r="BH15" s="497"/>
      <c r="BI15" s="157"/>
      <c r="BJ15" s="213">
        <f t="shared" si="8"/>
        <v>41340</v>
      </c>
      <c r="BK15" s="213">
        <f t="shared" si="9"/>
        <v>0</v>
      </c>
      <c r="BL15" s="213">
        <f t="shared" si="10"/>
        <v>0</v>
      </c>
      <c r="BM15" s="817"/>
      <c r="BN15" s="219"/>
      <c r="BO15" s="193"/>
      <c r="BP15" s="215"/>
      <c r="BQ15" s="305"/>
      <c r="BR15" s="497"/>
      <c r="BS15" s="305"/>
      <c r="BT15" s="497"/>
      <c r="BU15" s="305"/>
      <c r="BV15" s="497"/>
      <c r="BW15" s="305"/>
      <c r="BX15" s="497"/>
      <c r="BY15" s="305"/>
      <c r="BZ15" s="497"/>
      <c r="CA15" s="212"/>
      <c r="CB15" s="497"/>
      <c r="CC15" s="497"/>
      <c r="CD15" s="497"/>
      <c r="CE15" s="497"/>
      <c r="CF15" s="497"/>
      <c r="CG15" s="497"/>
      <c r="CH15" s="497"/>
      <c r="CI15" s="497"/>
      <c r="CJ15" s="497"/>
      <c r="CK15" s="497"/>
      <c r="CL15" s="497"/>
      <c r="CM15" s="497"/>
      <c r="CN15" s="497"/>
      <c r="CO15" s="497"/>
      <c r="CP15" s="497"/>
      <c r="CQ15" s="497"/>
      <c r="CR15" s="497"/>
      <c r="CS15" s="497"/>
      <c r="CT15" s="497"/>
      <c r="CU15" s="497"/>
      <c r="CV15" s="497"/>
      <c r="CW15" s="497"/>
      <c r="CX15" s="497"/>
      <c r="CY15" s="497"/>
      <c r="CZ15" s="497"/>
      <c r="DA15" s="222"/>
      <c r="DD15" s="222"/>
      <c r="FV15" s="505"/>
      <c r="FX15" s="560"/>
      <c r="FY15" s="560"/>
      <c r="FZ15" s="560"/>
      <c r="GA15" s="560" t="s">
        <v>0</v>
      </c>
      <c r="GB15" s="560"/>
      <c r="GC15" s="560" t="s">
        <v>0</v>
      </c>
      <c r="GD15" s="560" t="s">
        <v>0</v>
      </c>
      <c r="GF15" s="372"/>
      <c r="HY15" s="99"/>
    </row>
    <row r="16" spans="1:479" ht="39.950000000000003" customHeight="1" thickTop="1" thickBot="1">
      <c r="A16" s="1019">
        <f t="shared" si="11"/>
        <v>13</v>
      </c>
      <c r="B16" s="939" t="s">
        <v>1584</v>
      </c>
      <c r="C16" s="940" t="s">
        <v>3342</v>
      </c>
      <c r="D16" s="943" t="s">
        <v>3343</v>
      </c>
      <c r="E16" s="1027" t="s">
        <v>3344</v>
      </c>
      <c r="F16" s="826" t="s">
        <v>3341</v>
      </c>
      <c r="G16" s="827" t="s">
        <v>3215</v>
      </c>
      <c r="H16" s="828" t="s">
        <v>515</v>
      </c>
      <c r="I16" s="1031">
        <f t="shared" si="26"/>
        <v>1</v>
      </c>
      <c r="J16" s="999" t="s">
        <v>165</v>
      </c>
      <c r="K16" s="999" t="s">
        <v>165</v>
      </c>
      <c r="L16" s="1004" t="s">
        <v>501</v>
      </c>
      <c r="M16" s="843">
        <f t="shared" si="12"/>
        <v>41340</v>
      </c>
      <c r="N16" s="1308" t="s">
        <v>3100</v>
      </c>
      <c r="O16" s="1309"/>
      <c r="P16" s="103" t="s">
        <v>167</v>
      </c>
      <c r="Q16" s="116" t="str">
        <f t="shared" si="13"/>
        <v>no</v>
      </c>
      <c r="R16" s="116" t="str">
        <f t="shared" si="13"/>
        <v>no</v>
      </c>
      <c r="S16" s="116" t="str">
        <f t="shared" si="13"/>
        <v>no</v>
      </c>
      <c r="T16" s="123" t="str">
        <f t="shared" si="0"/>
        <v>Attended</v>
      </c>
      <c r="U16" s="143">
        <f t="shared" si="14"/>
        <v>41340.038194444445</v>
      </c>
      <c r="V16" s="203" t="str">
        <f t="shared" si="15"/>
        <v>205210881</v>
      </c>
      <c r="Y16" s="181" t="s">
        <v>2635</v>
      </c>
      <c r="Z16" s="519" t="s">
        <v>2636</v>
      </c>
      <c r="AA16" s="167"/>
      <c r="AD16" s="119" t="str">
        <f t="shared" si="1"/>
        <v>SANCHEZ-FLORES</v>
      </c>
      <c r="AE16" s="119" t="str">
        <f t="shared" si="2"/>
        <v>ADELFO</v>
      </c>
      <c r="AF16" s="110"/>
      <c r="AG16" s="115">
        <f t="shared" si="16"/>
        <v>41340.038194444445</v>
      </c>
      <c r="AH16" s="174" t="str">
        <f t="shared" si="3"/>
        <v>SANCHEZ-FLORES</v>
      </c>
      <c r="AI16" s="174" t="str">
        <f t="shared" si="4"/>
        <v>ADELFO</v>
      </c>
      <c r="AJ16" s="285">
        <f t="shared" si="5"/>
        <v>205210881</v>
      </c>
      <c r="AK16" s="232" t="str">
        <f t="shared" si="6"/>
        <v>M</v>
      </c>
      <c r="AL16" s="232" t="str">
        <f t="shared" si="7"/>
        <v>BML</v>
      </c>
      <c r="AM16" s="178">
        <f>IF(AND($L16="Attended",$J16="Yes"),IF('IO Intake'!D$8=$AJ16,VLOOKUP('IO Intro'!$C$4,$Y$9:$Z$16,2),$AM16),0)</f>
        <v>0</v>
      </c>
      <c r="AN16" s="178">
        <f t="shared" si="17"/>
        <v>0</v>
      </c>
      <c r="AO16" s="178">
        <f t="shared" si="18"/>
        <v>0</v>
      </c>
      <c r="AP16" s="178">
        <f t="shared" si="19"/>
        <v>0</v>
      </c>
      <c r="AQ16" s="178">
        <f t="shared" si="20"/>
        <v>0</v>
      </c>
      <c r="AR16" s="178">
        <f t="shared" si="21"/>
        <v>0</v>
      </c>
      <c r="AS16" s="178">
        <f t="shared" si="22"/>
        <v>0</v>
      </c>
      <c r="AT16" s="178">
        <f t="shared" si="27"/>
        <v>0</v>
      </c>
      <c r="AU16" s="214">
        <f t="shared" si="28"/>
        <v>41340</v>
      </c>
      <c r="AV16" s="215"/>
      <c r="AW16" s="178"/>
      <c r="AX16" s="160">
        <f t="shared" si="29"/>
        <v>0</v>
      </c>
      <c r="AY16" s="191">
        <f t="shared" si="23"/>
        <v>0</v>
      </c>
      <c r="AZ16" s="191">
        <f t="shared" si="24"/>
        <v>0</v>
      </c>
      <c r="BA16" s="191">
        <f t="shared" si="25"/>
        <v>0</v>
      </c>
      <c r="BB16" s="161"/>
      <c r="BC16" s="174"/>
      <c r="BD16" s="174"/>
      <c r="BE16" s="174"/>
      <c r="BF16" s="174"/>
      <c r="BG16" s="174"/>
      <c r="BH16" s="174"/>
      <c r="BI16" s="157"/>
      <c r="BJ16" s="213">
        <f t="shared" si="8"/>
        <v>41340</v>
      </c>
      <c r="BK16" s="213">
        <f t="shared" si="9"/>
        <v>0</v>
      </c>
      <c r="BL16" s="213">
        <f t="shared" si="10"/>
        <v>0</v>
      </c>
      <c r="BM16" s="817"/>
      <c r="BN16" s="219"/>
      <c r="BO16" s="193"/>
      <c r="BP16" s="215"/>
      <c r="BQ16" s="158"/>
      <c r="BR16" s="174"/>
      <c r="BS16" s="158"/>
      <c r="BT16" s="174"/>
      <c r="BU16" s="158"/>
      <c r="BV16" s="174"/>
      <c r="BW16" s="158"/>
      <c r="BX16" s="174"/>
      <c r="BY16" s="158"/>
      <c r="BZ16" s="202"/>
      <c r="CA16" s="212"/>
      <c r="CB16" s="174"/>
      <c r="CC16" s="174"/>
      <c r="CD16" s="174"/>
      <c r="CE16" s="174"/>
      <c r="CF16" s="174"/>
      <c r="CG16" s="174"/>
      <c r="CH16" s="174"/>
      <c r="CI16" s="174"/>
      <c r="CJ16" s="174"/>
      <c r="CK16" s="174"/>
      <c r="CL16" s="174"/>
      <c r="CM16" s="174"/>
      <c r="CN16" s="174"/>
      <c r="CO16" s="174"/>
      <c r="CP16" s="174"/>
      <c r="CQ16" s="174"/>
      <c r="CR16" s="174"/>
      <c r="CS16" s="174"/>
      <c r="CT16" s="174"/>
      <c r="CU16" s="174"/>
      <c r="CZ16" s="497"/>
      <c r="DA16" s="862"/>
      <c r="DD16" s="915"/>
      <c r="FV16" s="505"/>
      <c r="FX16" s="560"/>
      <c r="FY16" s="560"/>
      <c r="FZ16" s="560"/>
      <c r="GA16" s="560" t="s">
        <v>0</v>
      </c>
      <c r="GB16" s="560"/>
      <c r="GC16" s="560" t="s">
        <v>0</v>
      </c>
      <c r="GD16" s="560" t="s">
        <v>0</v>
      </c>
      <c r="GF16" s="372"/>
      <c r="HY16" s="99"/>
    </row>
    <row r="17" spans="1:233" ht="39.950000000000003" customHeight="1" thickBot="1">
      <c r="A17" s="1019">
        <f>IF(B17=0,0,A16+1)</f>
        <v>14</v>
      </c>
      <c r="B17" s="939" t="s">
        <v>3345</v>
      </c>
      <c r="C17" s="940" t="s">
        <v>630</v>
      </c>
      <c r="D17" s="943" t="s">
        <v>3346</v>
      </c>
      <c r="E17" s="1027" t="s">
        <v>3347</v>
      </c>
      <c r="F17" s="826" t="s">
        <v>3341</v>
      </c>
      <c r="G17" s="827" t="s">
        <v>3215</v>
      </c>
      <c r="H17" s="828" t="s">
        <v>515</v>
      </c>
      <c r="I17" s="1031">
        <f t="shared" si="26"/>
        <v>1</v>
      </c>
      <c r="J17" s="999" t="s">
        <v>165</v>
      </c>
      <c r="K17" s="999" t="s">
        <v>165</v>
      </c>
      <c r="L17" s="1004" t="s">
        <v>501</v>
      </c>
      <c r="M17" s="843">
        <f t="shared" si="12"/>
        <v>41340</v>
      </c>
      <c r="N17" s="1304"/>
      <c r="O17" s="1305"/>
      <c r="P17" s="103" t="s">
        <v>167</v>
      </c>
      <c r="Q17" s="116" t="str">
        <f t="shared" si="13"/>
        <v>no</v>
      </c>
      <c r="R17" s="116" t="str">
        <f t="shared" si="13"/>
        <v>no</v>
      </c>
      <c r="S17" s="116" t="str">
        <f t="shared" si="13"/>
        <v>no</v>
      </c>
      <c r="T17" s="123" t="str">
        <f t="shared" si="0"/>
        <v>Attended</v>
      </c>
      <c r="U17" s="143">
        <f t="shared" si="14"/>
        <v>41340.038194444445</v>
      </c>
      <c r="V17" s="203" t="str">
        <f t="shared" si="15"/>
        <v>205214579</v>
      </c>
      <c r="AD17" s="119" t="str">
        <f t="shared" si="1"/>
        <v>MENDIOLA HERNANDEZ</v>
      </c>
      <c r="AE17" s="119" t="str">
        <f t="shared" si="2"/>
        <v>FERNANDO</v>
      </c>
      <c r="AF17" s="110"/>
      <c r="AG17" s="115">
        <f t="shared" si="16"/>
        <v>41340.038194444445</v>
      </c>
      <c r="AH17" s="174" t="str">
        <f t="shared" si="3"/>
        <v>MENDIOLA HERNANDEZ</v>
      </c>
      <c r="AI17" s="174" t="str">
        <f t="shared" si="4"/>
        <v>FERNANDO</v>
      </c>
      <c r="AJ17" s="285">
        <f t="shared" si="5"/>
        <v>205214579</v>
      </c>
      <c r="AK17" s="232" t="str">
        <f t="shared" si="6"/>
        <v>M</v>
      </c>
      <c r="AL17" s="232" t="str">
        <f t="shared" si="7"/>
        <v>BML</v>
      </c>
      <c r="AM17" s="178">
        <f>IF(AND($L17="Attended",$J17="Yes"),IF('IO Intake'!D$8=$AJ17,VLOOKUP('IO Intro'!$C$4,$Y$9:$Z$16,2),$AM17),0)</f>
        <v>0</v>
      </c>
      <c r="AN17" s="178">
        <f t="shared" si="17"/>
        <v>0</v>
      </c>
      <c r="AO17" s="178">
        <f t="shared" si="18"/>
        <v>0</v>
      </c>
      <c r="AP17" s="178">
        <f t="shared" si="19"/>
        <v>0</v>
      </c>
      <c r="AQ17" s="178">
        <f t="shared" si="20"/>
        <v>0</v>
      </c>
      <c r="AR17" s="178">
        <f t="shared" si="21"/>
        <v>0</v>
      </c>
      <c r="AS17" s="178">
        <f t="shared" si="22"/>
        <v>0</v>
      </c>
      <c r="AT17" s="178">
        <f t="shared" si="27"/>
        <v>0</v>
      </c>
      <c r="AU17" s="214">
        <f t="shared" si="28"/>
        <v>41340</v>
      </c>
      <c r="AV17" s="215"/>
      <c r="AW17" s="178"/>
      <c r="AX17" s="160">
        <f t="shared" si="29"/>
        <v>0</v>
      </c>
      <c r="AY17" s="191">
        <f t="shared" si="23"/>
        <v>0</v>
      </c>
      <c r="AZ17" s="191">
        <f t="shared" si="24"/>
        <v>0</v>
      </c>
      <c r="BA17" s="191">
        <f t="shared" si="25"/>
        <v>0</v>
      </c>
      <c r="BB17" s="161"/>
      <c r="BC17" s="174"/>
      <c r="BD17" s="174"/>
      <c r="BE17" s="174"/>
      <c r="BF17" s="174"/>
      <c r="BG17" s="174"/>
      <c r="BH17" s="174"/>
      <c r="BI17" s="157"/>
      <c r="BJ17" s="213">
        <f t="shared" si="8"/>
        <v>41340</v>
      </c>
      <c r="BK17" s="213">
        <f t="shared" si="9"/>
        <v>0</v>
      </c>
      <c r="BL17" s="213">
        <f t="shared" si="10"/>
        <v>0</v>
      </c>
      <c r="BM17" s="817"/>
      <c r="BN17" s="219"/>
      <c r="BO17" s="193"/>
      <c r="BP17" s="215"/>
      <c r="BQ17" s="158"/>
      <c r="BR17" s="174"/>
      <c r="BS17" s="158"/>
      <c r="BT17" s="174"/>
      <c r="BU17" s="158"/>
      <c r="BV17" s="174"/>
      <c r="BW17" s="158"/>
      <c r="BX17" s="174"/>
      <c r="BY17" s="158"/>
      <c r="BZ17" s="202"/>
      <c r="CA17" s="212"/>
      <c r="CB17" s="174"/>
      <c r="CC17" s="174"/>
      <c r="CD17" s="174"/>
      <c r="CE17" s="174"/>
      <c r="CF17" s="174"/>
      <c r="CG17" s="174"/>
      <c r="CH17" s="174"/>
      <c r="CI17" s="174"/>
      <c r="CJ17" s="174"/>
      <c r="CK17" s="174"/>
      <c r="CL17" s="174"/>
      <c r="CM17" s="174"/>
      <c r="CN17" s="174"/>
      <c r="CO17" s="174"/>
      <c r="CP17" s="174"/>
      <c r="CQ17" s="174"/>
      <c r="CR17" s="174"/>
      <c r="CS17" s="174"/>
      <c r="CT17" s="174"/>
      <c r="CU17" s="174"/>
      <c r="CZ17" s="497"/>
      <c r="DA17" s="222"/>
      <c r="DC17" s="222"/>
      <c r="DD17" s="222"/>
      <c r="DQ17" s="862"/>
      <c r="FV17" s="505"/>
      <c r="FX17" s="560"/>
      <c r="FY17" s="560"/>
      <c r="FZ17" s="560"/>
      <c r="GA17" s="560" t="s">
        <v>0</v>
      </c>
      <c r="GB17" s="560"/>
      <c r="GC17" s="560" t="s">
        <v>0</v>
      </c>
      <c r="GD17" s="560" t="s">
        <v>0</v>
      </c>
      <c r="GF17" s="372"/>
      <c r="HY17" s="99"/>
    </row>
    <row r="18" spans="1:233" ht="39.950000000000003" customHeight="1" thickTop="1" thickBot="1">
      <c r="A18" s="1019">
        <f t="shared" ref="A18:A81" si="32">IF(B18=0,0,A17+1)</f>
        <v>15</v>
      </c>
      <c r="B18" s="939" t="s">
        <v>3348</v>
      </c>
      <c r="C18" s="940" t="s">
        <v>3349</v>
      </c>
      <c r="D18" s="943" t="s">
        <v>3350</v>
      </c>
      <c r="E18" s="1027" t="s">
        <v>3351</v>
      </c>
      <c r="F18" s="826" t="s">
        <v>3352</v>
      </c>
      <c r="G18" s="827" t="s">
        <v>3215</v>
      </c>
      <c r="H18" s="828" t="s">
        <v>515</v>
      </c>
      <c r="I18" s="1031">
        <f t="shared" si="26"/>
        <v>1</v>
      </c>
      <c r="J18" s="999" t="s">
        <v>165</v>
      </c>
      <c r="K18" s="999" t="s">
        <v>165</v>
      </c>
      <c r="L18" s="1004" t="s">
        <v>501</v>
      </c>
      <c r="M18" s="843">
        <f t="shared" si="12"/>
        <v>41340</v>
      </c>
      <c r="N18" s="1306" t="s">
        <v>3098</v>
      </c>
      <c r="O18" s="1307"/>
      <c r="P18" s="103" t="s">
        <v>167</v>
      </c>
      <c r="Q18" s="116" t="str">
        <f t="shared" si="13"/>
        <v>no</v>
      </c>
      <c r="R18" s="116" t="str">
        <f t="shared" si="13"/>
        <v>no</v>
      </c>
      <c r="S18" s="116" t="str">
        <f t="shared" si="13"/>
        <v>no</v>
      </c>
      <c r="T18" s="123" t="str">
        <f t="shared" si="0"/>
        <v>Attended</v>
      </c>
      <c r="U18" s="143">
        <f t="shared" si="14"/>
        <v>41340.038194444445</v>
      </c>
      <c r="V18" s="203" t="str">
        <f t="shared" si="15"/>
        <v>200203493</v>
      </c>
      <c r="AD18" s="119" t="str">
        <f t="shared" si="1"/>
        <v>LUNA VAZQUEZ</v>
      </c>
      <c r="AE18" s="119" t="str">
        <f t="shared" si="2"/>
        <v>REYMUNDO</v>
      </c>
      <c r="AF18" s="110"/>
      <c r="AG18" s="115">
        <f t="shared" si="16"/>
        <v>41340.038194444445</v>
      </c>
      <c r="AH18" s="174" t="str">
        <f t="shared" si="3"/>
        <v>LUNA VAZQUEZ</v>
      </c>
      <c r="AI18" s="174" t="str">
        <f t="shared" si="4"/>
        <v>REYMUNDO</v>
      </c>
      <c r="AJ18" s="285">
        <f t="shared" si="5"/>
        <v>200203493</v>
      </c>
      <c r="AK18" s="232" t="str">
        <f t="shared" si="6"/>
        <v>M</v>
      </c>
      <c r="AL18" s="232" t="str">
        <f t="shared" si="7"/>
        <v>BML</v>
      </c>
      <c r="AM18" s="178" t="s">
        <v>2650</v>
      </c>
      <c r="AN18" s="178">
        <f t="shared" si="17"/>
        <v>0</v>
      </c>
      <c r="AO18" s="178">
        <f t="shared" si="18"/>
        <v>0</v>
      </c>
      <c r="AP18" s="178">
        <f t="shared" si="19"/>
        <v>0</v>
      </c>
      <c r="AQ18" s="178">
        <f t="shared" si="20"/>
        <v>0</v>
      </c>
      <c r="AR18" s="178">
        <f t="shared" si="21"/>
        <v>0</v>
      </c>
      <c r="AS18" s="178">
        <f t="shared" si="22"/>
        <v>0</v>
      </c>
      <c r="AT18" s="178">
        <f t="shared" si="27"/>
        <v>0</v>
      </c>
      <c r="AU18" s="214">
        <f t="shared" si="28"/>
        <v>41340</v>
      </c>
      <c r="AV18" s="215"/>
      <c r="AW18" s="178"/>
      <c r="AX18" s="160">
        <f t="shared" si="29"/>
        <v>0</v>
      </c>
      <c r="AY18" s="191">
        <f t="shared" si="23"/>
        <v>0</v>
      </c>
      <c r="AZ18" s="191">
        <f t="shared" si="24"/>
        <v>0</v>
      </c>
      <c r="BA18" s="191">
        <f t="shared" si="25"/>
        <v>0</v>
      </c>
      <c r="BB18" s="161"/>
      <c r="BC18" s="174"/>
      <c r="BD18" s="174"/>
      <c r="BE18" s="174"/>
      <c r="BF18" s="174"/>
      <c r="BG18" s="174"/>
      <c r="BH18" s="174"/>
      <c r="BI18" s="157"/>
      <c r="BJ18" s="213">
        <f t="shared" si="8"/>
        <v>41340</v>
      </c>
      <c r="BK18" s="213">
        <f t="shared" si="9"/>
        <v>0</v>
      </c>
      <c r="BL18" s="213">
        <f t="shared" si="10"/>
        <v>0</v>
      </c>
      <c r="BM18" s="817">
        <v>41282.491647222225</v>
      </c>
      <c r="BN18" s="219"/>
      <c r="BO18" s="193"/>
      <c r="BP18" s="215"/>
      <c r="BQ18" s="158"/>
      <c r="BR18" s="174"/>
      <c r="BS18" s="158"/>
      <c r="BT18" s="174"/>
      <c r="BU18" s="158"/>
      <c r="BV18" s="174"/>
      <c r="BW18" s="158"/>
      <c r="BX18" s="174"/>
      <c r="BY18" s="158"/>
      <c r="BZ18" s="202"/>
      <c r="CA18" s="212"/>
      <c r="CB18" s="174"/>
      <c r="CC18" s="174"/>
      <c r="CD18" s="174"/>
      <c r="CE18" s="174"/>
      <c r="CF18" s="174"/>
      <c r="CG18" s="174"/>
      <c r="CH18" s="174"/>
      <c r="CI18" s="174"/>
      <c r="CJ18" s="174"/>
      <c r="CK18" s="174"/>
      <c r="CL18" s="560"/>
      <c r="CM18" s="174"/>
      <c r="CN18" s="174"/>
      <c r="CO18" s="174"/>
      <c r="CP18" s="174"/>
      <c r="CQ18" s="174"/>
      <c r="CR18" s="174"/>
      <c r="CS18" s="174"/>
      <c r="CT18" s="174"/>
      <c r="CU18" s="174"/>
      <c r="CZ18" s="497"/>
      <c r="DA18" s="862"/>
      <c r="DC18" s="915"/>
      <c r="DD18" s="862"/>
      <c r="FV18" s="505"/>
      <c r="FX18" s="560"/>
      <c r="FY18" s="560"/>
      <c r="FZ18" s="560"/>
      <c r="GA18" s="560" t="s">
        <v>0</v>
      </c>
      <c r="GB18" s="560"/>
      <c r="GC18" s="560" t="s">
        <v>0</v>
      </c>
      <c r="GD18" s="560" t="s">
        <v>0</v>
      </c>
      <c r="GF18" s="372"/>
      <c r="HY18" s="99"/>
    </row>
    <row r="19" spans="1:233" ht="39.950000000000003" customHeight="1" thickBot="1">
      <c r="A19" s="1019">
        <f t="shared" si="32"/>
        <v>16</v>
      </c>
      <c r="B19" s="939" t="s">
        <v>3353</v>
      </c>
      <c r="C19" s="940" t="s">
        <v>3354</v>
      </c>
      <c r="D19" s="943" t="s">
        <v>3355</v>
      </c>
      <c r="E19" s="1027" t="s">
        <v>3356</v>
      </c>
      <c r="F19" s="826" t="s">
        <v>3352</v>
      </c>
      <c r="G19" s="827" t="s">
        <v>3215</v>
      </c>
      <c r="H19" s="828" t="s">
        <v>515</v>
      </c>
      <c r="I19" s="1031">
        <f t="shared" si="26"/>
        <v>1</v>
      </c>
      <c r="J19" s="999" t="s">
        <v>165</v>
      </c>
      <c r="K19" s="999" t="s">
        <v>165</v>
      </c>
      <c r="L19" s="1004" t="s">
        <v>501</v>
      </c>
      <c r="M19" s="843">
        <f t="shared" si="12"/>
        <v>41340</v>
      </c>
      <c r="N19" s="1304"/>
      <c r="O19" s="1305"/>
      <c r="P19" s="103" t="s">
        <v>167</v>
      </c>
      <c r="Q19" s="116" t="str">
        <f t="shared" si="13"/>
        <v>no</v>
      </c>
      <c r="R19" s="116" t="str">
        <f t="shared" si="13"/>
        <v>no</v>
      </c>
      <c r="S19" s="116" t="str">
        <f t="shared" si="13"/>
        <v>no</v>
      </c>
      <c r="T19" s="123" t="str">
        <f t="shared" si="0"/>
        <v>Attended</v>
      </c>
      <c r="U19" s="143">
        <f t="shared" si="14"/>
        <v>41340.038194444445</v>
      </c>
      <c r="V19" s="203" t="str">
        <f t="shared" si="15"/>
        <v>026504505</v>
      </c>
      <c r="Y19" s="101" t="s">
        <v>565</v>
      </c>
      <c r="AD19" s="119" t="str">
        <f t="shared" si="1"/>
        <v>ORTIZ GARCIA</v>
      </c>
      <c r="AE19" s="119" t="str">
        <f t="shared" si="2"/>
        <v>LUIS ANTONIO</v>
      </c>
      <c r="AF19" s="110"/>
      <c r="AG19" s="115">
        <f t="shared" si="16"/>
        <v>41340.038194444445</v>
      </c>
      <c r="AH19" s="174" t="str">
        <f t="shared" si="3"/>
        <v>ORTIZ GARCIA</v>
      </c>
      <c r="AI19" s="174" t="str">
        <f t="shared" si="4"/>
        <v>LUIS ANTONIO</v>
      </c>
      <c r="AJ19" s="285">
        <f t="shared" si="5"/>
        <v>26504505</v>
      </c>
      <c r="AK19" s="232" t="str">
        <f t="shared" si="6"/>
        <v>M</v>
      </c>
      <c r="AL19" s="232" t="str">
        <f t="shared" si="7"/>
        <v>BML</v>
      </c>
      <c r="AM19" s="178">
        <f>IF(AND($L19="Attended",$J19="Yes"),IF('IO Intake'!D$8=$AJ19,VLOOKUP('IO Intro'!$C$4,$Y$9:$Z$16,2),$AM19),0)</f>
        <v>0</v>
      </c>
      <c r="AN19" s="178">
        <f t="shared" si="17"/>
        <v>0</v>
      </c>
      <c r="AO19" s="178">
        <f t="shared" si="18"/>
        <v>0</v>
      </c>
      <c r="AP19" s="178">
        <f t="shared" si="19"/>
        <v>0</v>
      </c>
      <c r="AQ19" s="178">
        <f t="shared" si="20"/>
        <v>0</v>
      </c>
      <c r="AR19" s="178">
        <f t="shared" si="21"/>
        <v>0</v>
      </c>
      <c r="AS19" s="178">
        <f t="shared" si="22"/>
        <v>0</v>
      </c>
      <c r="AT19" s="178">
        <f t="shared" si="27"/>
        <v>0</v>
      </c>
      <c r="AU19" s="214">
        <f t="shared" si="28"/>
        <v>41340</v>
      </c>
      <c r="AV19" s="215"/>
      <c r="AW19" s="178"/>
      <c r="AX19" s="160">
        <f t="shared" si="29"/>
        <v>0</v>
      </c>
      <c r="AY19" s="191">
        <f t="shared" si="23"/>
        <v>0</v>
      </c>
      <c r="AZ19" s="191">
        <f t="shared" si="24"/>
        <v>0</v>
      </c>
      <c r="BA19" s="191">
        <f t="shared" si="25"/>
        <v>0</v>
      </c>
      <c r="BB19" s="161"/>
      <c r="BC19" s="174"/>
      <c r="BD19" s="174"/>
      <c r="BE19" s="174"/>
      <c r="BF19" s="174"/>
      <c r="BG19" s="174"/>
      <c r="BH19" s="174"/>
      <c r="BI19" s="157"/>
      <c r="BJ19" s="213">
        <f t="shared" si="8"/>
        <v>41340</v>
      </c>
      <c r="BK19" s="213">
        <f t="shared" si="9"/>
        <v>0</v>
      </c>
      <c r="BL19" s="213">
        <f t="shared" si="10"/>
        <v>0</v>
      </c>
      <c r="BM19" s="817"/>
      <c r="BN19" s="219"/>
      <c r="BO19" s="193"/>
      <c r="BP19" s="215"/>
      <c r="BQ19" s="158"/>
      <c r="BR19" s="174"/>
      <c r="BS19" s="158"/>
      <c r="BT19" s="174"/>
      <c r="BU19" s="158"/>
      <c r="BV19" s="174"/>
      <c r="BW19" s="158"/>
      <c r="BX19" s="174"/>
      <c r="BY19" s="158"/>
      <c r="BZ19" s="202"/>
      <c r="CA19" s="212"/>
      <c r="CB19" s="174"/>
      <c r="CC19" s="174"/>
      <c r="CD19" s="174"/>
      <c r="CE19" s="174"/>
      <c r="CF19" s="174"/>
      <c r="CG19" s="174"/>
      <c r="CH19" s="174"/>
      <c r="CI19" s="174"/>
      <c r="CJ19" s="174"/>
      <c r="CK19" s="174"/>
      <c r="CL19" s="560"/>
      <c r="CM19" s="174"/>
      <c r="CN19" s="862"/>
      <c r="CO19" s="174"/>
      <c r="CP19" s="174"/>
      <c r="CQ19" s="862"/>
      <c r="CR19" s="174"/>
      <c r="CS19" s="174"/>
      <c r="CT19" s="174"/>
      <c r="CU19" s="174"/>
      <c r="CZ19" s="497"/>
      <c r="DA19" s="862"/>
      <c r="DD19" s="915"/>
      <c r="FV19" s="505"/>
      <c r="FX19" s="560"/>
      <c r="FY19" s="560"/>
      <c r="FZ19" s="560"/>
      <c r="GA19" s="560" t="s">
        <v>0</v>
      </c>
      <c r="GB19" s="560"/>
      <c r="GC19" s="560" t="s">
        <v>0</v>
      </c>
      <c r="GD19" s="560" t="s">
        <v>0</v>
      </c>
      <c r="GF19" s="372"/>
      <c r="HY19" s="99"/>
    </row>
    <row r="20" spans="1:233" ht="39.950000000000003" customHeight="1" thickTop="1" thickBot="1">
      <c r="A20" s="1019">
        <f t="shared" si="32"/>
        <v>17</v>
      </c>
      <c r="B20" s="939" t="s">
        <v>3357</v>
      </c>
      <c r="C20" s="940" t="s">
        <v>3358</v>
      </c>
      <c r="D20" s="943" t="s">
        <v>3359</v>
      </c>
      <c r="E20" s="1027" t="s">
        <v>3360</v>
      </c>
      <c r="F20" s="826" t="s">
        <v>3361</v>
      </c>
      <c r="G20" s="827" t="s">
        <v>3215</v>
      </c>
      <c r="H20" s="828" t="s">
        <v>515</v>
      </c>
      <c r="I20" s="1031">
        <f t="shared" si="26"/>
        <v>1</v>
      </c>
      <c r="J20" s="999" t="s">
        <v>165</v>
      </c>
      <c r="K20" s="999" t="s">
        <v>165</v>
      </c>
      <c r="L20" s="1004" t="s">
        <v>501</v>
      </c>
      <c r="M20" s="843">
        <f t="shared" si="12"/>
        <v>41340</v>
      </c>
      <c r="N20" s="1308" t="s">
        <v>3101</v>
      </c>
      <c r="O20" s="1309"/>
      <c r="P20" s="103" t="s">
        <v>167</v>
      </c>
      <c r="Q20" s="116" t="str">
        <f t="shared" si="13"/>
        <v>no</v>
      </c>
      <c r="R20" s="116" t="str">
        <f t="shared" si="13"/>
        <v>no</v>
      </c>
      <c r="S20" s="116" t="str">
        <f t="shared" si="13"/>
        <v>no</v>
      </c>
      <c r="T20" s="123" t="str">
        <f t="shared" si="0"/>
        <v>Attended</v>
      </c>
      <c r="U20" s="143">
        <f t="shared" si="14"/>
        <v>41340.038194444445</v>
      </c>
      <c r="V20" s="203" t="str">
        <f t="shared" si="15"/>
        <v>205210491</v>
      </c>
      <c r="Y20" s="511"/>
      <c r="Z20" s="841" t="s">
        <v>3102</v>
      </c>
      <c r="AD20" s="119" t="str">
        <f t="shared" si="1"/>
        <v>FLORES LOZANO</v>
      </c>
      <c r="AE20" s="119" t="str">
        <f t="shared" si="2"/>
        <v>JUNIOR</v>
      </c>
      <c r="AF20" s="110"/>
      <c r="AG20" s="115">
        <f t="shared" si="16"/>
        <v>41340.038194444445</v>
      </c>
      <c r="AH20" s="174" t="str">
        <f t="shared" si="3"/>
        <v>FLORES LOZANO</v>
      </c>
      <c r="AI20" s="174" t="str">
        <f t="shared" si="4"/>
        <v>JUNIOR</v>
      </c>
      <c r="AJ20" s="285">
        <f t="shared" si="5"/>
        <v>205210491</v>
      </c>
      <c r="AK20" s="232" t="str">
        <f t="shared" si="6"/>
        <v>M</v>
      </c>
      <c r="AL20" s="232" t="str">
        <f t="shared" si="7"/>
        <v>BML</v>
      </c>
      <c r="AM20" s="178" t="s">
        <v>2650</v>
      </c>
      <c r="AN20" s="178">
        <f t="shared" si="17"/>
        <v>0</v>
      </c>
      <c r="AO20" s="178">
        <f t="shared" si="18"/>
        <v>0</v>
      </c>
      <c r="AP20" s="178">
        <f t="shared" si="19"/>
        <v>0</v>
      </c>
      <c r="AQ20" s="178">
        <f t="shared" si="20"/>
        <v>0</v>
      </c>
      <c r="AR20" s="178">
        <f t="shared" si="21"/>
        <v>0</v>
      </c>
      <c r="AS20" s="178">
        <f t="shared" si="22"/>
        <v>0</v>
      </c>
      <c r="AT20" s="178">
        <f t="shared" si="27"/>
        <v>0</v>
      </c>
      <c r="AU20" s="214">
        <f t="shared" si="28"/>
        <v>41340</v>
      </c>
      <c r="AV20" s="215"/>
      <c r="AW20" s="178"/>
      <c r="AX20" s="160">
        <f t="shared" si="29"/>
        <v>0</v>
      </c>
      <c r="AY20" s="191">
        <f t="shared" si="23"/>
        <v>0</v>
      </c>
      <c r="AZ20" s="191">
        <f t="shared" si="24"/>
        <v>0</v>
      </c>
      <c r="BA20" s="191">
        <f t="shared" si="25"/>
        <v>0</v>
      </c>
      <c r="BB20" s="161"/>
      <c r="BC20" s="174"/>
      <c r="BD20" s="174"/>
      <c r="BE20" s="174"/>
      <c r="BF20" s="174"/>
      <c r="BG20" s="174"/>
      <c r="BH20" s="174"/>
      <c r="BI20" s="157"/>
      <c r="BJ20" s="213">
        <f t="shared" si="8"/>
        <v>41340</v>
      </c>
      <c r="BK20" s="213">
        <f t="shared" si="9"/>
        <v>0</v>
      </c>
      <c r="BL20" s="213">
        <f t="shared" si="10"/>
        <v>0</v>
      </c>
      <c r="BM20" s="817"/>
      <c r="BN20" s="219"/>
      <c r="BO20" s="193"/>
      <c r="BP20" s="215"/>
      <c r="BQ20" s="158"/>
      <c r="BR20" s="174"/>
      <c r="BS20" s="158"/>
      <c r="BT20" s="174"/>
      <c r="BU20" s="158"/>
      <c r="BV20" s="174"/>
      <c r="BW20" s="158"/>
      <c r="BX20" s="174"/>
      <c r="BY20" s="158"/>
      <c r="BZ20" s="202"/>
      <c r="CA20" s="212"/>
      <c r="CB20" s="174"/>
      <c r="CC20" s="174"/>
      <c r="CD20" s="174"/>
      <c r="CE20" s="174"/>
      <c r="CF20" s="174"/>
      <c r="CG20" s="174"/>
      <c r="CH20" s="174"/>
      <c r="CI20" s="174"/>
      <c r="CJ20" s="174"/>
      <c r="CK20" s="174"/>
      <c r="CL20" s="560"/>
      <c r="CM20" s="174"/>
      <c r="CN20" s="174"/>
      <c r="CO20" s="174"/>
      <c r="CP20" s="174"/>
      <c r="CQ20" s="174"/>
      <c r="CR20" s="174"/>
      <c r="CS20" s="174"/>
      <c r="CT20" s="174"/>
      <c r="CU20" s="174"/>
      <c r="CZ20" s="497"/>
      <c r="DA20" s="862"/>
      <c r="DC20" s="862"/>
      <c r="DD20" s="862"/>
      <c r="DQ20" s="862"/>
      <c r="EK20" s="862"/>
      <c r="FV20" s="505"/>
      <c r="FX20" s="560"/>
      <c r="FY20" s="560"/>
      <c r="FZ20" s="560"/>
      <c r="GA20" s="560" t="s">
        <v>0</v>
      </c>
      <c r="GB20" s="560"/>
      <c r="GC20" s="560" t="s">
        <v>0</v>
      </c>
      <c r="GD20" s="560" t="s">
        <v>0</v>
      </c>
      <c r="GF20" s="372"/>
      <c r="HY20" s="99"/>
    </row>
    <row r="21" spans="1:233" ht="39.950000000000003" customHeight="1" thickBot="1">
      <c r="A21" s="1019">
        <f t="shared" si="32"/>
        <v>18</v>
      </c>
      <c r="B21" s="939" t="s">
        <v>3362</v>
      </c>
      <c r="C21" s="940" t="s">
        <v>152</v>
      </c>
      <c r="D21" s="943" t="s">
        <v>3363</v>
      </c>
      <c r="E21" s="1027" t="s">
        <v>3364</v>
      </c>
      <c r="F21" s="826" t="s">
        <v>3361</v>
      </c>
      <c r="G21" s="827" t="s">
        <v>3215</v>
      </c>
      <c r="H21" s="828" t="s">
        <v>515</v>
      </c>
      <c r="I21" s="1031">
        <f t="shared" si="26"/>
        <v>1</v>
      </c>
      <c r="J21" s="999" t="s">
        <v>165</v>
      </c>
      <c r="K21" s="999" t="s">
        <v>165</v>
      </c>
      <c r="L21" s="1004" t="s">
        <v>501</v>
      </c>
      <c r="M21" s="843">
        <f t="shared" si="12"/>
        <v>41340</v>
      </c>
      <c r="N21" s="1304"/>
      <c r="O21" s="1305"/>
      <c r="P21" s="103" t="s">
        <v>167</v>
      </c>
      <c r="Q21" s="116" t="str">
        <f t="shared" si="13"/>
        <v>no</v>
      </c>
      <c r="R21" s="116" t="str">
        <f t="shared" si="13"/>
        <v>no</v>
      </c>
      <c r="S21" s="116" t="str">
        <f t="shared" si="13"/>
        <v>no</v>
      </c>
      <c r="T21" s="123" t="str">
        <f t="shared" si="0"/>
        <v>Attended</v>
      </c>
      <c r="U21" s="143">
        <f t="shared" si="14"/>
        <v>41340.038194444445</v>
      </c>
      <c r="V21" s="203" t="str">
        <f t="shared" si="15"/>
        <v>205210844</v>
      </c>
      <c r="Y21" s="511">
        <v>1</v>
      </c>
      <c r="Z21" s="842">
        <f>N9</f>
        <v>41340</v>
      </c>
      <c r="AD21" s="119" t="str">
        <f t="shared" si="1"/>
        <v>VALDERAMA MARTINEZ</v>
      </c>
      <c r="AE21" s="119" t="str">
        <f t="shared" si="2"/>
        <v>JOSE</v>
      </c>
      <c r="AF21" s="110"/>
      <c r="AG21" s="115">
        <f t="shared" si="16"/>
        <v>41340.038194444445</v>
      </c>
      <c r="AH21" s="174" t="str">
        <f t="shared" si="3"/>
        <v>VALDERAMA MARTINEZ</v>
      </c>
      <c r="AI21" s="174" t="str">
        <f t="shared" si="4"/>
        <v>JOSE</v>
      </c>
      <c r="AJ21" s="285">
        <f t="shared" si="5"/>
        <v>205210844</v>
      </c>
      <c r="AK21" s="232" t="str">
        <f t="shared" si="6"/>
        <v>M</v>
      </c>
      <c r="AL21" s="232" t="str">
        <f t="shared" si="7"/>
        <v>BML</v>
      </c>
      <c r="AM21" s="178" t="s">
        <v>2650</v>
      </c>
      <c r="AN21" s="178">
        <f t="shared" si="17"/>
        <v>0</v>
      </c>
      <c r="AO21" s="178">
        <f t="shared" si="18"/>
        <v>0</v>
      </c>
      <c r="AP21" s="178">
        <f t="shared" si="19"/>
        <v>0</v>
      </c>
      <c r="AQ21" s="178">
        <f t="shared" si="20"/>
        <v>0</v>
      </c>
      <c r="AR21" s="178">
        <f t="shared" si="21"/>
        <v>0</v>
      </c>
      <c r="AS21" s="178">
        <f t="shared" si="22"/>
        <v>0</v>
      </c>
      <c r="AT21" s="178">
        <f t="shared" si="27"/>
        <v>0</v>
      </c>
      <c r="AU21" s="214">
        <f t="shared" si="28"/>
        <v>41340</v>
      </c>
      <c r="AV21" s="215"/>
      <c r="AW21" s="178"/>
      <c r="AX21" s="160">
        <f t="shared" si="29"/>
        <v>0</v>
      </c>
      <c r="AY21" s="191">
        <f t="shared" si="23"/>
        <v>0</v>
      </c>
      <c r="AZ21" s="191">
        <f t="shared" si="24"/>
        <v>0</v>
      </c>
      <c r="BA21" s="191">
        <f t="shared" si="25"/>
        <v>0</v>
      </c>
      <c r="BB21" s="161"/>
      <c r="BC21" s="174"/>
      <c r="BD21" s="174"/>
      <c r="BE21" s="174"/>
      <c r="BF21" s="174"/>
      <c r="BG21" s="174"/>
      <c r="BH21" s="174"/>
      <c r="BI21" s="157"/>
      <c r="BJ21" s="213">
        <f t="shared" si="8"/>
        <v>41340</v>
      </c>
      <c r="BK21" s="213">
        <f t="shared" si="9"/>
        <v>0</v>
      </c>
      <c r="BL21" s="213">
        <f t="shared" si="10"/>
        <v>0</v>
      </c>
      <c r="BM21" s="817">
        <v>41288.426265046299</v>
      </c>
      <c r="BN21" s="219"/>
      <c r="BO21" s="193"/>
      <c r="BP21" s="215"/>
      <c r="BQ21" s="158"/>
      <c r="BR21" s="174"/>
      <c r="BS21" s="158"/>
      <c r="BT21" s="174"/>
      <c r="BU21" s="158"/>
      <c r="BV21" s="174"/>
      <c r="BW21" s="158"/>
      <c r="BX21" s="174"/>
      <c r="BY21" s="158"/>
      <c r="BZ21" s="202"/>
      <c r="CA21" s="212"/>
      <c r="CB21" s="174"/>
      <c r="CC21" s="174"/>
      <c r="CD21" s="174"/>
      <c r="CE21" s="174"/>
      <c r="CF21" s="174"/>
      <c r="CG21" s="174"/>
      <c r="CH21" s="174"/>
      <c r="CI21" s="174"/>
      <c r="CJ21" s="174"/>
      <c r="CK21" s="174"/>
      <c r="CL21" s="174"/>
      <c r="CM21" s="174"/>
      <c r="CN21" s="174"/>
      <c r="CO21" s="174"/>
      <c r="CP21" s="174"/>
      <c r="CQ21" s="174"/>
      <c r="CR21" s="174"/>
      <c r="CS21" s="174"/>
      <c r="CT21" s="174"/>
      <c r="CU21" s="174"/>
      <c r="CZ21" s="497"/>
      <c r="DA21" s="862"/>
      <c r="DC21" s="915"/>
      <c r="DD21" s="915"/>
      <c r="EK21" s="862"/>
      <c r="FV21" s="505"/>
      <c r="FX21" s="560"/>
      <c r="FY21" s="560"/>
      <c r="FZ21" s="560"/>
      <c r="GA21" s="560" t="s">
        <v>0</v>
      </c>
      <c r="GB21" s="560"/>
      <c r="GC21" s="560" t="s">
        <v>0</v>
      </c>
      <c r="GD21" s="560" t="s">
        <v>0</v>
      </c>
      <c r="GF21" s="372"/>
    </row>
    <row r="22" spans="1:233" ht="39.950000000000003" customHeight="1" thickTop="1" thickBot="1">
      <c r="A22" s="1019">
        <f t="shared" si="32"/>
        <v>19</v>
      </c>
      <c r="B22" s="939" t="s">
        <v>3365</v>
      </c>
      <c r="C22" s="940" t="s">
        <v>648</v>
      </c>
      <c r="D22" s="943" t="s">
        <v>3366</v>
      </c>
      <c r="E22" s="1027" t="s">
        <v>3367</v>
      </c>
      <c r="F22" s="826" t="s">
        <v>3368</v>
      </c>
      <c r="G22" s="827" t="s">
        <v>3215</v>
      </c>
      <c r="H22" s="828" t="s">
        <v>515</v>
      </c>
      <c r="I22" s="1031">
        <f t="shared" si="26"/>
        <v>1</v>
      </c>
      <c r="J22" s="999" t="s">
        <v>165</v>
      </c>
      <c r="K22" s="999" t="s">
        <v>165</v>
      </c>
      <c r="L22" s="1004" t="s">
        <v>501</v>
      </c>
      <c r="M22" s="843">
        <f t="shared" si="12"/>
        <v>41340</v>
      </c>
      <c r="N22" s="1306" t="s">
        <v>3098</v>
      </c>
      <c r="O22" s="1307"/>
      <c r="P22" s="103" t="s">
        <v>167</v>
      </c>
      <c r="Q22" s="116" t="str">
        <f t="shared" si="13"/>
        <v>no</v>
      </c>
      <c r="R22" s="116" t="str">
        <f t="shared" si="13"/>
        <v>no</v>
      </c>
      <c r="S22" s="116" t="str">
        <f t="shared" si="13"/>
        <v>no</v>
      </c>
      <c r="T22" s="123" t="str">
        <f t="shared" si="0"/>
        <v>Attended</v>
      </c>
      <c r="U22" s="143">
        <f t="shared" si="14"/>
        <v>41340.038194444445</v>
      </c>
      <c r="V22" s="203" t="str">
        <f t="shared" si="15"/>
        <v>205790173</v>
      </c>
      <c r="Y22" s="511">
        <v>2</v>
      </c>
      <c r="Z22" s="842">
        <f>N13</f>
        <v>0.45833333333333331</v>
      </c>
      <c r="AD22" s="119" t="str">
        <f t="shared" si="1"/>
        <v>FLORES-LUCAS</v>
      </c>
      <c r="AE22" s="119" t="str">
        <f t="shared" si="2"/>
        <v>MANUEL</v>
      </c>
      <c r="AF22" s="110"/>
      <c r="AG22" s="115">
        <f t="shared" si="16"/>
        <v>41340.038194444445</v>
      </c>
      <c r="AH22" s="174" t="str">
        <f t="shared" si="3"/>
        <v>FLORES-LUCAS</v>
      </c>
      <c r="AI22" s="174" t="str">
        <f t="shared" si="4"/>
        <v>MANUEL</v>
      </c>
      <c r="AJ22" s="285">
        <f t="shared" si="5"/>
        <v>205790173</v>
      </c>
      <c r="AK22" s="232" t="str">
        <f t="shared" si="6"/>
        <v>M</v>
      </c>
      <c r="AL22" s="232" t="str">
        <f t="shared" si="7"/>
        <v>BML</v>
      </c>
      <c r="AM22" s="178" t="s">
        <v>2650</v>
      </c>
      <c r="AN22" s="178">
        <f t="shared" si="17"/>
        <v>0</v>
      </c>
      <c r="AO22" s="178">
        <f t="shared" si="18"/>
        <v>0</v>
      </c>
      <c r="AP22" s="178">
        <f t="shared" si="19"/>
        <v>0</v>
      </c>
      <c r="AQ22" s="178">
        <f t="shared" si="20"/>
        <v>0</v>
      </c>
      <c r="AR22" s="178">
        <f t="shared" si="21"/>
        <v>0</v>
      </c>
      <c r="AS22" s="178">
        <f t="shared" si="22"/>
        <v>0</v>
      </c>
      <c r="AT22" s="178">
        <f t="shared" si="27"/>
        <v>0</v>
      </c>
      <c r="AU22" s="214">
        <f t="shared" si="28"/>
        <v>41340</v>
      </c>
      <c r="AV22" s="215"/>
      <c r="AW22" s="178"/>
      <c r="AX22" s="160">
        <f t="shared" si="29"/>
        <v>0</v>
      </c>
      <c r="AY22" s="191">
        <f t="shared" si="23"/>
        <v>0</v>
      </c>
      <c r="AZ22" s="191">
        <f t="shared" si="24"/>
        <v>0</v>
      </c>
      <c r="BA22" s="191">
        <f t="shared" si="25"/>
        <v>0</v>
      </c>
      <c r="BB22" s="161"/>
      <c r="BC22" s="174"/>
      <c r="BD22" s="174"/>
      <c r="BE22" s="174"/>
      <c r="BF22" s="174"/>
      <c r="BG22" s="174"/>
      <c r="BH22" s="174"/>
      <c r="BI22" s="157"/>
      <c r="BJ22" s="213">
        <f t="shared" si="8"/>
        <v>41340</v>
      </c>
      <c r="BK22" s="213">
        <f t="shared" si="9"/>
        <v>0</v>
      </c>
      <c r="BL22" s="213">
        <f t="shared" si="10"/>
        <v>0</v>
      </c>
      <c r="BM22" s="817"/>
      <c r="BN22" s="219"/>
      <c r="BO22" s="193"/>
      <c r="BP22" s="215"/>
      <c r="BQ22" s="158"/>
      <c r="BR22" s="174"/>
      <c r="BS22" s="158"/>
      <c r="BT22" s="174"/>
      <c r="BU22" s="158"/>
      <c r="BV22" s="174"/>
      <c r="BW22" s="158"/>
      <c r="BX22" s="174"/>
      <c r="BY22" s="158"/>
      <c r="BZ22" s="202"/>
      <c r="CA22" s="212"/>
      <c r="CB22" s="174"/>
      <c r="CC22" s="174"/>
      <c r="CD22" s="174"/>
      <c r="CE22" s="174"/>
      <c r="CF22" s="174"/>
      <c r="CG22" s="174"/>
      <c r="CH22" s="174"/>
      <c r="CI22" s="174"/>
      <c r="CJ22" s="174"/>
      <c r="CK22" s="174"/>
      <c r="CL22" s="560"/>
      <c r="CM22" s="174"/>
      <c r="CN22" s="174"/>
      <c r="CO22" s="174"/>
      <c r="CP22" s="174"/>
      <c r="CQ22" s="174"/>
      <c r="CR22" s="174"/>
      <c r="CS22" s="174"/>
      <c r="CT22" s="174"/>
      <c r="CU22" s="174"/>
      <c r="CZ22" s="497"/>
      <c r="DA22" s="862"/>
      <c r="DD22" s="915"/>
      <c r="FV22" s="505"/>
      <c r="FX22" s="560"/>
      <c r="FY22" s="560"/>
      <c r="FZ22" s="560"/>
      <c r="GA22" s="560" t="s">
        <v>0</v>
      </c>
      <c r="GB22" s="560"/>
      <c r="GC22" s="560" t="s">
        <v>0</v>
      </c>
      <c r="GD22" s="560" t="s">
        <v>0</v>
      </c>
      <c r="GF22" s="372"/>
    </row>
    <row r="23" spans="1:233" ht="39.950000000000003" customHeight="1" thickBot="1">
      <c r="A23" s="1019">
        <f t="shared" si="32"/>
        <v>20</v>
      </c>
      <c r="B23" s="939" t="s">
        <v>3369</v>
      </c>
      <c r="C23" s="940" t="s">
        <v>1924</v>
      </c>
      <c r="D23" s="943" t="s">
        <v>3370</v>
      </c>
      <c r="E23" s="1027" t="s">
        <v>3371</v>
      </c>
      <c r="F23" s="826" t="s">
        <v>3368</v>
      </c>
      <c r="G23" s="827" t="s">
        <v>3215</v>
      </c>
      <c r="H23" s="828" t="s">
        <v>515</v>
      </c>
      <c r="I23" s="1031">
        <f t="shared" si="26"/>
        <v>1</v>
      </c>
      <c r="J23" s="999" t="s">
        <v>165</v>
      </c>
      <c r="K23" s="999" t="s">
        <v>165</v>
      </c>
      <c r="L23" s="1004" t="s">
        <v>501</v>
      </c>
      <c r="M23" s="843">
        <f t="shared" si="12"/>
        <v>41340</v>
      </c>
      <c r="N23" s="1304"/>
      <c r="O23" s="1305"/>
      <c r="P23" s="103" t="s">
        <v>167</v>
      </c>
      <c r="Q23" s="116" t="str">
        <f t="shared" si="13"/>
        <v>no</v>
      </c>
      <c r="R23" s="116" t="str">
        <f t="shared" si="13"/>
        <v>no</v>
      </c>
      <c r="S23" s="116" t="str">
        <f t="shared" si="13"/>
        <v>no</v>
      </c>
      <c r="T23" s="123" t="str">
        <f t="shared" si="0"/>
        <v>Attended</v>
      </c>
      <c r="U23" s="143">
        <f t="shared" si="14"/>
        <v>41340.038194444445</v>
      </c>
      <c r="V23" s="203" t="str">
        <f t="shared" si="15"/>
        <v>205210525</v>
      </c>
      <c r="Y23" s="511">
        <v>3</v>
      </c>
      <c r="Z23" s="842">
        <f>N17</f>
        <v>0</v>
      </c>
      <c r="AD23" s="119" t="str">
        <f t="shared" si="1"/>
        <v>MEMBRENO GONZALEZ</v>
      </c>
      <c r="AE23" s="119" t="str">
        <f t="shared" si="2"/>
        <v>CECILIO</v>
      </c>
      <c r="AF23" s="110"/>
      <c r="AG23" s="115">
        <f t="shared" si="16"/>
        <v>41340.038194444445</v>
      </c>
      <c r="AH23" s="174" t="str">
        <f t="shared" si="3"/>
        <v>MEMBRENO GONZALEZ</v>
      </c>
      <c r="AI23" s="174" t="str">
        <f t="shared" si="4"/>
        <v>CECILIO</v>
      </c>
      <c r="AJ23" s="285">
        <f t="shared" si="5"/>
        <v>205210525</v>
      </c>
      <c r="AK23" s="232" t="str">
        <f t="shared" si="6"/>
        <v>M</v>
      </c>
      <c r="AL23" s="232" t="str">
        <f t="shared" si="7"/>
        <v>BML</v>
      </c>
      <c r="AM23" s="178" t="s">
        <v>2650</v>
      </c>
      <c r="AN23" s="178">
        <f t="shared" si="17"/>
        <v>0</v>
      </c>
      <c r="AO23" s="178">
        <f t="shared" si="18"/>
        <v>0</v>
      </c>
      <c r="AP23" s="178">
        <f t="shared" si="19"/>
        <v>0</v>
      </c>
      <c r="AQ23" s="178">
        <f t="shared" si="20"/>
        <v>0</v>
      </c>
      <c r="AR23" s="178">
        <f t="shared" si="21"/>
        <v>0</v>
      </c>
      <c r="AS23" s="178">
        <f t="shared" si="22"/>
        <v>0</v>
      </c>
      <c r="AT23" s="178">
        <f t="shared" si="27"/>
        <v>0</v>
      </c>
      <c r="AU23" s="214">
        <f t="shared" si="28"/>
        <v>41340</v>
      </c>
      <c r="AV23" s="215"/>
      <c r="AW23" s="178"/>
      <c r="AX23" s="160">
        <f t="shared" si="29"/>
        <v>0</v>
      </c>
      <c r="AY23" s="191">
        <f t="shared" si="23"/>
        <v>0</v>
      </c>
      <c r="AZ23" s="191">
        <f t="shared" si="24"/>
        <v>0</v>
      </c>
      <c r="BA23" s="191">
        <f t="shared" si="25"/>
        <v>0</v>
      </c>
      <c r="BB23" s="161"/>
      <c r="BC23" s="174"/>
      <c r="BD23" s="174"/>
      <c r="BE23" s="174"/>
      <c r="BF23" s="174"/>
      <c r="BG23" s="174"/>
      <c r="BH23" s="174"/>
      <c r="BI23" s="157"/>
      <c r="BJ23" s="213">
        <f t="shared" si="8"/>
        <v>41340</v>
      </c>
      <c r="BK23" s="213">
        <f t="shared" si="9"/>
        <v>0</v>
      </c>
      <c r="BL23" s="213">
        <f t="shared" si="10"/>
        <v>0</v>
      </c>
      <c r="BM23" s="817"/>
      <c r="BN23" s="219"/>
      <c r="BO23" s="193"/>
      <c r="BP23" s="215"/>
      <c r="BQ23" s="158"/>
      <c r="BR23" s="174"/>
      <c r="BS23" s="158"/>
      <c r="BT23" s="174"/>
      <c r="BU23" s="158"/>
      <c r="BV23" s="174"/>
      <c r="BW23" s="158"/>
      <c r="BX23" s="174"/>
      <c r="BY23" s="158"/>
      <c r="BZ23" s="202"/>
      <c r="CA23" s="212"/>
      <c r="CB23" s="174"/>
      <c r="CC23" s="174"/>
      <c r="CD23" s="174"/>
      <c r="CE23" s="174"/>
      <c r="CF23" s="174"/>
      <c r="CG23" s="174"/>
      <c r="CH23" s="174"/>
      <c r="CI23" s="174"/>
      <c r="CJ23" s="174"/>
      <c r="CK23" s="174"/>
      <c r="CL23" s="174"/>
      <c r="CM23" s="174"/>
      <c r="CN23" s="174"/>
      <c r="CO23" s="174"/>
      <c r="CP23" s="174"/>
      <c r="CQ23" s="174"/>
      <c r="CR23" s="174"/>
      <c r="CS23" s="174"/>
      <c r="CT23" s="174"/>
      <c r="CU23" s="174"/>
      <c r="CZ23" s="497"/>
      <c r="DA23" s="862"/>
      <c r="DD23" s="915"/>
      <c r="FV23" s="505"/>
      <c r="FX23" s="560"/>
      <c r="FY23" s="560"/>
      <c r="FZ23" s="560"/>
      <c r="GA23" s="560" t="s">
        <v>0</v>
      </c>
      <c r="GB23" s="560"/>
      <c r="GC23" s="560" t="s">
        <v>0</v>
      </c>
      <c r="GD23" s="560" t="s">
        <v>0</v>
      </c>
      <c r="GF23" s="372"/>
    </row>
    <row r="24" spans="1:233" ht="39.950000000000003" customHeight="1" thickBot="1">
      <c r="A24" s="1019">
        <f t="shared" si="32"/>
        <v>21</v>
      </c>
      <c r="B24" s="939" t="s">
        <v>3372</v>
      </c>
      <c r="C24" s="940" t="s">
        <v>713</v>
      </c>
      <c r="D24" s="943" t="s">
        <v>3373</v>
      </c>
      <c r="E24" s="1027" t="s">
        <v>3374</v>
      </c>
      <c r="F24" s="826" t="s">
        <v>3375</v>
      </c>
      <c r="G24" s="827" t="s">
        <v>3215</v>
      </c>
      <c r="H24" s="828" t="s">
        <v>515</v>
      </c>
      <c r="I24" s="1031">
        <f t="shared" si="26"/>
        <v>1</v>
      </c>
      <c r="J24" s="999" t="s">
        <v>165</v>
      </c>
      <c r="K24" s="999" t="s">
        <v>165</v>
      </c>
      <c r="L24" s="1004" t="s">
        <v>501</v>
      </c>
      <c r="M24" s="843">
        <f t="shared" si="12"/>
        <v>41340</v>
      </c>
      <c r="N24" s="219"/>
      <c r="O24" s="794"/>
      <c r="P24" s="103" t="s">
        <v>167</v>
      </c>
      <c r="Q24" s="116" t="str">
        <f t="shared" si="13"/>
        <v>no</v>
      </c>
      <c r="R24" s="116" t="str">
        <f t="shared" si="13"/>
        <v>no</v>
      </c>
      <c r="S24" s="116" t="str">
        <f t="shared" si="13"/>
        <v>no</v>
      </c>
      <c r="T24" s="123" t="str">
        <f t="shared" si="0"/>
        <v>Attended</v>
      </c>
      <c r="U24" s="143">
        <f t="shared" si="14"/>
        <v>41340.038194444445</v>
      </c>
      <c r="V24" s="203" t="str">
        <f t="shared" si="15"/>
        <v>205790206</v>
      </c>
      <c r="Y24" s="840">
        <v>4</v>
      </c>
      <c r="Z24" s="842">
        <f>N21</f>
        <v>0</v>
      </c>
      <c r="AD24" s="119" t="str">
        <f t="shared" si="1"/>
        <v>CORTES-PAZ</v>
      </c>
      <c r="AE24" s="119" t="str">
        <f t="shared" si="2"/>
        <v>GERARDO</v>
      </c>
      <c r="AF24" s="110"/>
      <c r="AG24" s="115">
        <f t="shared" si="16"/>
        <v>41340.038194444445</v>
      </c>
      <c r="AH24" s="174" t="str">
        <f t="shared" si="3"/>
        <v>CORTES-PAZ</v>
      </c>
      <c r="AI24" s="174" t="str">
        <f t="shared" si="4"/>
        <v>GERARDO</v>
      </c>
      <c r="AJ24" s="285">
        <f t="shared" si="5"/>
        <v>205790206</v>
      </c>
      <c r="AK24" s="232" t="str">
        <f t="shared" si="6"/>
        <v>M</v>
      </c>
      <c r="AL24" s="232" t="str">
        <f t="shared" si="7"/>
        <v>BML</v>
      </c>
      <c r="AM24" s="178">
        <f>IF(AND($L24="Attended",$J24="Yes"),IF('IO Intake'!D$8=$AJ24,VLOOKUP('IO Intro'!$C$4,$Y$9:$Z$16,2),$AM24),0)</f>
        <v>0</v>
      </c>
      <c r="AN24" s="178">
        <f t="shared" si="17"/>
        <v>0</v>
      </c>
      <c r="AO24" s="178">
        <f t="shared" si="18"/>
        <v>0</v>
      </c>
      <c r="AP24" s="178">
        <f t="shared" si="19"/>
        <v>0</v>
      </c>
      <c r="AQ24" s="178">
        <f t="shared" si="20"/>
        <v>0</v>
      </c>
      <c r="AR24" s="178">
        <f t="shared" si="21"/>
        <v>0</v>
      </c>
      <c r="AS24" s="178">
        <f t="shared" si="22"/>
        <v>0</v>
      </c>
      <c r="AT24" s="178">
        <f t="shared" si="27"/>
        <v>0</v>
      </c>
      <c r="AU24" s="214">
        <f t="shared" si="28"/>
        <v>41340</v>
      </c>
      <c r="AV24" s="215"/>
      <c r="AW24" s="178"/>
      <c r="AX24" s="160">
        <f t="shared" si="29"/>
        <v>0</v>
      </c>
      <c r="AY24" s="191">
        <f t="shared" si="23"/>
        <v>0</v>
      </c>
      <c r="AZ24" s="191">
        <f t="shared" si="24"/>
        <v>0</v>
      </c>
      <c r="BA24" s="191">
        <f t="shared" si="25"/>
        <v>0</v>
      </c>
      <c r="BB24" s="161"/>
      <c r="BC24" s="174"/>
      <c r="BD24" s="174"/>
      <c r="BE24" s="174"/>
      <c r="BF24" s="174"/>
      <c r="BG24" s="174"/>
      <c r="BH24" s="174"/>
      <c r="BI24" s="157"/>
      <c r="BJ24" s="213">
        <f t="shared" si="8"/>
        <v>41340</v>
      </c>
      <c r="BK24" s="213">
        <f t="shared" si="9"/>
        <v>0</v>
      </c>
      <c r="BL24" s="213">
        <f t="shared" si="10"/>
        <v>0</v>
      </c>
      <c r="BM24" s="817"/>
      <c r="BN24" s="219"/>
      <c r="BO24" s="193"/>
      <c r="BP24" s="215"/>
      <c r="BQ24" s="158"/>
      <c r="BR24" s="174"/>
      <c r="BS24" s="158"/>
      <c r="BT24" s="174"/>
      <c r="BU24" s="158"/>
      <c r="BV24" s="174"/>
      <c r="BW24" s="158"/>
      <c r="BX24" s="174"/>
      <c r="BY24" s="158"/>
      <c r="BZ24" s="202"/>
      <c r="CA24" s="212"/>
      <c r="CB24" s="174"/>
      <c r="CC24" s="174"/>
      <c r="CD24" s="174"/>
      <c r="CE24" s="174"/>
      <c r="CF24" s="174"/>
      <c r="CG24" s="174"/>
      <c r="CH24" s="174"/>
      <c r="CI24" s="174"/>
      <c r="CJ24" s="174"/>
      <c r="CK24" s="174"/>
      <c r="CL24" s="174"/>
      <c r="CM24" s="174"/>
      <c r="CN24" s="174"/>
      <c r="CO24" s="174"/>
      <c r="CP24" s="174"/>
      <c r="CQ24" s="174"/>
      <c r="CR24" s="174"/>
      <c r="CS24" s="174"/>
      <c r="CT24" s="174"/>
      <c r="CU24" s="174"/>
      <c r="CZ24" s="497"/>
      <c r="DA24" s="862"/>
      <c r="DC24" s="915"/>
      <c r="DD24" s="915"/>
      <c r="DK24" s="862"/>
      <c r="DQ24" s="862"/>
      <c r="DW24" s="862"/>
      <c r="EC24" s="862"/>
      <c r="FV24" s="505"/>
      <c r="FX24" s="560"/>
      <c r="FY24" s="560"/>
      <c r="FZ24" s="560"/>
      <c r="GA24" s="560" t="s">
        <v>0</v>
      </c>
      <c r="GB24" s="560"/>
      <c r="GC24" s="560" t="s">
        <v>0</v>
      </c>
      <c r="GD24" s="560" t="s">
        <v>0</v>
      </c>
      <c r="GF24" s="372"/>
    </row>
    <row r="25" spans="1:233" ht="39.950000000000003" customHeight="1" thickBot="1">
      <c r="A25" s="1019">
        <f t="shared" si="32"/>
        <v>22</v>
      </c>
      <c r="B25" s="939" t="s">
        <v>3376</v>
      </c>
      <c r="C25" s="940" t="s">
        <v>658</v>
      </c>
      <c r="D25" s="943" t="s">
        <v>3377</v>
      </c>
      <c r="E25" s="1027" t="s">
        <v>3378</v>
      </c>
      <c r="F25" s="826" t="s">
        <v>3379</v>
      </c>
      <c r="G25" s="827" t="s">
        <v>3215</v>
      </c>
      <c r="H25" s="828" t="s">
        <v>515</v>
      </c>
      <c r="I25" s="1031">
        <f t="shared" si="26"/>
        <v>1</v>
      </c>
      <c r="J25" s="999" t="s">
        <v>165</v>
      </c>
      <c r="K25" s="999" t="s">
        <v>165</v>
      </c>
      <c r="L25" s="1005" t="s">
        <v>501</v>
      </c>
      <c r="M25" s="843">
        <f t="shared" si="12"/>
        <v>41340</v>
      </c>
      <c r="N25" s="219"/>
      <c r="O25" s="794"/>
      <c r="P25" s="103" t="s">
        <v>167</v>
      </c>
      <c r="Q25" s="116" t="str">
        <f t="shared" si="13"/>
        <v>no</v>
      </c>
      <c r="R25" s="116" t="str">
        <f t="shared" si="13"/>
        <v>no</v>
      </c>
      <c r="S25" s="116" t="str">
        <f t="shared" si="13"/>
        <v>no</v>
      </c>
      <c r="T25" s="123" t="str">
        <f t="shared" si="0"/>
        <v>Attended</v>
      </c>
      <c r="U25" s="143">
        <f t="shared" si="14"/>
        <v>41340.038194444445</v>
      </c>
      <c r="V25" s="203" t="str">
        <f t="shared" si="15"/>
        <v>205214047</v>
      </c>
      <c r="AD25" s="119" t="str">
        <f t="shared" si="1"/>
        <v>MATUTE-ROMERO</v>
      </c>
      <c r="AE25" s="119" t="str">
        <f t="shared" si="2"/>
        <v>ANGEL</v>
      </c>
      <c r="AF25" s="110"/>
      <c r="AG25" s="115">
        <f t="shared" si="16"/>
        <v>41340.038194444445</v>
      </c>
      <c r="AH25" s="174" t="str">
        <f t="shared" si="3"/>
        <v>MATUTE-ROMERO</v>
      </c>
      <c r="AI25" s="174" t="str">
        <f t="shared" si="4"/>
        <v>ANGEL</v>
      </c>
      <c r="AJ25" s="285">
        <f t="shared" si="5"/>
        <v>205214047</v>
      </c>
      <c r="AK25" s="232" t="str">
        <f t="shared" si="6"/>
        <v>M</v>
      </c>
      <c r="AL25" s="232" t="str">
        <f t="shared" si="7"/>
        <v>BML</v>
      </c>
      <c r="AM25" s="178">
        <f>IF(AND($L25="Attended",$J25="Yes"),IF('IO Intake'!D$8=$AJ25,VLOOKUP('IO Intro'!$C$4,$Y$9:$Z$16,2),$AM25),0)</f>
        <v>0</v>
      </c>
      <c r="AN25" s="178">
        <f t="shared" si="17"/>
        <v>0</v>
      </c>
      <c r="AO25" s="178">
        <f t="shared" si="18"/>
        <v>0</v>
      </c>
      <c r="AP25" s="178">
        <f t="shared" si="19"/>
        <v>0</v>
      </c>
      <c r="AQ25" s="178">
        <f t="shared" si="20"/>
        <v>0</v>
      </c>
      <c r="AR25" s="178">
        <f t="shared" si="21"/>
        <v>0</v>
      </c>
      <c r="AS25" s="178">
        <f t="shared" si="22"/>
        <v>0</v>
      </c>
      <c r="AT25" s="178">
        <f t="shared" si="27"/>
        <v>0</v>
      </c>
      <c r="AU25" s="214">
        <f t="shared" si="28"/>
        <v>41340</v>
      </c>
      <c r="AV25" s="215"/>
      <c r="AW25" s="178"/>
      <c r="AX25" s="160">
        <f t="shared" si="29"/>
        <v>0</v>
      </c>
      <c r="AY25" s="191">
        <f t="shared" si="23"/>
        <v>0</v>
      </c>
      <c r="AZ25" s="191">
        <f t="shared" si="24"/>
        <v>0</v>
      </c>
      <c r="BA25" s="191">
        <f t="shared" si="25"/>
        <v>0</v>
      </c>
      <c r="BB25" s="161"/>
      <c r="BC25" s="174"/>
      <c r="BD25" s="174"/>
      <c r="BE25" s="174"/>
      <c r="BF25" s="174"/>
      <c r="BG25" s="174"/>
      <c r="BH25" s="174"/>
      <c r="BI25" s="157"/>
      <c r="BJ25" s="213">
        <f t="shared" si="8"/>
        <v>41340</v>
      </c>
      <c r="BK25" s="213">
        <f t="shared" si="9"/>
        <v>0</v>
      </c>
      <c r="BL25" s="213">
        <f t="shared" si="10"/>
        <v>0</v>
      </c>
      <c r="BM25" s="817"/>
      <c r="BN25" s="219"/>
      <c r="BO25" s="193"/>
      <c r="BP25" s="215"/>
      <c r="BQ25" s="158"/>
      <c r="BR25" s="174"/>
      <c r="BS25" s="158"/>
      <c r="BT25" s="174"/>
      <c r="BU25" s="158"/>
      <c r="BV25" s="174"/>
      <c r="BW25" s="158"/>
      <c r="BX25" s="174"/>
      <c r="BY25" s="158"/>
      <c r="BZ25" s="202"/>
      <c r="CA25" s="212"/>
      <c r="CB25" s="174"/>
      <c r="CC25" s="174"/>
      <c r="CD25" s="174"/>
      <c r="CE25" s="174"/>
      <c r="CF25" s="174"/>
      <c r="CG25" s="174"/>
      <c r="CH25" s="174"/>
      <c r="CI25" s="174"/>
      <c r="CJ25" s="174"/>
      <c r="CK25" s="174"/>
      <c r="CL25" s="560"/>
      <c r="CM25" s="174"/>
      <c r="CN25" s="174"/>
      <c r="CO25" s="174"/>
      <c r="CP25" s="174"/>
      <c r="CQ25" s="174"/>
      <c r="CR25" s="174"/>
      <c r="CS25" s="174"/>
      <c r="CT25" s="174"/>
      <c r="CU25" s="174"/>
      <c r="CZ25" s="497"/>
      <c r="DA25" s="862"/>
      <c r="DD25" s="915"/>
      <c r="FV25" s="505"/>
      <c r="FX25" s="560"/>
      <c r="FY25" s="560"/>
      <c r="FZ25" s="560"/>
      <c r="GA25" s="560" t="s">
        <v>0</v>
      </c>
      <c r="GB25" s="560"/>
      <c r="GC25" s="560" t="s">
        <v>0</v>
      </c>
      <c r="GD25" s="560" t="s">
        <v>0</v>
      </c>
      <c r="GF25" s="372"/>
    </row>
    <row r="26" spans="1:233" ht="39.950000000000003" customHeight="1" thickBot="1">
      <c r="A26" s="1019">
        <f t="shared" si="32"/>
        <v>23</v>
      </c>
      <c r="B26" s="939" t="s">
        <v>3380</v>
      </c>
      <c r="C26" s="940" t="s">
        <v>537</v>
      </c>
      <c r="D26" s="943" t="s">
        <v>3381</v>
      </c>
      <c r="E26" s="1027" t="s">
        <v>3382</v>
      </c>
      <c r="F26" s="826" t="s">
        <v>3379</v>
      </c>
      <c r="G26" s="827" t="s">
        <v>3215</v>
      </c>
      <c r="H26" s="828" t="s">
        <v>515</v>
      </c>
      <c r="I26" s="1031">
        <f t="shared" si="26"/>
        <v>1</v>
      </c>
      <c r="J26" s="999" t="s">
        <v>165</v>
      </c>
      <c r="K26" s="999" t="s">
        <v>165</v>
      </c>
      <c r="L26" s="1004" t="s">
        <v>501</v>
      </c>
      <c r="M26" s="843">
        <f t="shared" si="12"/>
        <v>41340</v>
      </c>
      <c r="N26" s="219"/>
      <c r="O26" s="794"/>
      <c r="P26" s="103" t="s">
        <v>167</v>
      </c>
      <c r="Q26" s="116" t="str">
        <f t="shared" si="13"/>
        <v>no</v>
      </c>
      <c r="R26" s="116" t="str">
        <f t="shared" si="13"/>
        <v>no</v>
      </c>
      <c r="S26" s="116" t="str">
        <f t="shared" si="13"/>
        <v>no</v>
      </c>
      <c r="T26" s="123" t="str">
        <f t="shared" si="0"/>
        <v>Attended</v>
      </c>
      <c r="U26" s="143">
        <f t="shared" si="14"/>
        <v>41340.038194444445</v>
      </c>
      <c r="V26" s="203" t="str">
        <f t="shared" si="15"/>
        <v>200202600</v>
      </c>
      <c r="AD26" s="119" t="str">
        <f t="shared" si="1"/>
        <v>MESILLAS DOMINGUEZ</v>
      </c>
      <c r="AE26" s="119" t="str">
        <f t="shared" si="2"/>
        <v>JUAN</v>
      </c>
      <c r="AF26" s="110"/>
      <c r="AG26" s="115">
        <f t="shared" si="16"/>
        <v>41340.038194444445</v>
      </c>
      <c r="AH26" s="174" t="str">
        <f t="shared" si="3"/>
        <v>MESILLAS DOMINGUEZ</v>
      </c>
      <c r="AI26" s="174" t="str">
        <f t="shared" si="4"/>
        <v>JUAN</v>
      </c>
      <c r="AJ26" s="285">
        <f t="shared" si="5"/>
        <v>200202600</v>
      </c>
      <c r="AK26" s="232" t="str">
        <f t="shared" si="6"/>
        <v>M</v>
      </c>
      <c r="AL26" s="232" t="str">
        <f t="shared" si="7"/>
        <v>BML</v>
      </c>
      <c r="AM26" s="178">
        <f>IF(AND($L26="Attended",$J26="Yes"),IF('IO Intake'!D$8=$AJ26,VLOOKUP('IO Intro'!$C$4,$Y$9:$Z$16,2),$AM26),0)</f>
        <v>0</v>
      </c>
      <c r="AN26" s="178">
        <f t="shared" si="17"/>
        <v>0</v>
      </c>
      <c r="AO26" s="178">
        <f t="shared" si="18"/>
        <v>0</v>
      </c>
      <c r="AP26" s="178">
        <f t="shared" si="19"/>
        <v>0</v>
      </c>
      <c r="AQ26" s="178">
        <f t="shared" si="20"/>
        <v>0</v>
      </c>
      <c r="AR26" s="178">
        <f t="shared" si="21"/>
        <v>0</v>
      </c>
      <c r="AS26" s="178">
        <f t="shared" si="22"/>
        <v>0</v>
      </c>
      <c r="AT26" s="178">
        <f t="shared" si="27"/>
        <v>0</v>
      </c>
      <c r="AU26" s="214">
        <f t="shared" si="28"/>
        <v>41340</v>
      </c>
      <c r="AV26" s="215"/>
      <c r="AW26" s="178"/>
      <c r="AX26" s="160">
        <f t="shared" si="29"/>
        <v>0</v>
      </c>
      <c r="AY26" s="191">
        <f t="shared" si="23"/>
        <v>0</v>
      </c>
      <c r="AZ26" s="191">
        <f t="shared" si="24"/>
        <v>0</v>
      </c>
      <c r="BA26" s="191">
        <f t="shared" si="25"/>
        <v>0</v>
      </c>
      <c r="BB26" s="161"/>
      <c r="BC26" s="174"/>
      <c r="BD26" s="174"/>
      <c r="BE26" s="174"/>
      <c r="BF26" s="174"/>
      <c r="BG26" s="174"/>
      <c r="BH26" s="174"/>
      <c r="BI26" s="157"/>
      <c r="BJ26" s="213">
        <f t="shared" si="8"/>
        <v>41340</v>
      </c>
      <c r="BK26" s="213">
        <f t="shared" si="9"/>
        <v>0</v>
      </c>
      <c r="BL26" s="213">
        <f t="shared" si="10"/>
        <v>0</v>
      </c>
      <c r="BM26" s="817"/>
      <c r="BN26" s="219"/>
      <c r="BO26" s="193"/>
      <c r="BP26" s="215"/>
      <c r="BQ26" s="158"/>
      <c r="BR26" s="174"/>
      <c r="BS26" s="158"/>
      <c r="BT26" s="174"/>
      <c r="BU26" s="158"/>
      <c r="BV26" s="174"/>
      <c r="BW26" s="158"/>
      <c r="BX26" s="174"/>
      <c r="BY26" s="158"/>
      <c r="BZ26" s="202"/>
      <c r="CA26" s="212"/>
      <c r="CB26" s="174"/>
      <c r="CC26" s="174"/>
      <c r="CD26" s="174"/>
      <c r="CE26" s="174"/>
      <c r="CF26" s="174"/>
      <c r="CG26" s="174"/>
      <c r="CH26" s="174"/>
      <c r="CI26" s="174"/>
      <c r="CJ26" s="174"/>
      <c r="CK26" s="174"/>
      <c r="CL26" s="174"/>
      <c r="CM26" s="174"/>
      <c r="CN26" s="174"/>
      <c r="CO26" s="174"/>
      <c r="CP26" s="174"/>
      <c r="CQ26" s="174"/>
      <c r="CR26" s="174"/>
      <c r="CS26" s="174"/>
      <c r="CT26" s="174"/>
      <c r="CU26" s="174"/>
      <c r="CZ26" s="497"/>
      <c r="FV26" s="505"/>
      <c r="FX26" s="560"/>
      <c r="FY26" s="560"/>
      <c r="FZ26" s="560"/>
      <c r="GA26" s="560" t="s">
        <v>0</v>
      </c>
      <c r="GB26" s="560"/>
      <c r="GC26" s="560" t="s">
        <v>0</v>
      </c>
      <c r="GD26" s="560" t="s">
        <v>0</v>
      </c>
      <c r="GF26" s="372"/>
    </row>
    <row r="27" spans="1:233" ht="39.950000000000003" customHeight="1" thickBot="1">
      <c r="A27" s="1019">
        <f t="shared" si="32"/>
        <v>24</v>
      </c>
      <c r="B27" s="939" t="s">
        <v>3383</v>
      </c>
      <c r="C27" s="940" t="s">
        <v>3384</v>
      </c>
      <c r="D27" s="943" t="s">
        <v>3385</v>
      </c>
      <c r="E27" s="1027" t="s">
        <v>3386</v>
      </c>
      <c r="F27" s="826" t="s">
        <v>3387</v>
      </c>
      <c r="G27" s="827" t="s">
        <v>3215</v>
      </c>
      <c r="H27" s="828" t="s">
        <v>515</v>
      </c>
      <c r="I27" s="1031">
        <f t="shared" si="26"/>
        <v>1</v>
      </c>
      <c r="J27" s="999" t="s">
        <v>165</v>
      </c>
      <c r="K27" s="999" t="s">
        <v>165</v>
      </c>
      <c r="L27" s="1004" t="s">
        <v>501</v>
      </c>
      <c r="M27" s="843">
        <f t="shared" si="12"/>
        <v>41340</v>
      </c>
      <c r="N27" s="219"/>
      <c r="O27" s="794"/>
      <c r="P27" s="103" t="s">
        <v>167</v>
      </c>
      <c r="Q27" s="116" t="str">
        <f t="shared" si="13"/>
        <v>no</v>
      </c>
      <c r="R27" s="116" t="str">
        <f t="shared" si="13"/>
        <v>no</v>
      </c>
      <c r="S27" s="116" t="str">
        <f t="shared" si="13"/>
        <v>no</v>
      </c>
      <c r="T27" s="123" t="str">
        <f t="shared" si="0"/>
        <v>Attended</v>
      </c>
      <c r="U27" s="143">
        <f t="shared" si="14"/>
        <v>41340.038194444445</v>
      </c>
      <c r="V27" s="203" t="str">
        <f t="shared" si="15"/>
        <v>088237232</v>
      </c>
      <c r="AD27" s="119" t="str">
        <f t="shared" si="1"/>
        <v>RAMOS-DURAN</v>
      </c>
      <c r="AE27" s="119" t="str">
        <f t="shared" si="2"/>
        <v>CUAUHTEMOC</v>
      </c>
      <c r="AF27" s="110"/>
      <c r="AG27" s="115">
        <f t="shared" si="16"/>
        <v>41340.038194444445</v>
      </c>
      <c r="AH27" s="174" t="str">
        <f t="shared" si="3"/>
        <v>RAMOS-DURAN</v>
      </c>
      <c r="AI27" s="174" t="str">
        <f t="shared" si="4"/>
        <v>CUAUHTEMOC</v>
      </c>
      <c r="AJ27" s="285">
        <f t="shared" si="5"/>
        <v>88237232</v>
      </c>
      <c r="AK27" s="232" t="str">
        <f t="shared" si="6"/>
        <v>M</v>
      </c>
      <c r="AL27" s="232" t="str">
        <f t="shared" si="7"/>
        <v>BML</v>
      </c>
      <c r="AM27" s="178">
        <f>IF(AND($L27="Attended",$J27="Yes"),IF('IO Intake'!D$8=$AJ27,VLOOKUP('IO Intro'!$C$4,$Y$9:$Z$16,2),$AM27),0)</f>
        <v>0</v>
      </c>
      <c r="AN27" s="178">
        <f t="shared" si="17"/>
        <v>0</v>
      </c>
      <c r="AO27" s="178">
        <f t="shared" si="18"/>
        <v>0</v>
      </c>
      <c r="AP27" s="178">
        <f t="shared" si="19"/>
        <v>0</v>
      </c>
      <c r="AQ27" s="178">
        <f t="shared" si="20"/>
        <v>0</v>
      </c>
      <c r="AR27" s="178">
        <f t="shared" si="21"/>
        <v>0</v>
      </c>
      <c r="AS27" s="178">
        <f t="shared" si="22"/>
        <v>0</v>
      </c>
      <c r="AT27" s="178">
        <f t="shared" si="27"/>
        <v>0</v>
      </c>
      <c r="AU27" s="214">
        <f t="shared" si="28"/>
        <v>41340</v>
      </c>
      <c r="AV27" s="215"/>
      <c r="AW27" s="178"/>
      <c r="AX27" s="160">
        <f t="shared" si="29"/>
        <v>0</v>
      </c>
      <c r="AY27" s="191">
        <f t="shared" si="23"/>
        <v>0</v>
      </c>
      <c r="AZ27" s="191">
        <f t="shared" si="24"/>
        <v>0</v>
      </c>
      <c r="BA27" s="191">
        <f t="shared" si="25"/>
        <v>0</v>
      </c>
      <c r="BB27" s="161"/>
      <c r="BC27" s="174"/>
      <c r="BD27" s="174"/>
      <c r="BE27" s="174"/>
      <c r="BF27" s="174"/>
      <c r="BG27" s="174"/>
      <c r="BH27" s="174"/>
      <c r="BI27" s="157"/>
      <c r="BJ27" s="213">
        <f t="shared" si="8"/>
        <v>41340</v>
      </c>
      <c r="BK27" s="213">
        <f t="shared" si="9"/>
        <v>0</v>
      </c>
      <c r="BL27" s="213">
        <f t="shared" si="10"/>
        <v>0</v>
      </c>
      <c r="BM27" s="817"/>
      <c r="BN27" s="219"/>
      <c r="BO27" s="193"/>
      <c r="BP27" s="215"/>
      <c r="BQ27" s="158"/>
      <c r="BR27" s="174"/>
      <c r="BS27" s="158"/>
      <c r="BT27" s="174"/>
      <c r="BU27" s="158"/>
      <c r="BV27" s="174"/>
      <c r="BW27" s="158"/>
      <c r="BX27" s="174"/>
      <c r="BY27" s="158"/>
      <c r="BZ27" s="202"/>
      <c r="CA27" s="212"/>
      <c r="CB27" s="174"/>
      <c r="CC27" s="174"/>
      <c r="CD27" s="174"/>
      <c r="CE27" s="174"/>
      <c r="CF27" s="174"/>
      <c r="CG27" s="174"/>
      <c r="CH27" s="174"/>
      <c r="CI27" s="174"/>
      <c r="CJ27" s="174"/>
      <c r="CK27" s="174"/>
      <c r="CL27" s="174"/>
      <c r="CM27" s="174"/>
      <c r="CN27" s="174"/>
      <c r="CO27" s="174"/>
      <c r="CP27" s="174"/>
      <c r="CQ27" s="174"/>
      <c r="CR27" s="174"/>
      <c r="CS27" s="174"/>
      <c r="CT27" s="174"/>
      <c r="CU27" s="174"/>
      <c r="CZ27" s="497"/>
      <c r="FV27" s="505"/>
      <c r="FX27" s="560"/>
      <c r="FY27" s="560"/>
      <c r="FZ27" s="560"/>
      <c r="GA27" s="560" t="s">
        <v>0</v>
      </c>
      <c r="GB27" s="560"/>
      <c r="GC27" s="560" t="s">
        <v>0</v>
      </c>
      <c r="GD27" s="560" t="s">
        <v>0</v>
      </c>
      <c r="GF27" s="372"/>
    </row>
    <row r="28" spans="1:233" ht="39.950000000000003" customHeight="1" thickBot="1">
      <c r="A28" s="1019">
        <f t="shared" si="32"/>
        <v>25</v>
      </c>
      <c r="B28" s="939" t="s">
        <v>3388</v>
      </c>
      <c r="C28" s="940" t="s">
        <v>1908</v>
      </c>
      <c r="D28" s="943" t="s">
        <v>3389</v>
      </c>
      <c r="E28" s="1027" t="s">
        <v>3390</v>
      </c>
      <c r="F28" s="826" t="s">
        <v>3391</v>
      </c>
      <c r="G28" s="827" t="s">
        <v>3215</v>
      </c>
      <c r="H28" s="828" t="s">
        <v>515</v>
      </c>
      <c r="I28" s="1031">
        <f t="shared" si="26"/>
        <v>1</v>
      </c>
      <c r="J28" s="999" t="s">
        <v>165</v>
      </c>
      <c r="K28" s="999" t="s">
        <v>165</v>
      </c>
      <c r="L28" s="1004" t="s">
        <v>501</v>
      </c>
      <c r="M28" s="843">
        <f t="shared" si="12"/>
        <v>41340</v>
      </c>
      <c r="N28" s="219"/>
      <c r="O28" s="794"/>
      <c r="P28" s="103" t="s">
        <v>167</v>
      </c>
      <c r="Q28" s="116" t="str">
        <f t="shared" si="13"/>
        <v>no</v>
      </c>
      <c r="R28" s="116" t="str">
        <f t="shared" si="13"/>
        <v>no</v>
      </c>
      <c r="S28" s="116" t="str">
        <f t="shared" si="13"/>
        <v>no</v>
      </c>
      <c r="T28" s="123" t="str">
        <f t="shared" si="0"/>
        <v>Attended</v>
      </c>
      <c r="U28" s="143">
        <f t="shared" si="14"/>
        <v>41340.038194444445</v>
      </c>
      <c r="V28" s="203" t="str">
        <f t="shared" si="15"/>
        <v>205210095</v>
      </c>
      <c r="AD28" s="119" t="str">
        <f t="shared" si="1"/>
        <v>LOPEZ-CABELLO</v>
      </c>
      <c r="AE28" s="119" t="str">
        <f t="shared" si="2"/>
        <v>ELEAZAR</v>
      </c>
      <c r="AF28" s="110"/>
      <c r="AG28" s="115">
        <f t="shared" si="16"/>
        <v>41340.038194444445</v>
      </c>
      <c r="AH28" s="174" t="str">
        <f t="shared" si="3"/>
        <v>LOPEZ-CABELLO</v>
      </c>
      <c r="AI28" s="174" t="str">
        <f t="shared" si="4"/>
        <v>ELEAZAR</v>
      </c>
      <c r="AJ28" s="285">
        <f t="shared" si="5"/>
        <v>205210095</v>
      </c>
      <c r="AK28" s="232" t="str">
        <f t="shared" si="6"/>
        <v>M</v>
      </c>
      <c r="AL28" s="232" t="str">
        <f t="shared" si="7"/>
        <v>BML</v>
      </c>
      <c r="AM28" s="178" t="s">
        <v>485</v>
      </c>
      <c r="AN28" s="178" t="s">
        <v>93</v>
      </c>
      <c r="AO28" s="178" t="s">
        <v>3</v>
      </c>
      <c r="AP28" s="178">
        <f t="shared" si="19"/>
        <v>0</v>
      </c>
      <c r="AQ28" s="178">
        <f t="shared" si="20"/>
        <v>0</v>
      </c>
      <c r="AR28" s="178">
        <f t="shared" si="21"/>
        <v>0</v>
      </c>
      <c r="AS28" s="178">
        <f t="shared" si="22"/>
        <v>0</v>
      </c>
      <c r="AT28" s="178">
        <f t="shared" si="27"/>
        <v>0</v>
      </c>
      <c r="AU28" s="214">
        <f t="shared" si="28"/>
        <v>41340</v>
      </c>
      <c r="AV28" s="215"/>
      <c r="AW28" s="178"/>
      <c r="AX28" s="160">
        <f t="shared" si="29"/>
        <v>0</v>
      </c>
      <c r="AY28" s="191">
        <f t="shared" si="23"/>
        <v>0</v>
      </c>
      <c r="AZ28" s="191">
        <f t="shared" si="24"/>
        <v>0</v>
      </c>
      <c r="BA28" s="191">
        <f t="shared" si="25"/>
        <v>0</v>
      </c>
      <c r="BB28" s="575"/>
      <c r="BC28" s="560"/>
      <c r="BD28" s="560"/>
      <c r="BE28" s="174"/>
      <c r="BF28" s="174"/>
      <c r="BG28" s="174"/>
      <c r="BH28" s="174"/>
      <c r="BI28" s="157"/>
      <c r="BJ28" s="213">
        <f t="shared" si="8"/>
        <v>41340</v>
      </c>
      <c r="BK28" s="213">
        <f t="shared" si="9"/>
        <v>0</v>
      </c>
      <c r="BL28" s="213">
        <f t="shared" si="10"/>
        <v>0</v>
      </c>
      <c r="BM28" s="817">
        <v>41278.460625</v>
      </c>
      <c r="BN28" s="219"/>
      <c r="BO28" s="193"/>
      <c r="BP28" s="215"/>
      <c r="BQ28" s="158"/>
      <c r="BR28" s="174"/>
      <c r="BS28" s="158"/>
      <c r="BT28" s="174"/>
      <c r="BU28" s="158"/>
      <c r="BV28" s="174"/>
      <c r="BW28" s="158"/>
      <c r="BX28" s="174"/>
      <c r="BY28" s="158"/>
      <c r="BZ28" s="202"/>
      <c r="CA28" s="212"/>
      <c r="CB28" s="174"/>
      <c r="CC28" s="174"/>
      <c r="CD28" s="174"/>
      <c r="CE28" s="174"/>
      <c r="CF28" s="174"/>
      <c r="CG28" s="174"/>
      <c r="CH28" s="174"/>
      <c r="CI28" s="174"/>
      <c r="CJ28" s="174"/>
      <c r="CK28" s="174"/>
      <c r="CL28" s="560"/>
      <c r="CM28" s="174"/>
      <c r="CN28" s="174"/>
      <c r="CO28" s="174"/>
      <c r="CP28" s="174"/>
      <c r="CQ28" s="174"/>
      <c r="CR28" s="174"/>
      <c r="CS28" s="174"/>
      <c r="CT28" s="174"/>
      <c r="CU28" s="174"/>
      <c r="CZ28" s="497"/>
      <c r="DA28" s="862"/>
      <c r="DD28" s="915"/>
      <c r="FV28" s="505"/>
      <c r="GF28" s="372"/>
    </row>
    <row r="29" spans="1:233" ht="39.950000000000003" customHeight="1" thickBot="1">
      <c r="A29" s="1019">
        <f t="shared" si="32"/>
        <v>26</v>
      </c>
      <c r="B29" s="941" t="s">
        <v>3392</v>
      </c>
      <c r="C29" s="940" t="s">
        <v>641</v>
      </c>
      <c r="D29" s="943" t="s">
        <v>3393</v>
      </c>
      <c r="E29" s="1027" t="s">
        <v>3394</v>
      </c>
      <c r="F29" s="826" t="s">
        <v>3395</v>
      </c>
      <c r="G29" s="827" t="s">
        <v>3215</v>
      </c>
      <c r="H29" s="828" t="s">
        <v>515</v>
      </c>
      <c r="I29" s="1031">
        <f t="shared" si="26"/>
        <v>1</v>
      </c>
      <c r="J29" s="999" t="s">
        <v>165</v>
      </c>
      <c r="K29" s="999" t="s">
        <v>165</v>
      </c>
      <c r="L29" s="1004" t="s">
        <v>501</v>
      </c>
      <c r="M29" s="843">
        <f t="shared" si="12"/>
        <v>41340</v>
      </c>
      <c r="N29" s="219"/>
      <c r="O29" s="794"/>
      <c r="P29" s="103" t="s">
        <v>167</v>
      </c>
      <c r="Q29" s="116" t="str">
        <f t="shared" si="13"/>
        <v>no</v>
      </c>
      <c r="R29" s="116" t="str">
        <f t="shared" si="13"/>
        <v>no</v>
      </c>
      <c r="S29" s="116" t="str">
        <f t="shared" si="13"/>
        <v>no</v>
      </c>
      <c r="T29" s="123" t="str">
        <f t="shared" si="0"/>
        <v>Attended</v>
      </c>
      <c r="U29" s="143">
        <f t="shared" si="14"/>
        <v>41340.038194444445</v>
      </c>
      <c r="V29" s="203" t="str">
        <f t="shared" si="15"/>
        <v>205790070</v>
      </c>
      <c r="AD29" s="119" t="str">
        <f t="shared" si="1"/>
        <v>GARCIA-GARCIA</v>
      </c>
      <c r="AE29" s="119" t="str">
        <f t="shared" si="2"/>
        <v>JORGE</v>
      </c>
      <c r="AF29" s="110"/>
      <c r="AG29" s="115">
        <f t="shared" si="16"/>
        <v>41340.038194444445</v>
      </c>
      <c r="AH29" s="174" t="str">
        <f t="shared" si="3"/>
        <v>GARCIA-GARCIA</v>
      </c>
      <c r="AI29" s="174" t="str">
        <f t="shared" si="4"/>
        <v>JORGE</v>
      </c>
      <c r="AJ29" s="285">
        <f t="shared" si="5"/>
        <v>205790070</v>
      </c>
      <c r="AK29" s="232" t="str">
        <f t="shared" si="6"/>
        <v>M</v>
      </c>
      <c r="AL29" s="232" t="str">
        <f t="shared" si="7"/>
        <v>BML</v>
      </c>
      <c r="AM29" s="178">
        <f>IF(AND($L29="Attended",$J29="Yes"),IF('IO Intake'!D$8=$AJ29,VLOOKUP('IO Intro'!$C$4,$Y$9:$Z$16,2),$AM29),0)</f>
        <v>0</v>
      </c>
      <c r="AN29" s="178">
        <f t="shared" si="17"/>
        <v>0</v>
      </c>
      <c r="AO29" s="178">
        <f t="shared" si="18"/>
        <v>0</v>
      </c>
      <c r="AP29" s="178">
        <f t="shared" si="19"/>
        <v>0</v>
      </c>
      <c r="AQ29" s="178">
        <f t="shared" si="20"/>
        <v>0</v>
      </c>
      <c r="AR29" s="178">
        <f t="shared" si="21"/>
        <v>0</v>
      </c>
      <c r="AS29" s="178">
        <f t="shared" si="22"/>
        <v>0</v>
      </c>
      <c r="AT29" s="178">
        <f t="shared" si="27"/>
        <v>0</v>
      </c>
      <c r="AU29" s="214">
        <f t="shared" si="28"/>
        <v>41340</v>
      </c>
      <c r="AV29" s="215"/>
      <c r="AW29" s="178"/>
      <c r="AX29" s="160">
        <f t="shared" si="29"/>
        <v>0</v>
      </c>
      <c r="AY29" s="191">
        <f t="shared" si="23"/>
        <v>0</v>
      </c>
      <c r="AZ29" s="191">
        <f t="shared" si="24"/>
        <v>0</v>
      </c>
      <c r="BA29" s="191">
        <f t="shared" si="25"/>
        <v>0</v>
      </c>
      <c r="BB29" s="161"/>
      <c r="BC29" s="174"/>
      <c r="BD29" s="174"/>
      <c r="BE29" s="174"/>
      <c r="BF29" s="174"/>
      <c r="BG29" s="174"/>
      <c r="BH29" s="174"/>
      <c r="BI29" s="157"/>
      <c r="BJ29" s="213">
        <f t="shared" si="8"/>
        <v>41340</v>
      </c>
      <c r="BK29" s="213">
        <f t="shared" si="9"/>
        <v>0</v>
      </c>
      <c r="BL29" s="213">
        <f t="shared" si="10"/>
        <v>0</v>
      </c>
      <c r="BM29" s="817"/>
      <c r="BN29" s="219"/>
      <c r="BO29" s="193"/>
      <c r="BP29" s="215"/>
      <c r="BQ29" s="158"/>
      <c r="BR29" s="174"/>
      <c r="BS29" s="158"/>
      <c r="BT29" s="174"/>
      <c r="BU29" s="158"/>
      <c r="BV29" s="174"/>
      <c r="BW29" s="158"/>
      <c r="BX29" s="174"/>
      <c r="BY29" s="158"/>
      <c r="BZ29" s="202"/>
      <c r="CA29" s="212"/>
      <c r="CB29" s="174"/>
      <c r="CC29" s="174"/>
      <c r="CD29" s="174"/>
      <c r="CE29" s="174"/>
      <c r="CF29" s="174"/>
      <c r="CG29" s="174"/>
      <c r="CH29" s="174"/>
      <c r="CI29" s="174"/>
      <c r="CJ29" s="174"/>
      <c r="CK29" s="174"/>
      <c r="CL29" s="560"/>
      <c r="CM29" s="174"/>
      <c r="CN29" s="174"/>
      <c r="CO29" s="174"/>
      <c r="CP29" s="174"/>
      <c r="CQ29" s="174"/>
      <c r="CR29" s="174"/>
      <c r="CS29" s="174"/>
      <c r="CT29" s="174"/>
      <c r="CU29" s="174"/>
      <c r="CZ29" s="497"/>
      <c r="DA29" s="862"/>
      <c r="DC29" s="915"/>
      <c r="DD29" s="862"/>
      <c r="DK29" s="862"/>
      <c r="DQ29" s="862"/>
      <c r="FV29" s="505"/>
      <c r="GF29" s="372"/>
    </row>
    <row r="30" spans="1:233" ht="39.950000000000003" customHeight="1" thickBot="1">
      <c r="A30" s="1019">
        <f t="shared" si="32"/>
        <v>27</v>
      </c>
      <c r="B30" s="939" t="s">
        <v>3396</v>
      </c>
      <c r="C30" s="940" t="s">
        <v>3397</v>
      </c>
      <c r="D30" s="943" t="s">
        <v>3398</v>
      </c>
      <c r="E30" s="1027" t="s">
        <v>3399</v>
      </c>
      <c r="F30" s="826" t="s">
        <v>3395</v>
      </c>
      <c r="G30" s="827" t="s">
        <v>3215</v>
      </c>
      <c r="H30" s="828" t="s">
        <v>515</v>
      </c>
      <c r="I30" s="1031">
        <f t="shared" si="26"/>
        <v>1</v>
      </c>
      <c r="J30" s="999" t="s">
        <v>165</v>
      </c>
      <c r="K30" s="999" t="s">
        <v>165</v>
      </c>
      <c r="L30" s="1004" t="s">
        <v>501</v>
      </c>
      <c r="M30" s="843">
        <f t="shared" si="12"/>
        <v>41340</v>
      </c>
      <c r="N30" s="219"/>
      <c r="O30" s="794"/>
      <c r="P30" s="103" t="s">
        <v>167</v>
      </c>
      <c r="Q30" s="116" t="str">
        <f t="shared" si="13"/>
        <v>no</v>
      </c>
      <c r="R30" s="116" t="str">
        <f t="shared" si="13"/>
        <v>no</v>
      </c>
      <c r="S30" s="116" t="str">
        <f t="shared" si="13"/>
        <v>no</v>
      </c>
      <c r="T30" s="123" t="str">
        <f t="shared" si="0"/>
        <v>Attended</v>
      </c>
      <c r="U30" s="143">
        <f t="shared" si="14"/>
        <v>41340.038194444445</v>
      </c>
      <c r="V30" s="203" t="str">
        <f t="shared" si="15"/>
        <v>205861017</v>
      </c>
      <c r="AD30" s="119" t="str">
        <f t="shared" si="1"/>
        <v>HERNANDEZ-TEHUACAH</v>
      </c>
      <c r="AE30" s="119" t="str">
        <f t="shared" si="2"/>
        <v>MAGDALENO</v>
      </c>
      <c r="AF30" s="110"/>
      <c r="AG30" s="115">
        <f t="shared" si="16"/>
        <v>41340.038194444445</v>
      </c>
      <c r="AH30" s="174" t="str">
        <f t="shared" si="3"/>
        <v>HERNANDEZ-TEHUACAH</v>
      </c>
      <c r="AI30" s="174" t="str">
        <f t="shared" si="4"/>
        <v>MAGDALENO</v>
      </c>
      <c r="AJ30" s="285">
        <f t="shared" si="5"/>
        <v>205861017</v>
      </c>
      <c r="AK30" s="232" t="str">
        <f t="shared" si="6"/>
        <v>M</v>
      </c>
      <c r="AL30" s="232" t="str">
        <f t="shared" si="7"/>
        <v>BML</v>
      </c>
      <c r="AM30" s="178">
        <f>IF(AND($L30="Attended",$J30="Yes"),IF('IO Intake'!D$8=$AJ30,VLOOKUP('IO Intro'!$C$4,$Y$9:$Z$16,2),$AM30),0)</f>
        <v>0</v>
      </c>
      <c r="AN30" s="178">
        <f t="shared" si="17"/>
        <v>0</v>
      </c>
      <c r="AO30" s="178">
        <f t="shared" si="18"/>
        <v>0</v>
      </c>
      <c r="AP30" s="178">
        <f t="shared" si="19"/>
        <v>0</v>
      </c>
      <c r="AQ30" s="178">
        <f t="shared" si="20"/>
        <v>0</v>
      </c>
      <c r="AR30" s="178">
        <f t="shared" si="21"/>
        <v>0</v>
      </c>
      <c r="AS30" s="178">
        <f t="shared" si="22"/>
        <v>0</v>
      </c>
      <c r="AT30" s="178">
        <f t="shared" si="27"/>
        <v>0</v>
      </c>
      <c r="AU30" s="214">
        <f t="shared" si="28"/>
        <v>41340</v>
      </c>
      <c r="AV30" s="215"/>
      <c r="AW30" s="178"/>
      <c r="AX30" s="160">
        <f t="shared" si="29"/>
        <v>0</v>
      </c>
      <c r="AY30" s="191">
        <f t="shared" si="23"/>
        <v>0</v>
      </c>
      <c r="AZ30" s="191">
        <f t="shared" si="24"/>
        <v>0</v>
      </c>
      <c r="BA30" s="191">
        <f t="shared" si="25"/>
        <v>0</v>
      </c>
      <c r="BB30" s="161"/>
      <c r="BC30" s="174"/>
      <c r="BD30" s="174"/>
      <c r="BE30" s="174"/>
      <c r="BF30" s="174"/>
      <c r="BG30" s="174"/>
      <c r="BH30" s="174"/>
      <c r="BI30" s="157"/>
      <c r="BJ30" s="213">
        <f t="shared" si="8"/>
        <v>41340</v>
      </c>
      <c r="BK30" s="213">
        <f t="shared" si="9"/>
        <v>0</v>
      </c>
      <c r="BL30" s="213">
        <f t="shared" si="10"/>
        <v>0</v>
      </c>
      <c r="BM30" s="817"/>
      <c r="BN30" s="219"/>
      <c r="BO30" s="193"/>
      <c r="BP30" s="215"/>
      <c r="BQ30" s="158"/>
      <c r="BR30" s="174"/>
      <c r="BS30" s="158"/>
      <c r="BT30" s="174"/>
      <c r="BU30" s="158"/>
      <c r="BV30" s="174"/>
      <c r="BW30" s="158"/>
      <c r="BX30" s="174"/>
      <c r="BY30" s="158"/>
      <c r="BZ30" s="202"/>
      <c r="CA30" s="212"/>
      <c r="CB30" s="174"/>
      <c r="CC30" s="174"/>
      <c r="CD30" s="174"/>
      <c r="CE30" s="174"/>
      <c r="CF30" s="174"/>
      <c r="CG30" s="174"/>
      <c r="CH30" s="174"/>
      <c r="CI30" s="174"/>
      <c r="CJ30" s="174"/>
      <c r="CK30" s="174"/>
      <c r="CL30" s="174"/>
      <c r="CM30" s="174"/>
      <c r="CN30" s="174"/>
      <c r="CO30" s="174"/>
      <c r="CP30" s="174"/>
      <c r="CQ30" s="174"/>
      <c r="CR30" s="174"/>
      <c r="CS30" s="174"/>
      <c r="CT30" s="174"/>
      <c r="CU30" s="174"/>
      <c r="CZ30" s="497"/>
      <c r="DA30" s="862"/>
      <c r="DD30" s="862"/>
      <c r="DK30" s="862"/>
      <c r="DQ30" s="862"/>
      <c r="FV30" s="505"/>
      <c r="GF30" s="372"/>
    </row>
    <row r="31" spans="1:233" ht="39.950000000000003" customHeight="1" thickBot="1">
      <c r="A31" s="1019">
        <f t="shared" si="32"/>
        <v>28</v>
      </c>
      <c r="B31" s="939" t="s">
        <v>3400</v>
      </c>
      <c r="C31" s="940" t="s">
        <v>1838</v>
      </c>
      <c r="D31" s="943" t="s">
        <v>3401</v>
      </c>
      <c r="E31" s="1027" t="s">
        <v>3402</v>
      </c>
      <c r="F31" s="826" t="s">
        <v>3403</v>
      </c>
      <c r="G31" s="827" t="s">
        <v>3215</v>
      </c>
      <c r="H31" s="828" t="s">
        <v>515</v>
      </c>
      <c r="I31" s="1031">
        <f t="shared" si="26"/>
        <v>1</v>
      </c>
      <c r="J31" s="999" t="s">
        <v>165</v>
      </c>
      <c r="K31" s="999" t="s">
        <v>165</v>
      </c>
      <c r="L31" s="1004" t="s">
        <v>501</v>
      </c>
      <c r="M31" s="843">
        <f t="shared" si="12"/>
        <v>41340</v>
      </c>
      <c r="N31" s="219"/>
      <c r="O31" s="794"/>
      <c r="P31" s="103" t="s">
        <v>167</v>
      </c>
      <c r="Q31" s="116" t="str">
        <f t="shared" si="13"/>
        <v>no</v>
      </c>
      <c r="R31" s="116" t="str">
        <f t="shared" si="13"/>
        <v>no</v>
      </c>
      <c r="S31" s="116" t="str">
        <f t="shared" si="13"/>
        <v>no</v>
      </c>
      <c r="T31" s="123" t="str">
        <f t="shared" si="0"/>
        <v>Attended</v>
      </c>
      <c r="U31" s="143">
        <f t="shared" si="14"/>
        <v>41340.038194444445</v>
      </c>
      <c r="V31" s="203" t="str">
        <f t="shared" si="15"/>
        <v>205789982</v>
      </c>
      <c r="AD31" s="119" t="str">
        <f t="shared" si="1"/>
        <v>CRUZ-CRUZ</v>
      </c>
      <c r="AE31" s="119" t="str">
        <f t="shared" si="2"/>
        <v>ERNESTO</v>
      </c>
      <c r="AF31" s="110"/>
      <c r="AG31" s="115">
        <f t="shared" si="16"/>
        <v>41340.038194444445</v>
      </c>
      <c r="AH31" s="174" t="str">
        <f t="shared" si="3"/>
        <v>CRUZ-CRUZ</v>
      </c>
      <c r="AI31" s="174" t="str">
        <f t="shared" si="4"/>
        <v>ERNESTO</v>
      </c>
      <c r="AJ31" s="285">
        <f t="shared" si="5"/>
        <v>205789982</v>
      </c>
      <c r="AK31" s="232" t="str">
        <f t="shared" si="6"/>
        <v>M</v>
      </c>
      <c r="AL31" s="232" t="str">
        <f t="shared" si="7"/>
        <v>BML</v>
      </c>
      <c r="AM31" s="178">
        <f>IF(AND($L31="Attended",$J31="Yes"),IF('IO Intake'!D$8=$AJ31,VLOOKUP('IO Intro'!$C$4,$Y$9:$Z$16,2),$AM31),0)</f>
        <v>0</v>
      </c>
      <c r="AN31" s="178">
        <f t="shared" si="17"/>
        <v>0</v>
      </c>
      <c r="AO31" s="178">
        <f t="shared" si="18"/>
        <v>0</v>
      </c>
      <c r="AP31" s="178">
        <f t="shared" si="19"/>
        <v>0</v>
      </c>
      <c r="AQ31" s="178">
        <f t="shared" si="20"/>
        <v>0</v>
      </c>
      <c r="AR31" s="178">
        <f t="shared" si="21"/>
        <v>0</v>
      </c>
      <c r="AS31" s="178">
        <f t="shared" si="22"/>
        <v>0</v>
      </c>
      <c r="AT31" s="178">
        <f t="shared" si="27"/>
        <v>0</v>
      </c>
      <c r="AU31" s="214">
        <f t="shared" si="28"/>
        <v>41340</v>
      </c>
      <c r="AV31" s="215"/>
      <c r="AW31" s="178"/>
      <c r="AX31" s="160">
        <f t="shared" si="29"/>
        <v>0</v>
      </c>
      <c r="AY31" s="191">
        <f t="shared" si="23"/>
        <v>0</v>
      </c>
      <c r="AZ31" s="191">
        <f t="shared" si="24"/>
        <v>0</v>
      </c>
      <c r="BA31" s="191">
        <f t="shared" si="25"/>
        <v>0</v>
      </c>
      <c r="BB31" s="161"/>
      <c r="BC31" s="174"/>
      <c r="BD31" s="174"/>
      <c r="BE31" s="174"/>
      <c r="BF31" s="174"/>
      <c r="BG31" s="174"/>
      <c r="BH31" s="174"/>
      <c r="BI31" s="157"/>
      <c r="BJ31" s="213">
        <f t="shared" si="8"/>
        <v>41340</v>
      </c>
      <c r="BK31" s="213">
        <f t="shared" si="9"/>
        <v>0</v>
      </c>
      <c r="BL31" s="213">
        <f t="shared" si="10"/>
        <v>0</v>
      </c>
      <c r="BM31" s="817"/>
      <c r="BN31" s="219"/>
      <c r="BO31" s="193"/>
      <c r="BP31" s="215"/>
      <c r="BQ31" s="158"/>
      <c r="BR31" s="174"/>
      <c r="BS31" s="158"/>
      <c r="BT31" s="174"/>
      <c r="BU31" s="158"/>
      <c r="BV31" s="174"/>
      <c r="BW31" s="158"/>
      <c r="BX31" s="174"/>
      <c r="BY31" s="158"/>
      <c r="BZ31" s="202"/>
      <c r="CA31" s="212"/>
      <c r="CB31" s="174"/>
      <c r="CC31" s="174"/>
      <c r="CD31" s="174"/>
      <c r="CE31" s="174"/>
      <c r="CF31" s="174"/>
      <c r="CG31" s="174"/>
      <c r="CH31" s="174"/>
      <c r="CI31" s="174"/>
      <c r="CJ31" s="174"/>
      <c r="CK31" s="174"/>
      <c r="CL31" s="560"/>
      <c r="CM31" s="174"/>
      <c r="CN31" s="174"/>
      <c r="CO31" s="174"/>
      <c r="CP31" s="174"/>
      <c r="CQ31" s="174"/>
      <c r="CR31" s="174"/>
      <c r="CS31" s="174"/>
      <c r="CT31" s="174"/>
      <c r="CU31" s="174"/>
      <c r="CZ31" s="497"/>
      <c r="DA31" s="862"/>
      <c r="DD31" s="862"/>
      <c r="FV31" s="505"/>
      <c r="GF31" s="372"/>
    </row>
    <row r="32" spans="1:233" ht="39.950000000000003" customHeight="1" thickBot="1">
      <c r="A32" s="1019">
        <f t="shared" si="32"/>
        <v>29</v>
      </c>
      <c r="B32" s="939" t="s">
        <v>3404</v>
      </c>
      <c r="C32" s="940" t="s">
        <v>559</v>
      </c>
      <c r="D32" s="943" t="s">
        <v>3405</v>
      </c>
      <c r="E32" s="1027" t="s">
        <v>3406</v>
      </c>
      <c r="F32" s="826" t="s">
        <v>3403</v>
      </c>
      <c r="G32" s="827" t="s">
        <v>3215</v>
      </c>
      <c r="H32" s="828" t="s">
        <v>515</v>
      </c>
      <c r="I32" s="1031">
        <f t="shared" si="26"/>
        <v>1</v>
      </c>
      <c r="J32" s="999" t="s">
        <v>165</v>
      </c>
      <c r="K32" s="999" t="s">
        <v>165</v>
      </c>
      <c r="L32" s="1004" t="s">
        <v>501</v>
      </c>
      <c r="M32" s="843">
        <f t="shared" si="12"/>
        <v>41340</v>
      </c>
      <c r="N32" s="219"/>
      <c r="O32" s="794"/>
      <c r="P32" s="103" t="s">
        <v>167</v>
      </c>
      <c r="Q32" s="116" t="str">
        <f t="shared" si="13"/>
        <v>no</v>
      </c>
      <c r="R32" s="116" t="str">
        <f t="shared" si="13"/>
        <v>no</v>
      </c>
      <c r="S32" s="116" t="str">
        <f t="shared" si="13"/>
        <v>no</v>
      </c>
      <c r="T32" s="123" t="str">
        <f t="shared" si="0"/>
        <v>Attended</v>
      </c>
      <c r="U32" s="143">
        <f t="shared" si="14"/>
        <v>41340.038194444445</v>
      </c>
      <c r="V32" s="203" t="str">
        <f t="shared" si="15"/>
        <v>205214879</v>
      </c>
      <c r="AD32" s="119" t="str">
        <f t="shared" si="1"/>
        <v>REYES CRUZ</v>
      </c>
      <c r="AE32" s="119" t="str">
        <f t="shared" si="2"/>
        <v>CARLOS</v>
      </c>
      <c r="AF32" s="110"/>
      <c r="AG32" s="115">
        <f t="shared" si="16"/>
        <v>41340.038194444445</v>
      </c>
      <c r="AH32" s="174" t="str">
        <f t="shared" si="3"/>
        <v>REYES CRUZ</v>
      </c>
      <c r="AI32" s="174" t="str">
        <f t="shared" si="4"/>
        <v>CARLOS</v>
      </c>
      <c r="AJ32" s="285">
        <f t="shared" si="5"/>
        <v>205214879</v>
      </c>
      <c r="AK32" s="232" t="str">
        <f t="shared" si="6"/>
        <v>M</v>
      </c>
      <c r="AL32" s="232" t="str">
        <f t="shared" si="7"/>
        <v>BML</v>
      </c>
      <c r="AM32" s="178">
        <f>IF(AND($L32="Attended",$J32="Yes"),IF('IO Intake'!D$8=$AJ32,VLOOKUP('IO Intro'!$C$4,$Y$9:$Z$16,2),$AM32),0)</f>
        <v>0</v>
      </c>
      <c r="AN32" s="178">
        <f t="shared" si="17"/>
        <v>0</v>
      </c>
      <c r="AO32" s="178">
        <f t="shared" si="18"/>
        <v>0</v>
      </c>
      <c r="AP32" s="178">
        <f t="shared" si="19"/>
        <v>0</v>
      </c>
      <c r="AQ32" s="178">
        <f t="shared" si="20"/>
        <v>0</v>
      </c>
      <c r="AR32" s="178">
        <f t="shared" si="21"/>
        <v>0</v>
      </c>
      <c r="AS32" s="178">
        <f t="shared" si="22"/>
        <v>0</v>
      </c>
      <c r="AT32" s="178">
        <f t="shared" si="27"/>
        <v>0</v>
      </c>
      <c r="AU32" s="214">
        <f t="shared" si="28"/>
        <v>41340</v>
      </c>
      <c r="AV32" s="215"/>
      <c r="AW32" s="178"/>
      <c r="AX32" s="160">
        <f t="shared" si="29"/>
        <v>0</v>
      </c>
      <c r="AY32" s="191">
        <f t="shared" si="23"/>
        <v>0</v>
      </c>
      <c r="AZ32" s="191">
        <f t="shared" si="24"/>
        <v>0</v>
      </c>
      <c r="BA32" s="191">
        <f t="shared" si="25"/>
        <v>0</v>
      </c>
      <c r="BB32" s="161"/>
      <c r="BC32" s="174"/>
      <c r="BD32" s="174"/>
      <c r="BE32" s="174"/>
      <c r="BF32" s="174"/>
      <c r="BG32" s="174"/>
      <c r="BH32" s="174"/>
      <c r="BI32" s="157"/>
      <c r="BJ32" s="213">
        <f t="shared" si="8"/>
        <v>41340</v>
      </c>
      <c r="BK32" s="213">
        <f t="shared" si="9"/>
        <v>0</v>
      </c>
      <c r="BL32" s="213">
        <f t="shared" si="10"/>
        <v>0</v>
      </c>
      <c r="BM32" s="817"/>
      <c r="BN32" s="219"/>
      <c r="BO32" s="193"/>
      <c r="BP32" s="215"/>
      <c r="BQ32" s="158"/>
      <c r="BR32" s="174"/>
      <c r="BS32" s="158"/>
      <c r="BT32" s="174"/>
      <c r="BU32" s="158"/>
      <c r="BV32" s="174"/>
      <c r="BW32" s="158"/>
      <c r="BX32" s="174"/>
      <c r="BY32" s="158"/>
      <c r="BZ32" s="202"/>
      <c r="CA32" s="212"/>
      <c r="CB32" s="174"/>
      <c r="CC32" s="174"/>
      <c r="CD32" s="174"/>
      <c r="CE32" s="174"/>
      <c r="CF32" s="174"/>
      <c r="CG32" s="174"/>
      <c r="CH32" s="174"/>
      <c r="CI32" s="174"/>
      <c r="CJ32" s="174"/>
      <c r="CK32" s="174"/>
      <c r="CL32" s="560"/>
      <c r="CM32" s="174"/>
      <c r="CN32" s="174"/>
      <c r="CO32" s="174"/>
      <c r="CP32" s="174"/>
      <c r="CQ32" s="174"/>
      <c r="CR32" s="174"/>
      <c r="CS32" s="174"/>
      <c r="CT32" s="174"/>
      <c r="CU32" s="174"/>
      <c r="CZ32" s="497"/>
      <c r="DA32" s="862"/>
      <c r="DD32" s="915"/>
      <c r="DQ32" s="862"/>
      <c r="DW32" s="862"/>
      <c r="FV32" s="505"/>
      <c r="GF32" s="372"/>
    </row>
    <row r="33" spans="1:188" ht="39.950000000000003" customHeight="1" thickBot="1">
      <c r="A33" s="1019">
        <f t="shared" si="32"/>
        <v>30</v>
      </c>
      <c r="B33" s="939" t="s">
        <v>3407</v>
      </c>
      <c r="C33" s="940" t="s">
        <v>634</v>
      </c>
      <c r="D33" s="943" t="s">
        <v>3408</v>
      </c>
      <c r="E33" s="1027" t="s">
        <v>3409</v>
      </c>
      <c r="F33" s="826" t="s">
        <v>3410</v>
      </c>
      <c r="G33" s="827" t="s">
        <v>3215</v>
      </c>
      <c r="H33" s="828" t="s">
        <v>515</v>
      </c>
      <c r="I33" s="1031">
        <f t="shared" si="26"/>
        <v>1</v>
      </c>
      <c r="J33" s="999" t="s">
        <v>165</v>
      </c>
      <c r="K33" s="999" t="s">
        <v>165</v>
      </c>
      <c r="L33" s="1004" t="s">
        <v>501</v>
      </c>
      <c r="M33" s="843">
        <f t="shared" si="12"/>
        <v>41340</v>
      </c>
      <c r="N33" s="219"/>
      <c r="O33" s="794"/>
      <c r="P33" s="103" t="s">
        <v>167</v>
      </c>
      <c r="Q33" s="116" t="str">
        <f t="shared" si="13"/>
        <v>no</v>
      </c>
      <c r="R33" s="116" t="str">
        <f t="shared" si="13"/>
        <v>no</v>
      </c>
      <c r="S33" s="116" t="str">
        <f t="shared" si="13"/>
        <v>no</v>
      </c>
      <c r="T33" s="123" t="str">
        <f t="shared" si="0"/>
        <v>Attended</v>
      </c>
      <c r="U33" s="143">
        <f t="shared" si="14"/>
        <v>41340.038194444445</v>
      </c>
      <c r="V33" s="203" t="str">
        <f t="shared" si="15"/>
        <v>205214942</v>
      </c>
      <c r="AD33" s="119" t="str">
        <f t="shared" si="1"/>
        <v>CARRILLO-GALINDO</v>
      </c>
      <c r="AE33" s="119" t="str">
        <f t="shared" si="2"/>
        <v>MARTIN</v>
      </c>
      <c r="AF33" s="110"/>
      <c r="AG33" s="115">
        <f t="shared" si="16"/>
        <v>41340.038194444445</v>
      </c>
      <c r="AH33" s="174" t="str">
        <f t="shared" si="3"/>
        <v>CARRILLO-GALINDO</v>
      </c>
      <c r="AI33" s="174" t="str">
        <f t="shared" si="4"/>
        <v>MARTIN</v>
      </c>
      <c r="AJ33" s="285">
        <f t="shared" si="5"/>
        <v>205214942</v>
      </c>
      <c r="AK33" s="232" t="str">
        <f t="shared" si="6"/>
        <v>M</v>
      </c>
      <c r="AL33" s="232" t="str">
        <f t="shared" si="7"/>
        <v>BML</v>
      </c>
      <c r="AM33" s="178">
        <f>IF(AND($L33="Attended",$J33="Yes"),IF('IO Intake'!D$8=$AJ33,VLOOKUP('IO Intro'!$C$4,$Y$9:$Z$16,2),$AM33),0)</f>
        <v>0</v>
      </c>
      <c r="AN33" s="178">
        <f t="shared" si="17"/>
        <v>0</v>
      </c>
      <c r="AO33" s="178">
        <f t="shared" si="18"/>
        <v>0</v>
      </c>
      <c r="AP33" s="178">
        <f t="shared" si="19"/>
        <v>0</v>
      </c>
      <c r="AQ33" s="178">
        <f t="shared" si="20"/>
        <v>0</v>
      </c>
      <c r="AR33" s="178">
        <f t="shared" si="21"/>
        <v>0</v>
      </c>
      <c r="AS33" s="178">
        <f t="shared" si="22"/>
        <v>0</v>
      </c>
      <c r="AT33" s="178">
        <f t="shared" si="27"/>
        <v>0</v>
      </c>
      <c r="AU33" s="214">
        <f t="shared" si="28"/>
        <v>41340</v>
      </c>
      <c r="AV33" s="215"/>
      <c r="AW33" s="178"/>
      <c r="AX33" s="160">
        <f t="shared" si="29"/>
        <v>0</v>
      </c>
      <c r="AY33" s="191">
        <f t="shared" si="23"/>
        <v>0</v>
      </c>
      <c r="AZ33" s="191">
        <f t="shared" si="24"/>
        <v>0</v>
      </c>
      <c r="BA33" s="191">
        <f t="shared" si="25"/>
        <v>0</v>
      </c>
      <c r="BB33" s="161"/>
      <c r="BC33" s="174"/>
      <c r="BD33" s="174"/>
      <c r="BE33" s="174"/>
      <c r="BF33" s="174"/>
      <c r="BG33" s="174"/>
      <c r="BH33" s="174"/>
      <c r="BI33" s="157"/>
      <c r="BJ33" s="213">
        <f t="shared" si="8"/>
        <v>41340</v>
      </c>
      <c r="BK33" s="213">
        <f t="shared" si="9"/>
        <v>0</v>
      </c>
      <c r="BL33" s="213">
        <f t="shared" si="10"/>
        <v>0</v>
      </c>
      <c r="BM33" s="817"/>
      <c r="BN33" s="219"/>
      <c r="BO33" s="193"/>
      <c r="BP33" s="215"/>
      <c r="BQ33" s="158"/>
      <c r="BR33" s="174"/>
      <c r="BS33" s="158"/>
      <c r="BT33" s="174"/>
      <c r="BU33" s="158"/>
      <c r="BV33" s="174"/>
      <c r="BW33" s="158"/>
      <c r="BX33" s="174"/>
      <c r="BY33" s="158"/>
      <c r="BZ33" s="202"/>
      <c r="CA33" s="212"/>
      <c r="CB33" s="174"/>
      <c r="CC33" s="174"/>
      <c r="CD33" s="174"/>
      <c r="CE33" s="174"/>
      <c r="CF33" s="174"/>
      <c r="CG33" s="174"/>
      <c r="CH33" s="174"/>
      <c r="CI33" s="174"/>
      <c r="CJ33" s="174"/>
      <c r="CK33" s="174"/>
      <c r="CL33" s="174"/>
      <c r="CM33" s="174"/>
      <c r="CN33" s="174"/>
      <c r="CO33" s="174"/>
      <c r="CP33" s="174"/>
      <c r="CQ33" s="174"/>
      <c r="CR33" s="174"/>
      <c r="CS33" s="174"/>
      <c r="CT33" s="174"/>
      <c r="CU33" s="174"/>
      <c r="CZ33" s="497"/>
      <c r="DA33" s="862"/>
      <c r="DD33" s="862"/>
      <c r="FV33" s="505"/>
      <c r="GF33" s="372"/>
    </row>
    <row r="34" spans="1:188" ht="39.950000000000003" customHeight="1" thickBot="1">
      <c r="A34" s="1019">
        <f t="shared" si="32"/>
        <v>31</v>
      </c>
      <c r="B34" s="939" t="s">
        <v>828</v>
      </c>
      <c r="C34" s="940" t="s">
        <v>679</v>
      </c>
      <c r="D34" s="943" t="s">
        <v>3411</v>
      </c>
      <c r="E34" s="1027" t="s">
        <v>3412</v>
      </c>
      <c r="F34" s="826" t="s">
        <v>3413</v>
      </c>
      <c r="G34" s="827" t="s">
        <v>3215</v>
      </c>
      <c r="H34" s="828"/>
      <c r="I34" s="1031">
        <v>2</v>
      </c>
      <c r="J34" s="999" t="s">
        <v>165</v>
      </c>
      <c r="K34" s="999" t="s">
        <v>165</v>
      </c>
      <c r="L34" s="1005" t="s">
        <v>501</v>
      </c>
      <c r="M34" s="843">
        <f t="shared" si="12"/>
        <v>0.45833333333333331</v>
      </c>
      <c r="N34" s="219"/>
      <c r="O34" s="794"/>
      <c r="P34" s="103" t="s">
        <v>167</v>
      </c>
      <c r="Q34" s="116" t="str">
        <f t="shared" si="13"/>
        <v>no</v>
      </c>
      <c r="R34" s="116" t="str">
        <f t="shared" si="13"/>
        <v>no</v>
      </c>
      <c r="S34" s="116" t="str">
        <f t="shared" si="13"/>
        <v>no</v>
      </c>
      <c r="T34" s="123" t="str">
        <f t="shared" si="0"/>
        <v>Attended</v>
      </c>
      <c r="U34" s="143">
        <f t="shared" si="14"/>
        <v>41340.038194444445</v>
      </c>
      <c r="V34" s="203" t="str">
        <f t="shared" si="15"/>
        <v>098048463</v>
      </c>
      <c r="AD34" s="119" t="str">
        <f t="shared" si="1"/>
        <v>HERNANDEZ-HERNANDEZ</v>
      </c>
      <c r="AE34" s="119" t="str">
        <f t="shared" si="2"/>
        <v>JAIME</v>
      </c>
      <c r="AF34" s="110"/>
      <c r="AG34" s="115">
        <f t="shared" si="16"/>
        <v>41340.038194444445</v>
      </c>
      <c r="AH34" s="174" t="str">
        <f t="shared" si="3"/>
        <v>HERNANDEZ-HERNANDEZ</v>
      </c>
      <c r="AI34" s="174" t="str">
        <f t="shared" si="4"/>
        <v>JAIME</v>
      </c>
      <c r="AJ34" s="285">
        <f t="shared" si="5"/>
        <v>98048463</v>
      </c>
      <c r="AK34" s="232" t="str">
        <f t="shared" si="6"/>
        <v>M</v>
      </c>
      <c r="AL34" s="232" t="str">
        <f t="shared" si="7"/>
        <v>BML</v>
      </c>
      <c r="AM34" s="178">
        <f>IF(AND($L34="Attended",$J34="Yes"),IF('IO Intake'!D$8=$AJ34,VLOOKUP('IO Intro'!$C$4,$Y$9:$Z$16,2),$AM34),0)</f>
        <v>0</v>
      </c>
      <c r="AN34" s="178">
        <f t="shared" si="17"/>
        <v>0</v>
      </c>
      <c r="AO34" s="178">
        <f t="shared" si="18"/>
        <v>0</v>
      </c>
      <c r="AP34" s="178">
        <f t="shared" si="19"/>
        <v>0</v>
      </c>
      <c r="AQ34" s="178">
        <f t="shared" si="20"/>
        <v>0</v>
      </c>
      <c r="AR34" s="178">
        <f t="shared" si="21"/>
        <v>0</v>
      </c>
      <c r="AS34" s="178">
        <f t="shared" si="22"/>
        <v>0</v>
      </c>
      <c r="AT34" s="178">
        <f t="shared" si="27"/>
        <v>0</v>
      </c>
      <c r="AU34" s="214">
        <f t="shared" si="28"/>
        <v>41340</v>
      </c>
      <c r="AV34" s="215"/>
      <c r="AW34" s="178"/>
      <c r="AX34" s="160">
        <f t="shared" si="29"/>
        <v>0</v>
      </c>
      <c r="AY34" s="191">
        <f t="shared" si="23"/>
        <v>0</v>
      </c>
      <c r="AZ34" s="191">
        <f t="shared" si="24"/>
        <v>0</v>
      </c>
      <c r="BA34" s="191">
        <f t="shared" si="25"/>
        <v>0</v>
      </c>
      <c r="BB34" s="161"/>
      <c r="BC34" s="174"/>
      <c r="BD34" s="174"/>
      <c r="BE34" s="174"/>
      <c r="BF34" s="174"/>
      <c r="BG34" s="174"/>
      <c r="BH34" s="174"/>
      <c r="BI34" s="157"/>
      <c r="BJ34" s="213">
        <f t="shared" si="8"/>
        <v>41340</v>
      </c>
      <c r="BK34" s="213">
        <f t="shared" si="9"/>
        <v>0</v>
      </c>
      <c r="BL34" s="213">
        <f t="shared" si="10"/>
        <v>0</v>
      </c>
      <c r="BM34" s="817"/>
      <c r="BN34" s="219"/>
      <c r="BO34" s="193"/>
      <c r="BP34" s="215"/>
      <c r="BQ34" s="158"/>
      <c r="BR34" s="174"/>
      <c r="BS34" s="158"/>
      <c r="BT34" s="174"/>
      <c r="BU34" s="158"/>
      <c r="BV34" s="174"/>
      <c r="BW34" s="158"/>
      <c r="BX34" s="174"/>
      <c r="BY34" s="158"/>
      <c r="BZ34" s="202"/>
      <c r="CA34" s="212"/>
      <c r="CB34" s="174"/>
      <c r="CC34" s="174"/>
      <c r="CD34" s="174"/>
      <c r="CE34" s="174"/>
      <c r="CF34" s="174"/>
      <c r="CG34" s="174"/>
      <c r="CH34" s="174"/>
      <c r="CI34" s="174"/>
      <c r="CJ34" s="174"/>
      <c r="CK34" s="174"/>
      <c r="CL34" s="174"/>
      <c r="CM34" s="174"/>
      <c r="CN34" s="174"/>
      <c r="CO34" s="174"/>
      <c r="CP34" s="174"/>
      <c r="CQ34" s="174"/>
      <c r="CR34" s="174"/>
      <c r="CS34" s="174"/>
      <c r="CT34" s="174"/>
      <c r="CU34" s="174"/>
      <c r="CZ34" s="497"/>
      <c r="DD34" s="862"/>
      <c r="FV34" s="505"/>
      <c r="GF34" s="372"/>
    </row>
    <row r="35" spans="1:188" ht="39.950000000000003" customHeight="1" thickBot="1">
      <c r="A35" s="1019">
        <f t="shared" si="32"/>
        <v>32</v>
      </c>
      <c r="B35" s="939" t="s">
        <v>3414</v>
      </c>
      <c r="C35" s="940" t="s">
        <v>556</v>
      </c>
      <c r="D35" s="943" t="s">
        <v>3415</v>
      </c>
      <c r="E35" s="1027" t="s">
        <v>3416</v>
      </c>
      <c r="F35" s="826" t="s">
        <v>3417</v>
      </c>
      <c r="G35" s="827" t="s">
        <v>3215</v>
      </c>
      <c r="H35" s="828"/>
      <c r="I35" s="1031">
        <f t="shared" si="26"/>
        <v>2</v>
      </c>
      <c r="J35" s="999" t="s">
        <v>165</v>
      </c>
      <c r="K35" s="999" t="s">
        <v>165</v>
      </c>
      <c r="L35" s="1005" t="s">
        <v>501</v>
      </c>
      <c r="M35" s="843">
        <f t="shared" si="12"/>
        <v>0.45833333333333331</v>
      </c>
      <c r="N35" s="219"/>
      <c r="O35" s="794"/>
      <c r="P35" s="103" t="s">
        <v>167</v>
      </c>
      <c r="Q35" s="116" t="str">
        <f t="shared" si="13"/>
        <v>no</v>
      </c>
      <c r="R35" s="116" t="str">
        <f t="shared" si="13"/>
        <v>no</v>
      </c>
      <c r="S35" s="116" t="str">
        <f t="shared" si="13"/>
        <v>no</v>
      </c>
      <c r="T35" s="123" t="str">
        <f t="shared" si="0"/>
        <v>Attended</v>
      </c>
      <c r="U35" s="143">
        <f t="shared" si="14"/>
        <v>41340.038194444445</v>
      </c>
      <c r="V35" s="203" t="str">
        <f t="shared" si="15"/>
        <v>205570907</v>
      </c>
      <c r="AD35" s="119" t="str">
        <f t="shared" si="1"/>
        <v>GARCIA-MORALES</v>
      </c>
      <c r="AE35" s="119" t="str">
        <f t="shared" si="2"/>
        <v>JESUS</v>
      </c>
      <c r="AF35" s="110"/>
      <c r="AG35" s="115">
        <f t="shared" si="16"/>
        <v>41340.038194444445</v>
      </c>
      <c r="AH35" s="174" t="str">
        <f t="shared" si="3"/>
        <v>GARCIA-MORALES</v>
      </c>
      <c r="AI35" s="174" t="str">
        <f t="shared" si="4"/>
        <v>JESUS</v>
      </c>
      <c r="AJ35" s="285">
        <f t="shared" si="5"/>
        <v>205570907</v>
      </c>
      <c r="AK35" s="232" t="str">
        <f t="shared" si="6"/>
        <v>M</v>
      </c>
      <c r="AL35" s="232" t="str">
        <f t="shared" si="7"/>
        <v>BML</v>
      </c>
      <c r="AM35" s="178">
        <f>IF(AND($L35="Attended",$J35="Yes"),IF('IO Intake'!D$8=$AJ35,VLOOKUP('IO Intro'!$C$4,$Y$9:$Z$16,2),$AM35),0)</f>
        <v>0</v>
      </c>
      <c r="AN35" s="178">
        <f t="shared" si="17"/>
        <v>0</v>
      </c>
      <c r="AO35" s="178">
        <f t="shared" si="18"/>
        <v>0</v>
      </c>
      <c r="AP35" s="178">
        <f t="shared" si="19"/>
        <v>0</v>
      </c>
      <c r="AQ35" s="178">
        <f t="shared" si="20"/>
        <v>0</v>
      </c>
      <c r="AR35" s="178">
        <f t="shared" si="21"/>
        <v>0</v>
      </c>
      <c r="AS35" s="178">
        <f t="shared" si="22"/>
        <v>0</v>
      </c>
      <c r="AT35" s="178">
        <f t="shared" si="27"/>
        <v>0</v>
      </c>
      <c r="AU35" s="214">
        <f t="shared" si="28"/>
        <v>41340</v>
      </c>
      <c r="AV35" s="215"/>
      <c r="AW35" s="178"/>
      <c r="AX35" s="160">
        <f t="shared" si="29"/>
        <v>0</v>
      </c>
      <c r="AY35" s="191">
        <f t="shared" si="23"/>
        <v>0</v>
      </c>
      <c r="AZ35" s="191">
        <f t="shared" si="24"/>
        <v>0</v>
      </c>
      <c r="BA35" s="191">
        <f t="shared" si="25"/>
        <v>0</v>
      </c>
      <c r="BB35" s="161"/>
      <c r="BC35" s="174"/>
      <c r="BD35" s="174"/>
      <c r="BE35" s="174"/>
      <c r="BF35" s="174"/>
      <c r="BG35" s="174"/>
      <c r="BH35" s="174"/>
      <c r="BI35" s="157"/>
      <c r="BJ35" s="213">
        <f t="shared" si="8"/>
        <v>41340</v>
      </c>
      <c r="BK35" s="213">
        <f t="shared" si="9"/>
        <v>0</v>
      </c>
      <c r="BL35" s="213">
        <f t="shared" si="10"/>
        <v>0</v>
      </c>
      <c r="BM35" s="817"/>
      <c r="BN35" s="219"/>
      <c r="BO35" s="193"/>
      <c r="BP35" s="215"/>
      <c r="BQ35" s="158"/>
      <c r="BR35" s="174"/>
      <c r="BS35" s="158"/>
      <c r="BT35" s="174"/>
      <c r="BU35" s="158"/>
      <c r="BV35" s="174"/>
      <c r="BW35" s="158"/>
      <c r="BX35" s="174"/>
      <c r="BY35" s="158"/>
      <c r="BZ35" s="202"/>
      <c r="CA35" s="212"/>
      <c r="CB35" s="174"/>
      <c r="CC35" s="174"/>
      <c r="CD35" s="174"/>
      <c r="CE35" s="174"/>
      <c r="CF35" s="174"/>
      <c r="CG35" s="174"/>
      <c r="CH35" s="174"/>
      <c r="CI35" s="174"/>
      <c r="CJ35" s="174"/>
      <c r="CK35" s="174"/>
      <c r="CL35" s="174"/>
      <c r="CM35" s="174"/>
      <c r="CN35" s="174"/>
      <c r="CO35" s="174"/>
      <c r="CP35" s="174"/>
      <c r="CQ35" s="174"/>
      <c r="CR35" s="174"/>
      <c r="CS35" s="174"/>
      <c r="CT35" s="174"/>
      <c r="CU35" s="174"/>
      <c r="CZ35" s="497"/>
      <c r="FV35" s="505"/>
      <c r="GF35" s="372"/>
    </row>
    <row r="36" spans="1:188" ht="39.950000000000003" customHeight="1" thickBot="1">
      <c r="A36" s="1019">
        <f t="shared" si="32"/>
        <v>33</v>
      </c>
      <c r="B36" s="939" t="s">
        <v>742</v>
      </c>
      <c r="C36" s="940" t="s">
        <v>2225</v>
      </c>
      <c r="D36" s="943" t="s">
        <v>3418</v>
      </c>
      <c r="E36" s="1027" t="s">
        <v>3419</v>
      </c>
      <c r="F36" s="826" t="s">
        <v>3420</v>
      </c>
      <c r="G36" s="827" t="s">
        <v>3215</v>
      </c>
      <c r="H36" s="828"/>
      <c r="I36" s="1031">
        <f t="shared" si="26"/>
        <v>2</v>
      </c>
      <c r="J36" s="999" t="s">
        <v>165</v>
      </c>
      <c r="K36" s="999" t="s">
        <v>165</v>
      </c>
      <c r="L36" s="1004" t="s">
        <v>501</v>
      </c>
      <c r="M36" s="843">
        <f t="shared" si="12"/>
        <v>0.45833333333333331</v>
      </c>
      <c r="N36" s="219"/>
      <c r="O36" s="794"/>
      <c r="P36" s="103" t="s">
        <v>167</v>
      </c>
      <c r="Q36" s="116" t="str">
        <f t="shared" si="13"/>
        <v>no</v>
      </c>
      <c r="R36" s="116" t="str">
        <f t="shared" si="13"/>
        <v>no</v>
      </c>
      <c r="S36" s="116" t="str">
        <f t="shared" si="13"/>
        <v>no</v>
      </c>
      <c r="T36" s="123" t="str">
        <f t="shared" si="0"/>
        <v>Attended</v>
      </c>
      <c r="U36" s="143">
        <f t="shared" si="14"/>
        <v>41340.038194444445</v>
      </c>
      <c r="V36" s="203" t="str">
        <f t="shared" si="15"/>
        <v>098781037</v>
      </c>
      <c r="AD36" s="119" t="str">
        <f t="shared" si="1"/>
        <v>MARTINEZ</v>
      </c>
      <c r="AE36" s="119" t="str">
        <f t="shared" si="2"/>
        <v>NORBERTO</v>
      </c>
      <c r="AF36" s="110"/>
      <c r="AG36" s="115">
        <f t="shared" si="16"/>
        <v>41340.038194444445</v>
      </c>
      <c r="AH36" s="174" t="str">
        <f t="shared" si="3"/>
        <v>MARTINEZ</v>
      </c>
      <c r="AI36" s="174" t="str">
        <f t="shared" si="4"/>
        <v>NORBERTO</v>
      </c>
      <c r="AJ36" s="285">
        <f t="shared" si="5"/>
        <v>98781037</v>
      </c>
      <c r="AK36" s="232" t="str">
        <f t="shared" si="6"/>
        <v>M</v>
      </c>
      <c r="AL36" s="232" t="str">
        <f t="shared" si="7"/>
        <v>BML</v>
      </c>
      <c r="AM36" s="178">
        <f>IF(AND($L36="Attended",$J36="Yes"),IF('IO Intake'!D$8=$AJ36,VLOOKUP('IO Intro'!$C$4,$Y$9:$Z$16,2),$AM36),0)</f>
        <v>0</v>
      </c>
      <c r="AN36" s="178">
        <f t="shared" si="17"/>
        <v>0</v>
      </c>
      <c r="AO36" s="178">
        <f t="shared" si="18"/>
        <v>0</v>
      </c>
      <c r="AP36" s="178">
        <f t="shared" si="19"/>
        <v>0</v>
      </c>
      <c r="AQ36" s="178">
        <f t="shared" si="20"/>
        <v>0</v>
      </c>
      <c r="AR36" s="178">
        <f t="shared" si="21"/>
        <v>0</v>
      </c>
      <c r="AS36" s="178">
        <f t="shared" si="22"/>
        <v>0</v>
      </c>
      <c r="AT36" s="178">
        <f t="shared" si="27"/>
        <v>0</v>
      </c>
      <c r="AU36" s="214">
        <f t="shared" si="28"/>
        <v>41340</v>
      </c>
      <c r="AV36" s="215"/>
      <c r="AW36" s="178"/>
      <c r="AX36" s="160">
        <f t="shared" si="29"/>
        <v>0</v>
      </c>
      <c r="AY36" s="191">
        <f t="shared" si="23"/>
        <v>0</v>
      </c>
      <c r="AZ36" s="191">
        <f t="shared" si="24"/>
        <v>0</v>
      </c>
      <c r="BA36" s="191">
        <f t="shared" si="25"/>
        <v>0</v>
      </c>
      <c r="BB36" s="161"/>
      <c r="BC36" s="174"/>
      <c r="BD36" s="174"/>
      <c r="BE36" s="174"/>
      <c r="BF36" s="174"/>
      <c r="BG36" s="174"/>
      <c r="BH36" s="174"/>
      <c r="BI36" s="157"/>
      <c r="BJ36" s="213">
        <f t="shared" si="8"/>
        <v>41340</v>
      </c>
      <c r="BK36" s="213">
        <f t="shared" si="9"/>
        <v>0</v>
      </c>
      <c r="BL36" s="213">
        <f t="shared" si="10"/>
        <v>0</v>
      </c>
      <c r="BM36" s="817">
        <v>41281.62704861111</v>
      </c>
      <c r="BN36" s="219"/>
      <c r="BO36" s="193"/>
      <c r="BP36" s="215"/>
      <c r="BQ36" s="158"/>
      <c r="BR36" s="174"/>
      <c r="BS36" s="158"/>
      <c r="BT36" s="174"/>
      <c r="BU36" s="158"/>
      <c r="BV36" s="174"/>
      <c r="BW36" s="158"/>
      <c r="BX36" s="174"/>
      <c r="BY36" s="158"/>
      <c r="BZ36" s="202"/>
      <c r="CA36" s="212"/>
      <c r="CB36" s="174"/>
      <c r="CC36" s="174"/>
      <c r="CD36" s="174"/>
      <c r="CE36" s="174"/>
      <c r="CF36" s="174"/>
      <c r="CG36" s="174"/>
      <c r="CH36" s="174"/>
      <c r="CI36" s="174"/>
      <c r="CJ36" s="174"/>
      <c r="CK36" s="174"/>
      <c r="CL36" s="560"/>
      <c r="CM36" s="174"/>
      <c r="CN36" s="174"/>
      <c r="CO36" s="174"/>
      <c r="CP36" s="174"/>
      <c r="CQ36" s="174"/>
      <c r="CR36" s="174"/>
      <c r="CS36" s="174"/>
      <c r="CT36" s="174"/>
      <c r="CU36" s="174"/>
      <c r="CZ36" s="497"/>
      <c r="DA36" s="862"/>
      <c r="DD36" s="915"/>
      <c r="FV36" s="505"/>
      <c r="GF36" s="372"/>
    </row>
    <row r="37" spans="1:188" ht="39.950000000000003" customHeight="1" thickBot="1">
      <c r="A37" s="1019">
        <f t="shared" si="32"/>
        <v>34</v>
      </c>
      <c r="B37" s="939" t="s">
        <v>3421</v>
      </c>
      <c r="C37" s="940" t="s">
        <v>3422</v>
      </c>
      <c r="D37" s="943" t="s">
        <v>3423</v>
      </c>
      <c r="E37" s="1027" t="s">
        <v>3424</v>
      </c>
      <c r="F37" s="826" t="s">
        <v>3420</v>
      </c>
      <c r="G37" s="827" t="s">
        <v>3215</v>
      </c>
      <c r="H37" s="828"/>
      <c r="I37" s="1031">
        <f t="shared" si="26"/>
        <v>2</v>
      </c>
      <c r="J37" s="999" t="s">
        <v>165</v>
      </c>
      <c r="K37" s="999" t="s">
        <v>165</v>
      </c>
      <c r="L37" s="1004" t="s">
        <v>501</v>
      </c>
      <c r="M37" s="843">
        <f t="shared" si="12"/>
        <v>0.45833333333333331</v>
      </c>
      <c r="N37" s="219"/>
      <c r="O37" s="794"/>
      <c r="P37" s="103" t="s">
        <v>167</v>
      </c>
      <c r="Q37" s="116" t="str">
        <f t="shared" si="13"/>
        <v>no</v>
      </c>
      <c r="R37" s="116" t="str">
        <f t="shared" si="13"/>
        <v>no</v>
      </c>
      <c r="S37" s="116" t="str">
        <f t="shared" si="13"/>
        <v>no</v>
      </c>
      <c r="T37" s="123" t="str">
        <f t="shared" si="0"/>
        <v>Attended</v>
      </c>
      <c r="U37" s="143">
        <f t="shared" si="14"/>
        <v>41340.038194444445</v>
      </c>
      <c r="V37" s="203" t="str">
        <f t="shared" si="15"/>
        <v>205790176</v>
      </c>
      <c r="AD37" s="119" t="str">
        <f t="shared" si="1"/>
        <v>PEREZ-GARCIA</v>
      </c>
      <c r="AE37" s="119" t="str">
        <f t="shared" si="2"/>
        <v>ELIEZER</v>
      </c>
      <c r="AF37" s="110"/>
      <c r="AG37" s="115">
        <f t="shared" si="16"/>
        <v>41340.038194444445</v>
      </c>
      <c r="AH37" s="174" t="str">
        <f t="shared" si="3"/>
        <v>PEREZ-GARCIA</v>
      </c>
      <c r="AI37" s="174" t="str">
        <f t="shared" si="4"/>
        <v>ELIEZER</v>
      </c>
      <c r="AJ37" s="285">
        <f t="shared" si="5"/>
        <v>205790176</v>
      </c>
      <c r="AK37" s="232" t="str">
        <f t="shared" si="6"/>
        <v>M</v>
      </c>
      <c r="AL37" s="232" t="str">
        <f t="shared" si="7"/>
        <v>BML</v>
      </c>
      <c r="AM37" s="178">
        <f>IF(AND($L37="Attended",$J37="Yes"),IF('IO Intake'!D$8=$AJ37,VLOOKUP('IO Intro'!$C$4,$Y$9:$Z$16,2),$AM37),0)</f>
        <v>0</v>
      </c>
      <c r="AN37" s="178">
        <f t="shared" si="17"/>
        <v>0</v>
      </c>
      <c r="AO37" s="178">
        <f t="shared" si="18"/>
        <v>0</v>
      </c>
      <c r="AP37" s="178">
        <f t="shared" si="19"/>
        <v>0</v>
      </c>
      <c r="AQ37" s="178">
        <f t="shared" si="20"/>
        <v>0</v>
      </c>
      <c r="AR37" s="178">
        <f t="shared" si="21"/>
        <v>0</v>
      </c>
      <c r="AS37" s="178">
        <f t="shared" si="22"/>
        <v>0</v>
      </c>
      <c r="AT37" s="178">
        <f t="shared" si="27"/>
        <v>0</v>
      </c>
      <c r="AU37" s="214">
        <f t="shared" si="28"/>
        <v>41340</v>
      </c>
      <c r="AV37" s="215"/>
      <c r="AW37" s="178"/>
      <c r="AX37" s="160">
        <f t="shared" si="29"/>
        <v>0</v>
      </c>
      <c r="AY37" s="191">
        <f t="shared" si="23"/>
        <v>0</v>
      </c>
      <c r="AZ37" s="191">
        <f t="shared" si="24"/>
        <v>0</v>
      </c>
      <c r="BA37" s="191">
        <f t="shared" si="25"/>
        <v>0</v>
      </c>
      <c r="BB37" s="161"/>
      <c r="BC37" s="174"/>
      <c r="BD37" s="174"/>
      <c r="BE37" s="174"/>
      <c r="BF37" s="174"/>
      <c r="BG37" s="174"/>
      <c r="BH37" s="174"/>
      <c r="BI37" s="157"/>
      <c r="BJ37" s="213">
        <f t="shared" si="8"/>
        <v>41340</v>
      </c>
      <c r="BK37" s="213">
        <f t="shared" si="9"/>
        <v>0</v>
      </c>
      <c r="BL37" s="213">
        <f t="shared" si="10"/>
        <v>0</v>
      </c>
      <c r="BM37" s="817"/>
      <c r="BN37" s="219"/>
      <c r="BO37" s="193"/>
      <c r="BP37" s="215"/>
      <c r="BQ37" s="158"/>
      <c r="BR37" s="174"/>
      <c r="BS37" s="158"/>
      <c r="BT37" s="174"/>
      <c r="BU37" s="158"/>
      <c r="BV37" s="174"/>
      <c r="BW37" s="158"/>
      <c r="BX37" s="174"/>
      <c r="BY37" s="158"/>
      <c r="BZ37" s="202"/>
      <c r="CA37" s="212"/>
      <c r="CB37" s="174"/>
      <c r="CC37" s="174"/>
      <c r="CD37" s="174"/>
      <c r="CE37" s="174"/>
      <c r="CF37" s="174"/>
      <c r="CG37" s="174"/>
      <c r="CH37" s="174"/>
      <c r="CI37" s="174"/>
      <c r="CJ37" s="174"/>
      <c r="CK37" s="174"/>
      <c r="CL37" s="174"/>
      <c r="CM37" s="174"/>
      <c r="CN37" s="174"/>
      <c r="CO37" s="174"/>
      <c r="CP37" s="174"/>
      <c r="CQ37" s="174"/>
      <c r="CR37" s="174"/>
      <c r="CS37" s="174"/>
      <c r="CT37" s="174"/>
      <c r="CU37" s="174"/>
      <c r="CZ37" s="497"/>
      <c r="DC37" s="915"/>
      <c r="DD37" s="862"/>
      <c r="FV37" s="505"/>
      <c r="GF37" s="372"/>
    </row>
    <row r="38" spans="1:188" ht="39.950000000000003" customHeight="1" thickBot="1">
      <c r="A38" s="1019">
        <f t="shared" si="32"/>
        <v>35</v>
      </c>
      <c r="B38" s="939" t="s">
        <v>3425</v>
      </c>
      <c r="C38" s="940" t="s">
        <v>537</v>
      </c>
      <c r="D38" s="943" t="s">
        <v>3426</v>
      </c>
      <c r="E38" s="1027" t="s">
        <v>3427</v>
      </c>
      <c r="F38" s="826" t="s">
        <v>3420</v>
      </c>
      <c r="G38" s="827" t="s">
        <v>3215</v>
      </c>
      <c r="H38" s="828"/>
      <c r="I38" s="1031">
        <f t="shared" si="26"/>
        <v>2</v>
      </c>
      <c r="J38" s="999" t="s">
        <v>165</v>
      </c>
      <c r="K38" s="999" t="s">
        <v>165</v>
      </c>
      <c r="L38" s="1004" t="s">
        <v>501</v>
      </c>
      <c r="M38" s="843">
        <f t="shared" si="12"/>
        <v>0.45833333333333331</v>
      </c>
      <c r="N38" s="219"/>
      <c r="O38" s="794"/>
      <c r="P38" s="103" t="s">
        <v>167</v>
      </c>
      <c r="Q38" s="116" t="str">
        <f t="shared" si="13"/>
        <v>no</v>
      </c>
      <c r="R38" s="116" t="str">
        <f t="shared" si="13"/>
        <v>no</v>
      </c>
      <c r="S38" s="116" t="str">
        <f t="shared" si="13"/>
        <v>no</v>
      </c>
      <c r="T38" s="123" t="str">
        <f t="shared" si="0"/>
        <v>Attended</v>
      </c>
      <c r="U38" s="143">
        <f t="shared" si="14"/>
        <v>41340.038194444445</v>
      </c>
      <c r="V38" s="203" t="str">
        <f t="shared" si="15"/>
        <v>205790180</v>
      </c>
      <c r="AD38" s="119" t="str">
        <f t="shared" si="1"/>
        <v>ITURBIDE-MANZANO</v>
      </c>
      <c r="AE38" s="119" t="str">
        <f t="shared" si="2"/>
        <v>JUAN</v>
      </c>
      <c r="AF38" s="110"/>
      <c r="AG38" s="115">
        <f t="shared" si="16"/>
        <v>41340.038194444445</v>
      </c>
      <c r="AH38" s="174" t="str">
        <f t="shared" si="3"/>
        <v>ITURBIDE-MANZANO</v>
      </c>
      <c r="AI38" s="174" t="str">
        <f t="shared" si="4"/>
        <v>JUAN</v>
      </c>
      <c r="AJ38" s="285">
        <f t="shared" si="5"/>
        <v>205790180</v>
      </c>
      <c r="AK38" s="232" t="str">
        <f t="shared" si="6"/>
        <v>M</v>
      </c>
      <c r="AL38" s="232" t="str">
        <f t="shared" si="7"/>
        <v>BML</v>
      </c>
      <c r="AM38" s="178">
        <f>IF(AND($L38="Attended",$J38="Yes"),IF('IO Intake'!D$8=$AJ38,VLOOKUP('IO Intro'!$C$4,$Y$9:$Z$16,2),$AM38),0)</f>
        <v>0</v>
      </c>
      <c r="AN38" s="178">
        <f t="shared" si="17"/>
        <v>0</v>
      </c>
      <c r="AO38" s="178">
        <f t="shared" si="18"/>
        <v>0</v>
      </c>
      <c r="AP38" s="178">
        <f t="shared" si="19"/>
        <v>0</v>
      </c>
      <c r="AQ38" s="178">
        <f t="shared" si="20"/>
        <v>0</v>
      </c>
      <c r="AR38" s="178">
        <f t="shared" si="21"/>
        <v>0</v>
      </c>
      <c r="AS38" s="178">
        <f t="shared" si="22"/>
        <v>0</v>
      </c>
      <c r="AT38" s="178">
        <f t="shared" si="27"/>
        <v>0</v>
      </c>
      <c r="AU38" s="214">
        <f t="shared" si="28"/>
        <v>41340</v>
      </c>
      <c r="AV38" s="215"/>
      <c r="AW38" s="178"/>
      <c r="AX38" s="160">
        <f t="shared" si="29"/>
        <v>0</v>
      </c>
      <c r="AY38" s="191">
        <f t="shared" si="23"/>
        <v>0</v>
      </c>
      <c r="AZ38" s="191">
        <f t="shared" si="24"/>
        <v>0</v>
      </c>
      <c r="BA38" s="191">
        <f t="shared" si="25"/>
        <v>0</v>
      </c>
      <c r="BB38" s="161"/>
      <c r="BC38" s="174"/>
      <c r="BD38" s="174"/>
      <c r="BE38" s="174"/>
      <c r="BF38" s="174"/>
      <c r="BG38" s="174"/>
      <c r="BH38" s="174"/>
      <c r="BI38" s="157"/>
      <c r="BJ38" s="213">
        <f t="shared" si="8"/>
        <v>41340</v>
      </c>
      <c r="BK38" s="213">
        <f t="shared" si="9"/>
        <v>0</v>
      </c>
      <c r="BL38" s="213">
        <f t="shared" si="10"/>
        <v>0</v>
      </c>
      <c r="BM38" s="817"/>
      <c r="BN38" s="219"/>
      <c r="BO38" s="193"/>
      <c r="BP38" s="215"/>
      <c r="BQ38" s="158"/>
      <c r="BR38" s="174"/>
      <c r="BS38" s="158"/>
      <c r="BT38" s="174"/>
      <c r="BU38" s="158"/>
      <c r="BV38" s="174"/>
      <c r="BW38" s="158"/>
      <c r="BX38" s="174"/>
      <c r="BY38" s="158"/>
      <c r="BZ38" s="202"/>
      <c r="CA38" s="212"/>
      <c r="CB38" s="174"/>
      <c r="CC38" s="174"/>
      <c r="CD38" s="174"/>
      <c r="CE38" s="174"/>
      <c r="CF38" s="174"/>
      <c r="CG38" s="174"/>
      <c r="CH38" s="174"/>
      <c r="CI38" s="174"/>
      <c r="CJ38" s="174"/>
      <c r="CK38" s="174"/>
      <c r="CL38" s="174"/>
      <c r="CM38" s="174"/>
      <c r="CN38" s="174"/>
      <c r="CO38" s="174"/>
      <c r="CP38" s="174"/>
      <c r="CQ38" s="174"/>
      <c r="CR38" s="174"/>
      <c r="CS38" s="174"/>
      <c r="CT38" s="174"/>
      <c r="CU38" s="174"/>
      <c r="CZ38" s="497"/>
      <c r="DA38" s="862"/>
      <c r="DD38" s="915"/>
      <c r="DQ38" s="862"/>
      <c r="FV38" s="505"/>
      <c r="GF38" s="372"/>
    </row>
    <row r="39" spans="1:188" ht="39.950000000000003" customHeight="1" thickBot="1">
      <c r="A39" s="1019">
        <f t="shared" si="32"/>
        <v>36</v>
      </c>
      <c r="B39" s="939" t="s">
        <v>3428</v>
      </c>
      <c r="C39" s="940" t="s">
        <v>1966</v>
      </c>
      <c r="D39" s="943" t="s">
        <v>3429</v>
      </c>
      <c r="E39" s="1027" t="s">
        <v>3430</v>
      </c>
      <c r="F39" s="826" t="s">
        <v>3431</v>
      </c>
      <c r="G39" s="827" t="s">
        <v>3215</v>
      </c>
      <c r="H39" s="828"/>
      <c r="I39" s="1031">
        <f t="shared" si="26"/>
        <v>2</v>
      </c>
      <c r="J39" s="999" t="s">
        <v>165</v>
      </c>
      <c r="K39" s="999" t="s">
        <v>165</v>
      </c>
      <c r="L39" s="1004" t="s">
        <v>501</v>
      </c>
      <c r="M39" s="843">
        <f t="shared" si="12"/>
        <v>0.45833333333333331</v>
      </c>
      <c r="N39" s="219"/>
      <c r="O39" s="794"/>
      <c r="P39" s="103" t="s">
        <v>167</v>
      </c>
      <c r="Q39" s="116" t="str">
        <f t="shared" si="13"/>
        <v>no</v>
      </c>
      <c r="R39" s="116" t="str">
        <f t="shared" si="13"/>
        <v>no</v>
      </c>
      <c r="S39" s="116" t="str">
        <f t="shared" si="13"/>
        <v>no</v>
      </c>
      <c r="T39" s="123" t="str">
        <f t="shared" si="0"/>
        <v>Attended</v>
      </c>
      <c r="U39" s="143">
        <f t="shared" si="14"/>
        <v>41340.038194444445</v>
      </c>
      <c r="V39" s="203" t="str">
        <f t="shared" si="15"/>
        <v>205790104</v>
      </c>
      <c r="AD39" s="119" t="str">
        <f t="shared" si="1"/>
        <v>MAIDEEN SAHIB</v>
      </c>
      <c r="AE39" s="119" t="str">
        <f t="shared" si="2"/>
        <v>MOHAMED</v>
      </c>
      <c r="AF39" s="110"/>
      <c r="AG39" s="115">
        <f t="shared" si="16"/>
        <v>41340.038194444445</v>
      </c>
      <c r="AH39" s="174" t="str">
        <f t="shared" si="3"/>
        <v>MAIDEEN SAHIB</v>
      </c>
      <c r="AI39" s="174" t="str">
        <f t="shared" si="4"/>
        <v>MOHAMED</v>
      </c>
      <c r="AJ39" s="285">
        <f t="shared" si="5"/>
        <v>205790104</v>
      </c>
      <c r="AK39" s="232" t="str">
        <f t="shared" si="6"/>
        <v>M</v>
      </c>
      <c r="AL39" s="232" t="str">
        <f t="shared" si="7"/>
        <v>BML</v>
      </c>
      <c r="AM39" s="178">
        <f>IF(AND($L39="Attended",$J39="Yes"),IF('IO Intake'!D$8=$AJ39,VLOOKUP('IO Intro'!$C$4,$Y$9:$Z$16,2),$AM39),0)</f>
        <v>0</v>
      </c>
      <c r="AN39" s="178">
        <f t="shared" si="17"/>
        <v>0</v>
      </c>
      <c r="AO39" s="178">
        <f t="shared" si="18"/>
        <v>0</v>
      </c>
      <c r="AP39" s="178">
        <f t="shared" si="19"/>
        <v>0</v>
      </c>
      <c r="AQ39" s="178">
        <f t="shared" si="20"/>
        <v>0</v>
      </c>
      <c r="AR39" s="178">
        <f t="shared" si="21"/>
        <v>0</v>
      </c>
      <c r="AS39" s="178">
        <f t="shared" si="22"/>
        <v>0</v>
      </c>
      <c r="AT39" s="178">
        <f t="shared" si="27"/>
        <v>0</v>
      </c>
      <c r="AU39" s="214">
        <f t="shared" si="28"/>
        <v>41340</v>
      </c>
      <c r="AV39" s="215"/>
      <c r="AW39" s="178"/>
      <c r="AX39" s="160">
        <f t="shared" si="29"/>
        <v>0</v>
      </c>
      <c r="AY39" s="191">
        <f t="shared" si="23"/>
        <v>0</v>
      </c>
      <c r="AZ39" s="191">
        <f t="shared" si="24"/>
        <v>0</v>
      </c>
      <c r="BA39" s="191">
        <f t="shared" si="25"/>
        <v>0</v>
      </c>
      <c r="BB39" s="161"/>
      <c r="BC39" s="174"/>
      <c r="BD39" s="174"/>
      <c r="BE39" s="174"/>
      <c r="BF39" s="174"/>
      <c r="BG39" s="174"/>
      <c r="BH39" s="174"/>
      <c r="BI39" s="157"/>
      <c r="BJ39" s="213">
        <f t="shared" si="8"/>
        <v>41340</v>
      </c>
      <c r="BK39" s="213">
        <f t="shared" si="9"/>
        <v>0</v>
      </c>
      <c r="BL39" s="213">
        <f t="shared" si="10"/>
        <v>0</v>
      </c>
      <c r="BM39" s="817"/>
      <c r="BN39" s="219"/>
      <c r="BO39" s="193"/>
      <c r="BP39" s="215"/>
      <c r="BQ39" s="158"/>
      <c r="BR39" s="174"/>
      <c r="BS39" s="158"/>
      <c r="BT39" s="174"/>
      <c r="BU39" s="158"/>
      <c r="BV39" s="174"/>
      <c r="BW39" s="158"/>
      <c r="BX39" s="174"/>
      <c r="BY39" s="158"/>
      <c r="BZ39" s="202"/>
      <c r="CA39" s="212"/>
      <c r="CB39" s="174"/>
      <c r="CC39" s="174"/>
      <c r="CD39" s="174"/>
      <c r="CE39" s="174"/>
      <c r="CF39" s="174"/>
      <c r="CG39" s="174"/>
      <c r="CH39" s="174"/>
      <c r="CI39" s="174"/>
      <c r="CJ39" s="174"/>
      <c r="CK39" s="174"/>
      <c r="CL39" s="174"/>
      <c r="CM39" s="174"/>
      <c r="CN39" s="174"/>
      <c r="CO39" s="174"/>
      <c r="CP39" s="174"/>
      <c r="CQ39" s="174"/>
      <c r="CR39" s="174"/>
      <c r="CS39" s="174"/>
      <c r="CT39" s="174"/>
      <c r="CU39" s="174"/>
      <c r="CZ39" s="497"/>
      <c r="FV39" s="505"/>
      <c r="GF39" s="372"/>
    </row>
    <row r="40" spans="1:188" ht="39.950000000000003" customHeight="1" thickBot="1">
      <c r="A40" s="1019">
        <f t="shared" si="32"/>
        <v>37</v>
      </c>
      <c r="B40" s="939" t="s">
        <v>3432</v>
      </c>
      <c r="C40" s="940" t="s">
        <v>637</v>
      </c>
      <c r="D40" s="943" t="s">
        <v>3433</v>
      </c>
      <c r="E40" s="1027" t="s">
        <v>3434</v>
      </c>
      <c r="F40" s="826" t="s">
        <v>3431</v>
      </c>
      <c r="G40" s="827" t="s">
        <v>3215</v>
      </c>
      <c r="H40" s="828"/>
      <c r="I40" s="1031">
        <f t="shared" si="26"/>
        <v>2</v>
      </c>
      <c r="J40" s="999" t="s">
        <v>165</v>
      </c>
      <c r="K40" s="999" t="s">
        <v>165</v>
      </c>
      <c r="L40" s="1004" t="s">
        <v>501</v>
      </c>
      <c r="M40" s="843">
        <f t="shared" si="12"/>
        <v>0.45833333333333331</v>
      </c>
      <c r="N40" s="219"/>
      <c r="O40" s="794"/>
      <c r="P40" s="103" t="s">
        <v>167</v>
      </c>
      <c r="Q40" s="116" t="str">
        <f t="shared" si="13"/>
        <v>no</v>
      </c>
      <c r="R40" s="116" t="str">
        <f t="shared" si="13"/>
        <v>no</v>
      </c>
      <c r="S40" s="116" t="str">
        <f t="shared" si="13"/>
        <v>no</v>
      </c>
      <c r="T40" s="123" t="str">
        <f t="shared" si="0"/>
        <v>Attended</v>
      </c>
      <c r="U40" s="143">
        <f t="shared" si="14"/>
        <v>41340.038194444445</v>
      </c>
      <c r="V40" s="203" t="str">
        <f t="shared" si="15"/>
        <v>205790175</v>
      </c>
      <c r="AD40" s="119" t="str">
        <f t="shared" si="1"/>
        <v>RAMIREZ-SANCHEZ</v>
      </c>
      <c r="AE40" s="119" t="str">
        <f t="shared" si="2"/>
        <v>ALFREDO</v>
      </c>
      <c r="AF40" s="110"/>
      <c r="AG40" s="115">
        <f t="shared" si="16"/>
        <v>41340.038194444445</v>
      </c>
      <c r="AH40" s="174" t="str">
        <f t="shared" si="3"/>
        <v>RAMIREZ-SANCHEZ</v>
      </c>
      <c r="AI40" s="174" t="str">
        <f t="shared" si="4"/>
        <v>ALFREDO</v>
      </c>
      <c r="AJ40" s="285">
        <f t="shared" si="5"/>
        <v>205790175</v>
      </c>
      <c r="AK40" s="232" t="str">
        <f t="shared" si="6"/>
        <v>M</v>
      </c>
      <c r="AL40" s="232" t="str">
        <f t="shared" si="7"/>
        <v>BML</v>
      </c>
      <c r="AM40" s="178">
        <f>IF(AND($L40="Attended",$J40="Yes"),IF('IO Intake'!D$8=$AJ40,VLOOKUP('IO Intro'!$C$4,$Y$9:$Z$16,2),$AM40),0)</f>
        <v>0</v>
      </c>
      <c r="AN40" s="178">
        <f t="shared" si="17"/>
        <v>0</v>
      </c>
      <c r="AO40" s="178">
        <f t="shared" si="18"/>
        <v>0</v>
      </c>
      <c r="AP40" s="178">
        <f t="shared" si="19"/>
        <v>0</v>
      </c>
      <c r="AQ40" s="178">
        <f t="shared" si="20"/>
        <v>0</v>
      </c>
      <c r="AR40" s="178">
        <f t="shared" si="21"/>
        <v>0</v>
      </c>
      <c r="AS40" s="178">
        <f t="shared" si="22"/>
        <v>0</v>
      </c>
      <c r="AT40" s="178">
        <f t="shared" si="27"/>
        <v>0</v>
      </c>
      <c r="AU40" s="214">
        <f t="shared" si="28"/>
        <v>41340</v>
      </c>
      <c r="AV40" s="215"/>
      <c r="AW40" s="178"/>
      <c r="AX40" s="160">
        <f t="shared" si="29"/>
        <v>0</v>
      </c>
      <c r="AY40" s="191">
        <f t="shared" si="23"/>
        <v>0</v>
      </c>
      <c r="AZ40" s="191">
        <f t="shared" si="24"/>
        <v>0</v>
      </c>
      <c r="BA40" s="191">
        <f t="shared" si="25"/>
        <v>0</v>
      </c>
      <c r="BB40" s="161"/>
      <c r="BC40" s="174"/>
      <c r="BD40" s="174"/>
      <c r="BE40" s="174"/>
      <c r="BF40" s="174"/>
      <c r="BG40" s="174"/>
      <c r="BH40" s="174"/>
      <c r="BI40" s="157"/>
      <c r="BJ40" s="213">
        <f t="shared" si="8"/>
        <v>41340</v>
      </c>
      <c r="BK40" s="213">
        <f t="shared" si="9"/>
        <v>0</v>
      </c>
      <c r="BL40" s="213">
        <f t="shared" si="10"/>
        <v>0</v>
      </c>
      <c r="BM40" s="817"/>
      <c r="BN40" s="219"/>
      <c r="BO40" s="193"/>
      <c r="BP40" s="215"/>
      <c r="BQ40" s="158"/>
      <c r="BR40" s="174"/>
      <c r="BS40" s="158"/>
      <c r="BT40" s="174"/>
      <c r="BU40" s="158"/>
      <c r="BV40" s="174"/>
      <c r="BW40" s="158"/>
      <c r="BX40" s="174"/>
      <c r="BY40" s="158"/>
      <c r="BZ40" s="202"/>
      <c r="CA40" s="212"/>
      <c r="CB40" s="174"/>
      <c r="CC40" s="174"/>
      <c r="CD40" s="174"/>
      <c r="CE40" s="174"/>
      <c r="CF40" s="174"/>
      <c r="CG40" s="174"/>
      <c r="CH40" s="174"/>
      <c r="CI40" s="174"/>
      <c r="CJ40" s="174"/>
      <c r="CK40" s="174"/>
      <c r="CL40" s="174"/>
      <c r="CM40" s="174"/>
      <c r="CN40" s="174"/>
      <c r="CO40" s="174"/>
      <c r="CP40" s="174"/>
      <c r="CQ40" s="174"/>
      <c r="CR40" s="174"/>
      <c r="CS40" s="174"/>
      <c r="CT40" s="174"/>
      <c r="CU40" s="174"/>
      <c r="CZ40" s="497"/>
      <c r="DA40" s="862"/>
      <c r="DD40" s="862"/>
      <c r="FV40" s="505"/>
      <c r="GF40" s="372"/>
    </row>
    <row r="41" spans="1:188" ht="39.950000000000003" customHeight="1" thickBot="1">
      <c r="A41" s="1019">
        <f t="shared" si="32"/>
        <v>38</v>
      </c>
      <c r="B41" s="939" t="s">
        <v>3435</v>
      </c>
      <c r="C41" s="940" t="s">
        <v>650</v>
      </c>
      <c r="D41" s="943" t="s">
        <v>3436</v>
      </c>
      <c r="E41" s="1027" t="s">
        <v>3437</v>
      </c>
      <c r="F41" s="826" t="s">
        <v>3438</v>
      </c>
      <c r="G41" s="827" t="s">
        <v>3215</v>
      </c>
      <c r="H41" s="828"/>
      <c r="I41" s="1031">
        <f t="shared" si="26"/>
        <v>2</v>
      </c>
      <c r="J41" s="999" t="s">
        <v>165</v>
      </c>
      <c r="K41" s="999" t="s">
        <v>165</v>
      </c>
      <c r="L41" s="1004" t="s">
        <v>501</v>
      </c>
      <c r="M41" s="843">
        <f t="shared" si="12"/>
        <v>0.45833333333333331</v>
      </c>
      <c r="N41" s="219"/>
      <c r="O41" s="794"/>
      <c r="P41" s="103" t="s">
        <v>167</v>
      </c>
      <c r="Q41" s="116" t="str">
        <f t="shared" si="13"/>
        <v>no</v>
      </c>
      <c r="R41" s="116" t="str">
        <f t="shared" si="13"/>
        <v>no</v>
      </c>
      <c r="S41" s="116" t="str">
        <f t="shared" si="13"/>
        <v>no</v>
      </c>
      <c r="T41" s="123" t="str">
        <f t="shared" si="0"/>
        <v>Attended</v>
      </c>
      <c r="U41" s="143">
        <f t="shared" si="14"/>
        <v>41340.038194444445</v>
      </c>
      <c r="V41" s="203" t="str">
        <f t="shared" si="15"/>
        <v>205790168</v>
      </c>
      <c r="AD41" s="119" t="str">
        <f t="shared" si="1"/>
        <v>PIEDRA-GUTIERREZ</v>
      </c>
      <c r="AE41" s="119" t="str">
        <f t="shared" si="2"/>
        <v>MIGUEL</v>
      </c>
      <c r="AF41" s="110"/>
      <c r="AG41" s="115">
        <f t="shared" si="16"/>
        <v>41340.038194444445</v>
      </c>
      <c r="AH41" s="174" t="str">
        <f t="shared" si="3"/>
        <v>PIEDRA-GUTIERREZ</v>
      </c>
      <c r="AI41" s="174" t="str">
        <f t="shared" si="4"/>
        <v>MIGUEL</v>
      </c>
      <c r="AJ41" s="285">
        <f t="shared" si="5"/>
        <v>205790168</v>
      </c>
      <c r="AK41" s="232" t="str">
        <f t="shared" si="6"/>
        <v>M</v>
      </c>
      <c r="AL41" s="232" t="str">
        <f t="shared" si="7"/>
        <v>BML</v>
      </c>
      <c r="AM41" s="178">
        <f>IF(AND($L41="Attended",$J41="Yes"),IF('IO Intake'!D$8=$AJ41,VLOOKUP('IO Intro'!$C$4,$Y$9:$Z$16,2),$AM41),0)</f>
        <v>0</v>
      </c>
      <c r="AN41" s="178">
        <f t="shared" si="17"/>
        <v>0</v>
      </c>
      <c r="AO41" s="178">
        <f t="shared" si="18"/>
        <v>0</v>
      </c>
      <c r="AP41" s="178">
        <f t="shared" si="19"/>
        <v>0</v>
      </c>
      <c r="AQ41" s="178">
        <f t="shared" si="20"/>
        <v>0</v>
      </c>
      <c r="AR41" s="178">
        <f t="shared" si="21"/>
        <v>0</v>
      </c>
      <c r="AS41" s="178">
        <f t="shared" si="22"/>
        <v>0</v>
      </c>
      <c r="AT41" s="178">
        <f t="shared" si="27"/>
        <v>0</v>
      </c>
      <c r="AU41" s="214">
        <f t="shared" si="28"/>
        <v>41340</v>
      </c>
      <c r="AV41" s="215"/>
      <c r="AW41" s="178"/>
      <c r="AX41" s="160">
        <f t="shared" si="29"/>
        <v>0</v>
      </c>
      <c r="AY41" s="191">
        <f t="shared" si="23"/>
        <v>0</v>
      </c>
      <c r="AZ41" s="191">
        <f t="shared" si="24"/>
        <v>0</v>
      </c>
      <c r="BA41" s="191">
        <f t="shared" si="25"/>
        <v>0</v>
      </c>
      <c r="BB41" s="161"/>
      <c r="BC41" s="174"/>
      <c r="BD41" s="174"/>
      <c r="BE41" s="174"/>
      <c r="BF41" s="174"/>
      <c r="BG41" s="174"/>
      <c r="BH41" s="174"/>
      <c r="BI41" s="157"/>
      <c r="BJ41" s="213">
        <f t="shared" si="8"/>
        <v>41340</v>
      </c>
      <c r="BK41" s="213">
        <f t="shared" si="9"/>
        <v>0</v>
      </c>
      <c r="BL41" s="213">
        <f t="shared" si="10"/>
        <v>0</v>
      </c>
      <c r="BM41" s="817"/>
      <c r="BN41" s="219"/>
      <c r="BO41" s="193"/>
      <c r="BP41" s="215"/>
      <c r="BQ41" s="158"/>
      <c r="BR41" s="174"/>
      <c r="BS41" s="158"/>
      <c r="BT41" s="174"/>
      <c r="BU41" s="158"/>
      <c r="BV41" s="174"/>
      <c r="BW41" s="158"/>
      <c r="BX41" s="174"/>
      <c r="BY41" s="158"/>
      <c r="BZ41" s="202"/>
      <c r="CA41" s="212"/>
      <c r="CB41" s="174"/>
      <c r="CC41" s="174"/>
      <c r="CD41" s="174"/>
      <c r="CE41" s="174"/>
      <c r="CF41" s="174"/>
      <c r="CG41" s="174"/>
      <c r="CH41" s="174"/>
      <c r="CI41" s="174"/>
      <c r="CJ41" s="174"/>
      <c r="CK41" s="174"/>
      <c r="CL41" s="174"/>
      <c r="CM41" s="174"/>
      <c r="CN41" s="174"/>
      <c r="CO41" s="174"/>
      <c r="CP41" s="174"/>
      <c r="CQ41" s="174"/>
      <c r="CR41" s="174"/>
      <c r="CS41" s="174"/>
      <c r="CT41" s="174"/>
      <c r="CU41" s="174"/>
      <c r="CZ41" s="497"/>
      <c r="FV41" s="505"/>
      <c r="GF41" s="372"/>
    </row>
    <row r="42" spans="1:188" ht="39.950000000000003" customHeight="1" thickBot="1">
      <c r="A42" s="1019">
        <f t="shared" si="32"/>
        <v>39</v>
      </c>
      <c r="B42" s="939" t="s">
        <v>3439</v>
      </c>
      <c r="C42" s="940" t="s">
        <v>631</v>
      </c>
      <c r="D42" s="943" t="s">
        <v>3440</v>
      </c>
      <c r="E42" s="1027" t="s">
        <v>3441</v>
      </c>
      <c r="F42" s="826" t="s">
        <v>3438</v>
      </c>
      <c r="G42" s="827" t="s">
        <v>3215</v>
      </c>
      <c r="H42" s="828"/>
      <c r="I42" s="1031">
        <f t="shared" si="26"/>
        <v>2</v>
      </c>
      <c r="J42" s="999" t="s">
        <v>165</v>
      </c>
      <c r="K42" s="999" t="s">
        <v>165</v>
      </c>
      <c r="L42" s="1004" t="s">
        <v>501</v>
      </c>
      <c r="M42" s="843">
        <f t="shared" si="12"/>
        <v>0.45833333333333331</v>
      </c>
      <c r="N42" s="219"/>
      <c r="O42" s="794"/>
      <c r="P42" s="103" t="s">
        <v>167</v>
      </c>
      <c r="Q42" s="116" t="str">
        <f t="shared" si="13"/>
        <v>no</v>
      </c>
      <c r="R42" s="116" t="str">
        <f t="shared" si="13"/>
        <v>no</v>
      </c>
      <c r="S42" s="116" t="str">
        <f t="shared" si="13"/>
        <v>no</v>
      </c>
      <c r="T42" s="123" t="str">
        <f t="shared" si="0"/>
        <v>Attended</v>
      </c>
      <c r="U42" s="143">
        <f t="shared" si="14"/>
        <v>41340.038194444445</v>
      </c>
      <c r="V42" s="203" t="str">
        <f t="shared" si="15"/>
        <v>205790172</v>
      </c>
      <c r="AD42" s="119" t="str">
        <f t="shared" si="1"/>
        <v>MIRANDA-PARRAL</v>
      </c>
      <c r="AE42" s="119" t="str">
        <f t="shared" si="2"/>
        <v>EMILIO</v>
      </c>
      <c r="AF42" s="110"/>
      <c r="AG42" s="115">
        <f t="shared" si="16"/>
        <v>41340.038194444445</v>
      </c>
      <c r="AH42" s="174" t="str">
        <f t="shared" si="3"/>
        <v>MIRANDA-PARRAL</v>
      </c>
      <c r="AI42" s="174" t="str">
        <f t="shared" si="4"/>
        <v>EMILIO</v>
      </c>
      <c r="AJ42" s="285">
        <f t="shared" si="5"/>
        <v>205790172</v>
      </c>
      <c r="AK42" s="232" t="str">
        <f t="shared" si="6"/>
        <v>M</v>
      </c>
      <c r="AL42" s="232" t="str">
        <f t="shared" si="7"/>
        <v>BML</v>
      </c>
      <c r="AM42" s="178">
        <f>IF(AND($L42="Attended",$J42="Yes"),IF('IO Intake'!D$8=$AJ42,VLOOKUP('IO Intro'!$C$4,$Y$9:$Z$16,2),$AM42),0)</f>
        <v>0</v>
      </c>
      <c r="AN42" s="178">
        <f t="shared" si="17"/>
        <v>0</v>
      </c>
      <c r="AO42" s="178">
        <f t="shared" si="18"/>
        <v>0</v>
      </c>
      <c r="AP42" s="178">
        <f t="shared" si="19"/>
        <v>0</v>
      </c>
      <c r="AQ42" s="178">
        <f t="shared" si="20"/>
        <v>0</v>
      </c>
      <c r="AR42" s="178">
        <f t="shared" si="21"/>
        <v>0</v>
      </c>
      <c r="AS42" s="178">
        <f t="shared" si="22"/>
        <v>0</v>
      </c>
      <c r="AT42" s="178">
        <f t="shared" si="27"/>
        <v>0</v>
      </c>
      <c r="AU42" s="214">
        <f t="shared" si="28"/>
        <v>41340</v>
      </c>
      <c r="AV42" s="215"/>
      <c r="AW42" s="178"/>
      <c r="AX42" s="160">
        <f t="shared" si="29"/>
        <v>0</v>
      </c>
      <c r="AY42" s="191">
        <f t="shared" si="23"/>
        <v>0</v>
      </c>
      <c r="AZ42" s="191">
        <f t="shared" si="24"/>
        <v>0</v>
      </c>
      <c r="BA42" s="191">
        <f t="shared" si="25"/>
        <v>0</v>
      </c>
      <c r="BB42" s="161"/>
      <c r="BC42" s="174"/>
      <c r="BD42" s="174"/>
      <c r="BE42" s="174"/>
      <c r="BF42" s="174"/>
      <c r="BG42" s="174"/>
      <c r="BH42" s="174"/>
      <c r="BI42" s="157"/>
      <c r="BJ42" s="213">
        <f t="shared" si="8"/>
        <v>41340</v>
      </c>
      <c r="BK42" s="213">
        <f t="shared" si="9"/>
        <v>0</v>
      </c>
      <c r="BL42" s="213">
        <f t="shared" si="10"/>
        <v>0</v>
      </c>
      <c r="BM42" s="817"/>
      <c r="BN42" s="219"/>
      <c r="BO42" s="193"/>
      <c r="BP42" s="215"/>
      <c r="BQ42" s="158"/>
      <c r="BR42" s="174"/>
      <c r="BS42" s="158"/>
      <c r="BT42" s="174"/>
      <c r="BU42" s="158"/>
      <c r="BV42" s="174"/>
      <c r="BW42" s="158"/>
      <c r="BX42" s="174"/>
      <c r="BY42" s="158"/>
      <c r="BZ42" s="202"/>
      <c r="CA42" s="212"/>
      <c r="CB42" s="174"/>
      <c r="CC42" s="174"/>
      <c r="CD42" s="174"/>
      <c r="CE42" s="174"/>
      <c r="CF42" s="174"/>
      <c r="CG42" s="174"/>
      <c r="CH42" s="174"/>
      <c r="CI42" s="174"/>
      <c r="CJ42" s="174"/>
      <c r="CK42" s="174"/>
      <c r="CL42" s="174"/>
      <c r="CM42" s="174"/>
      <c r="CN42" s="174"/>
      <c r="CO42" s="174"/>
      <c r="CP42" s="174"/>
      <c r="CQ42" s="174"/>
      <c r="CR42" s="174"/>
      <c r="CS42" s="174"/>
      <c r="CT42" s="174"/>
      <c r="CU42" s="174"/>
      <c r="CZ42" s="497"/>
      <c r="FV42" s="505"/>
      <c r="GF42" s="372"/>
    </row>
    <row r="43" spans="1:188" ht="39.950000000000003" customHeight="1" thickBot="1">
      <c r="A43" s="1019">
        <f t="shared" si="32"/>
        <v>40</v>
      </c>
      <c r="B43" s="939" t="s">
        <v>3442</v>
      </c>
      <c r="C43" s="940" t="s">
        <v>664</v>
      </c>
      <c r="D43" s="943" t="s">
        <v>3443</v>
      </c>
      <c r="E43" s="1027" t="s">
        <v>3444</v>
      </c>
      <c r="F43" s="826" t="s">
        <v>3438</v>
      </c>
      <c r="G43" s="827" t="s">
        <v>3215</v>
      </c>
      <c r="H43" s="828"/>
      <c r="I43" s="1031">
        <f t="shared" si="26"/>
        <v>2</v>
      </c>
      <c r="J43" s="999" t="s">
        <v>165</v>
      </c>
      <c r="K43" s="999" t="s">
        <v>165</v>
      </c>
      <c r="L43" s="1004" t="s">
        <v>501</v>
      </c>
      <c r="M43" s="843">
        <f t="shared" si="12"/>
        <v>0.45833333333333331</v>
      </c>
      <c r="N43" s="219"/>
      <c r="O43" s="794"/>
      <c r="P43" s="103" t="s">
        <v>167</v>
      </c>
      <c r="Q43" s="116" t="str">
        <f t="shared" si="13"/>
        <v>no</v>
      </c>
      <c r="R43" s="116" t="str">
        <f t="shared" si="13"/>
        <v>no</v>
      </c>
      <c r="S43" s="116" t="str">
        <f t="shared" si="13"/>
        <v>no</v>
      </c>
      <c r="T43" s="123" t="str">
        <f t="shared" si="0"/>
        <v>Attended</v>
      </c>
      <c r="U43" s="143">
        <f t="shared" si="14"/>
        <v>41340.038194444445</v>
      </c>
      <c r="V43" s="203" t="str">
        <f t="shared" si="15"/>
        <v>205790174</v>
      </c>
      <c r="AD43" s="119" t="str">
        <f t="shared" si="1"/>
        <v>VELASCO-GARCIA</v>
      </c>
      <c r="AE43" s="119" t="str">
        <f t="shared" si="2"/>
        <v>BARTOLO</v>
      </c>
      <c r="AF43" s="110"/>
      <c r="AG43" s="115">
        <f t="shared" si="16"/>
        <v>41340.038194444445</v>
      </c>
      <c r="AH43" s="174" t="str">
        <f t="shared" si="3"/>
        <v>VELASCO-GARCIA</v>
      </c>
      <c r="AI43" s="174" t="str">
        <f t="shared" si="4"/>
        <v>BARTOLO</v>
      </c>
      <c r="AJ43" s="285">
        <f t="shared" si="5"/>
        <v>205790174</v>
      </c>
      <c r="AK43" s="232" t="str">
        <f t="shared" si="6"/>
        <v>M</v>
      </c>
      <c r="AL43" s="232" t="str">
        <f t="shared" si="7"/>
        <v>BML</v>
      </c>
      <c r="AM43" s="178">
        <f>IF(AND($L43="Attended",$J43="Yes"),IF('IO Intake'!D$8=$AJ43,VLOOKUP('IO Intro'!$C$4,$Y$9:$Z$16,2),$AM43),0)</f>
        <v>0</v>
      </c>
      <c r="AN43" s="178">
        <f t="shared" si="17"/>
        <v>0</v>
      </c>
      <c r="AO43" s="178">
        <f t="shared" si="18"/>
        <v>0</v>
      </c>
      <c r="AP43" s="178">
        <f t="shared" si="19"/>
        <v>0</v>
      </c>
      <c r="AQ43" s="178"/>
      <c r="AR43" s="178">
        <f>IF(AND($L43="Attended",$J43="Yes"),BG43,0)</f>
        <v>0</v>
      </c>
      <c r="AS43" s="178">
        <f>IF(AND($L43="Attended",$J43="Yes"),IF(BH43=" ","None",BH43),0)</f>
        <v>0</v>
      </c>
      <c r="AT43" s="178">
        <f>IF(AND($L43="Attended",$J43="Yes"),IF(BI43=" ","None",BI43),0)</f>
        <v>0</v>
      </c>
      <c r="AU43" s="214">
        <f>IF($L43="Attended",IF(BJ43=" ",0,$N$7),0)</f>
        <v>41340</v>
      </c>
      <c r="AV43" s="215"/>
      <c r="AW43" s="178"/>
      <c r="AX43" s="160"/>
      <c r="AY43" s="191">
        <f t="shared" si="23"/>
        <v>0</v>
      </c>
      <c r="AZ43" s="191">
        <f t="shared" si="24"/>
        <v>0</v>
      </c>
      <c r="BA43" s="191">
        <f t="shared" si="25"/>
        <v>0</v>
      </c>
      <c r="BB43" s="161"/>
      <c r="BC43" s="174"/>
      <c r="BD43" s="174"/>
      <c r="BE43" s="174"/>
      <c r="BF43" s="174"/>
      <c r="BG43" s="174"/>
      <c r="BH43" s="174"/>
      <c r="BI43" s="157"/>
      <c r="BJ43" s="213">
        <f t="shared" si="8"/>
        <v>41340</v>
      </c>
      <c r="BK43" s="213">
        <f t="shared" si="9"/>
        <v>0</v>
      </c>
      <c r="BL43" s="213">
        <f t="shared" si="10"/>
        <v>0</v>
      </c>
      <c r="BM43" s="817"/>
      <c r="BN43" s="219"/>
      <c r="BO43" s="193"/>
      <c r="BP43" s="215"/>
      <c r="BQ43" s="158"/>
      <c r="BR43" s="174"/>
      <c r="BS43" s="158"/>
      <c r="BT43" s="174"/>
      <c r="BU43" s="158"/>
      <c r="BV43" s="174"/>
      <c r="BW43" s="158"/>
      <c r="BX43" s="174"/>
      <c r="BY43" s="158"/>
      <c r="BZ43" s="202"/>
      <c r="CA43" s="212"/>
      <c r="CB43" s="174"/>
      <c r="CC43" s="174"/>
      <c r="CD43" s="174"/>
      <c r="CE43" s="174"/>
      <c r="CF43" s="174"/>
      <c r="CG43" s="174"/>
      <c r="CH43" s="174"/>
      <c r="CI43" s="174"/>
      <c r="CJ43" s="174"/>
      <c r="CK43" s="174"/>
      <c r="CL43" s="174"/>
      <c r="CM43" s="174"/>
      <c r="CN43" s="174"/>
      <c r="CO43" s="174"/>
      <c r="CP43" s="174"/>
      <c r="CQ43" s="174"/>
      <c r="CR43" s="174"/>
      <c r="CS43" s="174"/>
      <c r="CT43" s="174"/>
      <c r="CU43" s="174"/>
      <c r="CW43" s="372"/>
      <c r="CZ43" s="497"/>
      <c r="FV43" s="505"/>
      <c r="GF43" s="372"/>
    </row>
    <row r="44" spans="1:188" ht="39.950000000000003" customHeight="1" thickBot="1">
      <c r="A44" s="1019">
        <f t="shared" si="32"/>
        <v>41</v>
      </c>
      <c r="B44" s="939" t="s">
        <v>3445</v>
      </c>
      <c r="C44" s="940" t="s">
        <v>658</v>
      </c>
      <c r="D44" s="943" t="s">
        <v>3446</v>
      </c>
      <c r="E44" s="1027" t="s">
        <v>3447</v>
      </c>
      <c r="F44" s="826" t="s">
        <v>3448</v>
      </c>
      <c r="G44" s="827" t="s">
        <v>3215</v>
      </c>
      <c r="H44" s="828"/>
      <c r="I44" s="1031">
        <f t="shared" si="26"/>
        <v>2</v>
      </c>
      <c r="J44" s="999" t="s">
        <v>165</v>
      </c>
      <c r="K44" s="999" t="s">
        <v>165</v>
      </c>
      <c r="L44" s="1004" t="s">
        <v>501</v>
      </c>
      <c r="M44" s="843">
        <f t="shared" si="12"/>
        <v>0.45833333333333331</v>
      </c>
      <c r="N44" s="219"/>
      <c r="O44" s="794"/>
      <c r="P44" s="103" t="s">
        <v>167</v>
      </c>
      <c r="Q44" s="116" t="str">
        <f t="shared" si="13"/>
        <v>no</v>
      </c>
      <c r="R44" s="116" t="str">
        <f t="shared" si="13"/>
        <v>no</v>
      </c>
      <c r="S44" s="116" t="str">
        <f t="shared" si="13"/>
        <v>no</v>
      </c>
      <c r="T44" s="123" t="str">
        <f t="shared" si="0"/>
        <v>Attended</v>
      </c>
      <c r="U44" s="143">
        <f t="shared" si="14"/>
        <v>41340.038194444445</v>
      </c>
      <c r="V44" s="203" t="str">
        <f t="shared" si="15"/>
        <v>205790169</v>
      </c>
      <c r="AD44" s="119" t="str">
        <f t="shared" si="1"/>
        <v>GARCIA-ESCOBAR</v>
      </c>
      <c r="AE44" s="119" t="str">
        <f t="shared" si="2"/>
        <v>ANGEL</v>
      </c>
      <c r="AF44" s="110"/>
      <c r="AG44" s="115">
        <f t="shared" si="16"/>
        <v>41340.038194444445</v>
      </c>
      <c r="AH44" s="174" t="str">
        <f t="shared" si="3"/>
        <v>GARCIA-ESCOBAR</v>
      </c>
      <c r="AI44" s="174" t="str">
        <f t="shared" si="4"/>
        <v>ANGEL</v>
      </c>
      <c r="AJ44" s="285">
        <f t="shared" si="5"/>
        <v>205790169</v>
      </c>
      <c r="AK44" s="232" t="str">
        <f t="shared" si="6"/>
        <v>M</v>
      </c>
      <c r="AL44" s="232" t="str">
        <f t="shared" si="7"/>
        <v>BML</v>
      </c>
      <c r="AM44" s="178">
        <f>IF(AND($L44="Attended",$J44="Yes"),IF('IO Intake'!D$8=$AJ44,VLOOKUP('IO Intro'!$C$4,$Y$9:$Z$16,2),$AM44),0)</f>
        <v>0</v>
      </c>
      <c r="AN44" s="178">
        <f t="shared" si="17"/>
        <v>0</v>
      </c>
      <c r="AO44" s="178">
        <f t="shared" si="18"/>
        <v>0</v>
      </c>
      <c r="AP44" s="178">
        <f t="shared" si="19"/>
        <v>0</v>
      </c>
      <c r="AQ44" s="178">
        <f t="shared" si="20"/>
        <v>0</v>
      </c>
      <c r="AR44" s="178">
        <f t="shared" si="21"/>
        <v>0</v>
      </c>
      <c r="AS44" s="178">
        <f t="shared" si="22"/>
        <v>0</v>
      </c>
      <c r="AT44" s="178">
        <f t="shared" si="27"/>
        <v>0</v>
      </c>
      <c r="AU44" s="214">
        <f t="shared" si="28"/>
        <v>41340</v>
      </c>
      <c r="AV44" s="215"/>
      <c r="AW44" s="178"/>
      <c r="AX44" s="160">
        <f t="shared" si="29"/>
        <v>0</v>
      </c>
      <c r="AY44" s="191">
        <f t="shared" si="23"/>
        <v>0</v>
      </c>
      <c r="AZ44" s="191">
        <f t="shared" si="24"/>
        <v>0</v>
      </c>
      <c r="BA44" s="191">
        <f t="shared" si="25"/>
        <v>0</v>
      </c>
      <c r="BB44" s="161"/>
      <c r="BC44" s="174"/>
      <c r="BD44" s="174"/>
      <c r="BE44" s="174"/>
      <c r="BF44" s="174"/>
      <c r="BG44" s="174"/>
      <c r="BH44" s="174"/>
      <c r="BI44" s="157"/>
      <c r="BJ44" s="213">
        <f t="shared" si="8"/>
        <v>41340</v>
      </c>
      <c r="BK44" s="213">
        <f t="shared" si="9"/>
        <v>0</v>
      </c>
      <c r="BL44" s="213">
        <f t="shared" si="10"/>
        <v>0</v>
      </c>
      <c r="BM44" s="817"/>
      <c r="BN44" s="219"/>
      <c r="BO44" s="193"/>
      <c r="BP44" s="215"/>
      <c r="BQ44" s="158"/>
      <c r="BR44" s="174"/>
      <c r="BS44" s="158"/>
      <c r="BT44" s="174"/>
      <c r="BU44" s="158"/>
      <c r="BV44" s="174"/>
      <c r="BW44" s="158"/>
      <c r="BX44" s="174"/>
      <c r="BY44" s="158"/>
      <c r="BZ44" s="202"/>
      <c r="CA44" s="212"/>
      <c r="CB44" s="174"/>
      <c r="CC44" s="174"/>
      <c r="CD44" s="174"/>
      <c r="CE44" s="174"/>
      <c r="CF44" s="174"/>
      <c r="CG44" s="174"/>
      <c r="CH44" s="174"/>
      <c r="CI44" s="174"/>
      <c r="CJ44" s="174"/>
      <c r="CK44" s="174"/>
      <c r="CL44" s="174"/>
      <c r="CM44" s="174"/>
      <c r="CN44" s="174"/>
      <c r="CO44" s="174"/>
      <c r="CP44" s="174"/>
      <c r="CQ44" s="174"/>
      <c r="CR44" s="174"/>
      <c r="CS44" s="174"/>
      <c r="CT44" s="174"/>
      <c r="CU44" s="174"/>
      <c r="CZ44" s="497"/>
      <c r="FV44" s="505"/>
      <c r="GF44" s="372"/>
    </row>
    <row r="45" spans="1:188" ht="39.950000000000003" customHeight="1" thickBot="1">
      <c r="A45" s="1019">
        <f t="shared" si="32"/>
        <v>42</v>
      </c>
      <c r="B45" s="939" t="s">
        <v>3449</v>
      </c>
      <c r="C45" s="940" t="s">
        <v>1884</v>
      </c>
      <c r="D45" s="943" t="s">
        <v>3450</v>
      </c>
      <c r="E45" s="1027" t="s">
        <v>3451</v>
      </c>
      <c r="F45" s="826" t="s">
        <v>3452</v>
      </c>
      <c r="G45" s="827" t="s">
        <v>3215</v>
      </c>
      <c r="H45" s="828"/>
      <c r="I45" s="1031">
        <f t="shared" si="26"/>
        <v>2</v>
      </c>
      <c r="J45" s="999" t="s">
        <v>165</v>
      </c>
      <c r="K45" s="999" t="s">
        <v>165</v>
      </c>
      <c r="L45" s="1004" t="s">
        <v>501</v>
      </c>
      <c r="M45" s="843">
        <f t="shared" si="12"/>
        <v>0.45833333333333331</v>
      </c>
      <c r="N45" s="219"/>
      <c r="O45" s="794"/>
      <c r="P45" s="103" t="s">
        <v>167</v>
      </c>
      <c r="Q45" s="116" t="str">
        <f t="shared" si="13"/>
        <v>no</v>
      </c>
      <c r="R45" s="116" t="str">
        <f t="shared" si="13"/>
        <v>no</v>
      </c>
      <c r="S45" s="116" t="str">
        <f t="shared" si="13"/>
        <v>no</v>
      </c>
      <c r="T45" s="123" t="str">
        <f t="shared" si="0"/>
        <v>Attended</v>
      </c>
      <c r="U45" s="143">
        <f t="shared" si="14"/>
        <v>41340.038194444445</v>
      </c>
      <c r="V45" s="203" t="str">
        <f t="shared" si="15"/>
        <v>071743319</v>
      </c>
      <c r="AD45" s="119" t="str">
        <f t="shared" si="1"/>
        <v>SARIC</v>
      </c>
      <c r="AE45" s="119" t="str">
        <f t="shared" si="2"/>
        <v>ELVIS</v>
      </c>
      <c r="AF45" s="110"/>
      <c r="AG45" s="115">
        <f t="shared" si="16"/>
        <v>41340.038194444445</v>
      </c>
      <c r="AH45" s="174" t="str">
        <f t="shared" si="3"/>
        <v>SARIC</v>
      </c>
      <c r="AI45" s="174" t="str">
        <f t="shared" si="4"/>
        <v>ELVIS</v>
      </c>
      <c r="AJ45" s="285">
        <f t="shared" si="5"/>
        <v>71743319</v>
      </c>
      <c r="AK45" s="232" t="str">
        <f t="shared" si="6"/>
        <v>M</v>
      </c>
      <c r="AL45" s="232" t="str">
        <f t="shared" si="7"/>
        <v>BML</v>
      </c>
      <c r="AM45" s="178">
        <f>IF(AND($L45="Attended",$J45="Yes"),IF('IO Intake'!D$8=$AJ45,VLOOKUP('IO Intro'!$C$4,$Y$9:$Z$16,2),$AM45),0)</f>
        <v>0</v>
      </c>
      <c r="AN45" s="178">
        <f t="shared" si="17"/>
        <v>0</v>
      </c>
      <c r="AO45" s="178">
        <f t="shared" si="18"/>
        <v>0</v>
      </c>
      <c r="AP45" s="178">
        <f t="shared" si="19"/>
        <v>0</v>
      </c>
      <c r="AQ45" s="178">
        <f t="shared" si="20"/>
        <v>0</v>
      </c>
      <c r="AR45" s="178">
        <f t="shared" si="21"/>
        <v>0</v>
      </c>
      <c r="AS45" s="178">
        <f t="shared" si="22"/>
        <v>0</v>
      </c>
      <c r="AT45" s="178">
        <f t="shared" si="27"/>
        <v>0</v>
      </c>
      <c r="AU45" s="214">
        <f t="shared" si="28"/>
        <v>41340</v>
      </c>
      <c r="AV45" s="215"/>
      <c r="AW45" s="178"/>
      <c r="AX45" s="160">
        <f t="shared" si="29"/>
        <v>0</v>
      </c>
      <c r="AY45" s="191">
        <f t="shared" si="23"/>
        <v>0</v>
      </c>
      <c r="AZ45" s="191">
        <f t="shared" si="24"/>
        <v>0</v>
      </c>
      <c r="BA45" s="191">
        <f t="shared" si="25"/>
        <v>0</v>
      </c>
      <c r="BB45" s="161"/>
      <c r="BC45" s="174"/>
      <c r="BD45" s="174"/>
      <c r="BE45" s="174"/>
      <c r="BF45" s="174"/>
      <c r="BG45" s="174"/>
      <c r="BH45" s="174"/>
      <c r="BI45" s="157"/>
      <c r="BJ45" s="213">
        <f t="shared" si="8"/>
        <v>41340</v>
      </c>
      <c r="BK45" s="213">
        <f t="shared" si="9"/>
        <v>0</v>
      </c>
      <c r="BL45" s="213">
        <f t="shared" si="10"/>
        <v>0</v>
      </c>
      <c r="BM45" s="817"/>
      <c r="BN45" s="219"/>
      <c r="BO45" s="193"/>
      <c r="BP45" s="215"/>
      <c r="BQ45" s="158"/>
      <c r="BR45" s="174"/>
      <c r="BS45" s="158"/>
      <c r="BT45" s="174"/>
      <c r="BU45" s="158"/>
      <c r="BV45" s="174"/>
      <c r="BW45" s="158"/>
      <c r="BX45" s="174"/>
      <c r="BY45" s="158"/>
      <c r="BZ45" s="202"/>
      <c r="CA45" s="212"/>
      <c r="CB45" s="174"/>
      <c r="CC45" s="174"/>
      <c r="CD45" s="174"/>
      <c r="CE45" s="174"/>
      <c r="CF45" s="174"/>
      <c r="CG45" s="174"/>
      <c r="CH45" s="174"/>
      <c r="CI45" s="174"/>
      <c r="CJ45" s="174"/>
      <c r="CK45" s="174"/>
      <c r="CL45" s="174"/>
      <c r="CM45" s="174"/>
      <c r="CN45" s="174"/>
      <c r="CO45" s="174"/>
      <c r="CP45" s="174"/>
      <c r="CQ45" s="174"/>
      <c r="CR45" s="174"/>
      <c r="CS45" s="174"/>
      <c r="CT45" s="174"/>
      <c r="CU45" s="174"/>
      <c r="CZ45" s="497"/>
      <c r="FV45" s="505"/>
      <c r="GF45" s="372"/>
    </row>
    <row r="46" spans="1:188" ht="39.950000000000003" customHeight="1" thickBot="1">
      <c r="A46" s="1019">
        <f t="shared" si="32"/>
        <v>43</v>
      </c>
      <c r="B46" s="939" t="s">
        <v>3453</v>
      </c>
      <c r="C46" s="940" t="s">
        <v>3454</v>
      </c>
      <c r="D46" s="943" t="s">
        <v>3455</v>
      </c>
      <c r="E46" s="1027" t="s">
        <v>3456</v>
      </c>
      <c r="F46" s="826" t="s">
        <v>3452</v>
      </c>
      <c r="G46" s="827" t="s">
        <v>3215</v>
      </c>
      <c r="H46" s="828"/>
      <c r="I46" s="1031">
        <f t="shared" si="26"/>
        <v>2</v>
      </c>
      <c r="J46" s="999" t="s">
        <v>165</v>
      </c>
      <c r="K46" s="999" t="s">
        <v>165</v>
      </c>
      <c r="L46" s="1004" t="s">
        <v>501</v>
      </c>
      <c r="M46" s="843">
        <f t="shared" si="12"/>
        <v>0.45833333333333331</v>
      </c>
      <c r="N46" s="219"/>
      <c r="O46" s="794"/>
      <c r="P46" s="103" t="s">
        <v>167</v>
      </c>
      <c r="Q46" s="116" t="str">
        <f t="shared" si="13"/>
        <v>no</v>
      </c>
      <c r="R46" s="116" t="str">
        <f t="shared" si="13"/>
        <v>no</v>
      </c>
      <c r="S46" s="116" t="str">
        <f t="shared" si="13"/>
        <v>no</v>
      </c>
      <c r="T46" s="123" t="str">
        <f t="shared" si="0"/>
        <v>Attended</v>
      </c>
      <c r="U46" s="143">
        <f t="shared" si="14"/>
        <v>41340.038194444445</v>
      </c>
      <c r="V46" s="203" t="str">
        <f t="shared" si="15"/>
        <v>096437184</v>
      </c>
      <c r="AD46" s="119" t="str">
        <f t="shared" si="1"/>
        <v>DIARRA</v>
      </c>
      <c r="AE46" s="119" t="str">
        <f t="shared" si="2"/>
        <v>ADAMA</v>
      </c>
      <c r="AF46" s="110"/>
      <c r="AG46" s="115">
        <f t="shared" si="16"/>
        <v>41340.038194444445</v>
      </c>
      <c r="AH46" s="174" t="str">
        <f t="shared" si="3"/>
        <v>DIARRA</v>
      </c>
      <c r="AI46" s="174" t="str">
        <f t="shared" si="4"/>
        <v>ADAMA</v>
      </c>
      <c r="AJ46" s="285">
        <f t="shared" si="5"/>
        <v>96437184</v>
      </c>
      <c r="AK46" s="232" t="str">
        <f t="shared" si="6"/>
        <v>M</v>
      </c>
      <c r="AL46" s="232" t="str">
        <f t="shared" si="7"/>
        <v>BML</v>
      </c>
      <c r="AM46" s="178">
        <f>IF(AND($L46="Attended",$J46="Yes"),IF('IO Intake'!D$8=$AJ46,VLOOKUP('IO Intro'!$C$4,$Y$9:$Z$16,2),$AM46),0)</f>
        <v>0</v>
      </c>
      <c r="AN46" s="178">
        <f t="shared" si="17"/>
        <v>0</v>
      </c>
      <c r="AO46" s="178">
        <f t="shared" si="18"/>
        <v>0</v>
      </c>
      <c r="AP46" s="178">
        <f t="shared" si="19"/>
        <v>0</v>
      </c>
      <c r="AQ46" s="178">
        <f t="shared" si="20"/>
        <v>0</v>
      </c>
      <c r="AR46" s="178">
        <f t="shared" si="21"/>
        <v>0</v>
      </c>
      <c r="AS46" s="178">
        <f t="shared" si="22"/>
        <v>0</v>
      </c>
      <c r="AT46" s="178">
        <f t="shared" si="27"/>
        <v>0</v>
      </c>
      <c r="AU46" s="214">
        <f t="shared" si="28"/>
        <v>41340</v>
      </c>
      <c r="AV46" s="215"/>
      <c r="AW46" s="178"/>
      <c r="AX46" s="160">
        <f t="shared" si="29"/>
        <v>0</v>
      </c>
      <c r="AY46" s="191">
        <f t="shared" si="23"/>
        <v>0</v>
      </c>
      <c r="AZ46" s="191">
        <f t="shared" si="24"/>
        <v>0</v>
      </c>
      <c r="BA46" s="191">
        <f t="shared" si="25"/>
        <v>0</v>
      </c>
      <c r="BB46" s="161"/>
      <c r="BC46" s="174"/>
      <c r="BD46" s="174"/>
      <c r="BE46" s="174"/>
      <c r="BF46" s="174"/>
      <c r="BG46" s="174"/>
      <c r="BH46" s="174"/>
      <c r="BI46" s="157"/>
      <c r="BJ46" s="213">
        <f t="shared" si="8"/>
        <v>41340</v>
      </c>
      <c r="BK46" s="213">
        <f t="shared" si="9"/>
        <v>0</v>
      </c>
      <c r="BL46" s="213">
        <f t="shared" si="10"/>
        <v>0</v>
      </c>
      <c r="BM46" s="817"/>
      <c r="BN46" s="219"/>
      <c r="BO46" s="193"/>
      <c r="BP46" s="215"/>
      <c r="BQ46" s="158"/>
      <c r="BR46" s="174"/>
      <c r="BS46" s="158"/>
      <c r="BT46" s="174"/>
      <c r="BU46" s="158"/>
      <c r="BV46" s="174"/>
      <c r="BW46" s="158"/>
      <c r="BX46" s="174"/>
      <c r="BY46" s="158"/>
      <c r="BZ46" s="202"/>
      <c r="CA46" s="212"/>
      <c r="CB46" s="174"/>
      <c r="CC46" s="174"/>
      <c r="CD46" s="174"/>
      <c r="CE46" s="174"/>
      <c r="CF46" s="174"/>
      <c r="CG46" s="174"/>
      <c r="CH46" s="174"/>
      <c r="CI46" s="174"/>
      <c r="CJ46" s="174"/>
      <c r="CK46" s="174"/>
      <c r="CL46" s="174"/>
      <c r="CM46" s="174"/>
      <c r="CN46" s="174"/>
      <c r="CO46" s="174"/>
      <c r="CP46" s="174"/>
      <c r="CQ46" s="174"/>
      <c r="CR46" s="174"/>
      <c r="CS46" s="174"/>
      <c r="CT46" s="174"/>
      <c r="CU46" s="174"/>
      <c r="CZ46" s="497"/>
      <c r="FV46" s="505"/>
      <c r="GF46" s="372"/>
    </row>
    <row r="47" spans="1:188" ht="39.950000000000003" customHeight="1" thickBot="1">
      <c r="A47" s="1019">
        <f t="shared" si="32"/>
        <v>44</v>
      </c>
      <c r="B47" s="939" t="s">
        <v>3457</v>
      </c>
      <c r="C47" s="940" t="s">
        <v>2123</v>
      </c>
      <c r="D47" s="943" t="s">
        <v>3458</v>
      </c>
      <c r="E47" s="1027" t="s">
        <v>3459</v>
      </c>
      <c r="F47" s="826" t="s">
        <v>3452</v>
      </c>
      <c r="G47" s="827" t="s">
        <v>3215</v>
      </c>
      <c r="H47" s="828"/>
      <c r="I47" s="1031">
        <f t="shared" si="26"/>
        <v>2</v>
      </c>
      <c r="J47" s="999" t="s">
        <v>165</v>
      </c>
      <c r="K47" s="999" t="s">
        <v>165</v>
      </c>
      <c r="L47" s="1004" t="s">
        <v>501</v>
      </c>
      <c r="M47" s="843">
        <f t="shared" si="12"/>
        <v>0.45833333333333331</v>
      </c>
      <c r="N47" s="219"/>
      <c r="O47" s="794"/>
      <c r="P47" s="103" t="s">
        <v>167</v>
      </c>
      <c r="Q47" s="116" t="str">
        <f t="shared" si="13"/>
        <v>no</v>
      </c>
      <c r="R47" s="116" t="str">
        <f t="shared" si="13"/>
        <v>no</v>
      </c>
      <c r="S47" s="116" t="str">
        <f t="shared" si="13"/>
        <v>no</v>
      </c>
      <c r="T47" s="123" t="str">
        <f t="shared" si="0"/>
        <v>Attended</v>
      </c>
      <c r="U47" s="143">
        <f t="shared" si="14"/>
        <v>41340.038194444445</v>
      </c>
      <c r="V47" s="203" t="str">
        <f t="shared" si="15"/>
        <v>205790116</v>
      </c>
      <c r="AD47" s="119" t="str">
        <f t="shared" si="1"/>
        <v>MENDOZA-GOMEZ</v>
      </c>
      <c r="AE47" s="119" t="str">
        <f t="shared" si="2"/>
        <v>MISAEL</v>
      </c>
      <c r="AF47" s="110"/>
      <c r="AG47" s="115">
        <f t="shared" si="16"/>
        <v>41340.038194444445</v>
      </c>
      <c r="AH47" s="174" t="str">
        <f t="shared" si="3"/>
        <v>MENDOZA-GOMEZ</v>
      </c>
      <c r="AI47" s="174" t="str">
        <f t="shared" si="4"/>
        <v>MISAEL</v>
      </c>
      <c r="AJ47" s="285">
        <f t="shared" si="5"/>
        <v>205790116</v>
      </c>
      <c r="AK47" s="232" t="str">
        <f t="shared" si="6"/>
        <v>M</v>
      </c>
      <c r="AL47" s="232" t="str">
        <f t="shared" si="7"/>
        <v>BML</v>
      </c>
      <c r="AM47" s="178">
        <f>IF(AND($L47="Attended",$J47="Yes"),IF('IO Intake'!D$8=$AJ47,VLOOKUP('IO Intro'!$C$4,$Y$9:$Z$16,2),$AM47),0)</f>
        <v>0</v>
      </c>
      <c r="AN47" s="178">
        <f t="shared" si="17"/>
        <v>0</v>
      </c>
      <c r="AO47" s="178">
        <f t="shared" si="18"/>
        <v>0</v>
      </c>
      <c r="AP47" s="178">
        <f t="shared" si="19"/>
        <v>0</v>
      </c>
      <c r="AQ47" s="178">
        <f t="shared" si="20"/>
        <v>0</v>
      </c>
      <c r="AR47" s="178">
        <f t="shared" si="21"/>
        <v>0</v>
      </c>
      <c r="AS47" s="178">
        <f t="shared" si="22"/>
        <v>0</v>
      </c>
      <c r="AT47" s="178">
        <f>IF(AND($L47="Attended",$J47="Yes"),IF(BI47=" ","None",BI47),0)</f>
        <v>0</v>
      </c>
      <c r="AU47" s="214">
        <f>IF($L47="Attended",IF(BJ47=" ",0,$N$7),0)</f>
        <v>41340</v>
      </c>
      <c r="AV47" s="215"/>
      <c r="AW47" s="178"/>
      <c r="AX47" s="160">
        <f>IF(OR(B47=0,J47="no",$BM47=" ",$BM47=0),0,IF(AND($L47="Attended",$J47="Yes",$BM47&lt;&gt;0),"True","False"))</f>
        <v>0</v>
      </c>
      <c r="AY47" s="191">
        <f>IF(AX47="True",BM47,$AY$1)</f>
        <v>0</v>
      </c>
      <c r="AZ47" s="191">
        <f>IF(AX47="True",BN47,0)</f>
        <v>0</v>
      </c>
      <c r="BA47" s="191">
        <f>IF(AX47="True",BO47,0)</f>
        <v>0</v>
      </c>
      <c r="BB47" s="161"/>
      <c r="BC47" s="174"/>
      <c r="BD47" s="174"/>
      <c r="BE47" s="174"/>
      <c r="BF47" s="174"/>
      <c r="BG47" s="174"/>
      <c r="BH47" s="174"/>
      <c r="BI47" s="157"/>
      <c r="BJ47" s="213">
        <f t="shared" si="8"/>
        <v>41340</v>
      </c>
      <c r="BK47" s="213">
        <f t="shared" si="9"/>
        <v>0</v>
      </c>
      <c r="BL47" s="213">
        <f t="shared" si="10"/>
        <v>0</v>
      </c>
      <c r="BM47" s="817"/>
      <c r="BN47" s="219"/>
      <c r="BO47" s="193"/>
      <c r="BP47" s="215"/>
      <c r="BQ47" s="158"/>
      <c r="BR47" s="174"/>
      <c r="BS47" s="158"/>
      <c r="BT47" s="174"/>
      <c r="BU47" s="158"/>
      <c r="BV47" s="174"/>
      <c r="BW47" s="158"/>
      <c r="BX47" s="174"/>
      <c r="BY47" s="158"/>
      <c r="BZ47" s="202"/>
      <c r="CA47" s="212"/>
      <c r="CB47" s="174"/>
      <c r="CC47" s="174"/>
      <c r="CD47" s="174"/>
      <c r="CE47" s="174"/>
      <c r="CF47" s="174"/>
      <c r="CG47" s="174"/>
      <c r="CH47" s="174"/>
      <c r="CI47" s="174"/>
      <c r="CJ47" s="174"/>
      <c r="CK47" s="174"/>
      <c r="CL47" s="174"/>
      <c r="CM47" s="174"/>
      <c r="CN47" s="174"/>
      <c r="CO47" s="174"/>
      <c r="CP47" s="174"/>
      <c r="CQ47" s="174"/>
      <c r="CR47" s="174"/>
      <c r="CS47" s="174"/>
      <c r="CT47" s="174"/>
      <c r="CU47" s="174"/>
      <c r="CZ47" s="497"/>
      <c r="FV47" s="505"/>
      <c r="GF47" s="372"/>
    </row>
    <row r="48" spans="1:188" ht="39.950000000000003" customHeight="1" thickBot="1">
      <c r="A48" s="1019">
        <f t="shared" si="32"/>
        <v>45</v>
      </c>
      <c r="B48" s="939" t="s">
        <v>3460</v>
      </c>
      <c r="C48" s="940" t="s">
        <v>644</v>
      </c>
      <c r="D48" s="943" t="s">
        <v>3461</v>
      </c>
      <c r="E48" s="1027" t="s">
        <v>3462</v>
      </c>
      <c r="F48" s="826" t="s">
        <v>3463</v>
      </c>
      <c r="G48" s="827" t="s">
        <v>3215</v>
      </c>
      <c r="H48" s="828"/>
      <c r="I48" s="1031">
        <f t="shared" si="26"/>
        <v>2</v>
      </c>
      <c r="J48" s="999" t="s">
        <v>165</v>
      </c>
      <c r="K48" s="999" t="s">
        <v>165</v>
      </c>
      <c r="L48" s="1004" t="s">
        <v>501</v>
      </c>
      <c r="M48" s="843">
        <f t="shared" si="12"/>
        <v>0.45833333333333331</v>
      </c>
      <c r="N48" s="219"/>
      <c r="O48" s="794"/>
      <c r="P48" s="103" t="s">
        <v>167</v>
      </c>
      <c r="Q48" s="116" t="str">
        <f t="shared" si="13"/>
        <v>no</v>
      </c>
      <c r="R48" s="116" t="str">
        <f t="shared" si="13"/>
        <v>no</v>
      </c>
      <c r="S48" s="116" t="str">
        <f t="shared" si="13"/>
        <v>no</v>
      </c>
      <c r="T48" s="123" t="str">
        <f t="shared" si="0"/>
        <v>Attended</v>
      </c>
      <c r="U48" s="143">
        <f t="shared" si="14"/>
        <v>41340.038194444445</v>
      </c>
      <c r="V48" s="203" t="str">
        <f t="shared" si="15"/>
        <v>094353571</v>
      </c>
      <c r="AD48" s="119" t="str">
        <f t="shared" si="1"/>
        <v>COLLINS</v>
      </c>
      <c r="AE48" s="119" t="str">
        <f t="shared" si="2"/>
        <v>DANIEL</v>
      </c>
      <c r="AF48" s="110"/>
      <c r="AG48" s="115">
        <f t="shared" si="16"/>
        <v>41340.038194444445</v>
      </c>
      <c r="AH48" s="174" t="str">
        <f t="shared" si="3"/>
        <v>COLLINS</v>
      </c>
      <c r="AI48" s="174" t="str">
        <f t="shared" si="4"/>
        <v>DANIEL</v>
      </c>
      <c r="AJ48" s="285">
        <f t="shared" si="5"/>
        <v>94353571</v>
      </c>
      <c r="AK48" s="232" t="str">
        <f t="shared" si="6"/>
        <v>M</v>
      </c>
      <c r="AL48" s="232" t="str">
        <f t="shared" si="7"/>
        <v>BML</v>
      </c>
      <c r="AM48" s="178">
        <f>IF(AND($L48="Attended",$J48="Yes"),IF('IO Intake'!D$8=$AJ48,VLOOKUP('IO Intro'!$C$4,$Y$9:$Z$16,2),$AM48),0)</f>
        <v>0</v>
      </c>
      <c r="AN48" s="178">
        <f t="shared" si="17"/>
        <v>0</v>
      </c>
      <c r="AO48" s="178">
        <f t="shared" si="18"/>
        <v>0</v>
      </c>
      <c r="AP48" s="178">
        <f t="shared" si="19"/>
        <v>0</v>
      </c>
      <c r="AQ48" s="178">
        <f t="shared" si="20"/>
        <v>0</v>
      </c>
      <c r="AR48" s="178">
        <f t="shared" si="21"/>
        <v>0</v>
      </c>
      <c r="AS48" s="178">
        <f t="shared" si="22"/>
        <v>0</v>
      </c>
      <c r="AT48" s="178">
        <f t="shared" si="27"/>
        <v>0</v>
      </c>
      <c r="AU48" s="214">
        <f t="shared" si="28"/>
        <v>41340</v>
      </c>
      <c r="AV48" s="215"/>
      <c r="AW48" s="178"/>
      <c r="AX48" s="160">
        <f t="shared" si="29"/>
        <v>0</v>
      </c>
      <c r="AY48" s="191">
        <f t="shared" si="23"/>
        <v>0</v>
      </c>
      <c r="AZ48" s="191">
        <f t="shared" si="24"/>
        <v>0</v>
      </c>
      <c r="BA48" s="191">
        <f t="shared" si="25"/>
        <v>0</v>
      </c>
      <c r="BB48" s="161"/>
      <c r="BC48" s="174"/>
      <c r="BD48" s="174"/>
      <c r="BE48" s="174"/>
      <c r="BF48" s="174"/>
      <c r="BG48" s="174"/>
      <c r="BH48" s="174"/>
      <c r="BI48" s="157"/>
      <c r="BJ48" s="213">
        <f t="shared" si="8"/>
        <v>41340</v>
      </c>
      <c r="BK48" s="213">
        <f t="shared" si="9"/>
        <v>0</v>
      </c>
      <c r="BL48" s="213">
        <f t="shared" si="10"/>
        <v>0</v>
      </c>
      <c r="BM48" s="817"/>
      <c r="BN48" s="219"/>
      <c r="BO48" s="193"/>
      <c r="BP48" s="215"/>
      <c r="BQ48" s="158"/>
      <c r="BR48" s="174"/>
      <c r="BS48" s="158"/>
      <c r="BT48" s="174"/>
      <c r="BU48" s="158"/>
      <c r="BV48" s="174"/>
      <c r="BW48" s="158"/>
      <c r="BX48" s="174"/>
      <c r="BY48" s="158"/>
      <c r="BZ48" s="202"/>
      <c r="CA48" s="212"/>
      <c r="CB48" s="174"/>
      <c r="CC48" s="174"/>
      <c r="CD48" s="174"/>
      <c r="CE48" s="174"/>
      <c r="CF48" s="174"/>
      <c r="CG48" s="174"/>
      <c r="CH48" s="174"/>
      <c r="CI48" s="174"/>
      <c r="CJ48" s="174"/>
      <c r="CK48" s="174"/>
      <c r="CL48" s="174"/>
      <c r="CM48" s="174"/>
      <c r="CN48" s="174"/>
      <c r="CO48" s="174"/>
      <c r="CP48" s="174"/>
      <c r="CQ48" s="174"/>
      <c r="CR48" s="174"/>
      <c r="CS48" s="174"/>
      <c r="CT48" s="174"/>
      <c r="CU48" s="174"/>
      <c r="CZ48" s="497"/>
      <c r="FV48" s="505"/>
      <c r="GF48" s="372"/>
    </row>
    <row r="49" spans="1:188" ht="39.950000000000003" customHeight="1" thickBot="1">
      <c r="A49" s="1019">
        <f t="shared" si="32"/>
        <v>46</v>
      </c>
      <c r="B49" s="939" t="s">
        <v>3464</v>
      </c>
      <c r="C49" s="940" t="s">
        <v>589</v>
      </c>
      <c r="D49" s="943" t="s">
        <v>3465</v>
      </c>
      <c r="E49" s="1027" t="s">
        <v>3466</v>
      </c>
      <c r="F49" s="826" t="s">
        <v>3467</v>
      </c>
      <c r="G49" s="827" t="s">
        <v>3215</v>
      </c>
      <c r="H49" s="828"/>
      <c r="I49" s="1031">
        <f t="shared" si="26"/>
        <v>2</v>
      </c>
      <c r="J49" s="999" t="s">
        <v>165</v>
      </c>
      <c r="K49" s="999" t="s">
        <v>165</v>
      </c>
      <c r="L49" s="1004" t="s">
        <v>501</v>
      </c>
      <c r="M49" s="843">
        <f t="shared" si="12"/>
        <v>0.45833333333333331</v>
      </c>
      <c r="N49" s="219"/>
      <c r="O49" s="794"/>
      <c r="P49" s="103" t="s">
        <v>167</v>
      </c>
      <c r="Q49" s="116" t="str">
        <f t="shared" si="13"/>
        <v>no</v>
      </c>
      <c r="R49" s="116" t="str">
        <f t="shared" si="13"/>
        <v>no</v>
      </c>
      <c r="S49" s="116" t="str">
        <f t="shared" si="13"/>
        <v>no</v>
      </c>
      <c r="T49" s="123" t="str">
        <f t="shared" si="0"/>
        <v>Attended</v>
      </c>
      <c r="U49" s="143">
        <f t="shared" si="14"/>
        <v>41340.038194444445</v>
      </c>
      <c r="V49" s="203" t="str">
        <f t="shared" si="15"/>
        <v>099119612</v>
      </c>
      <c r="AD49" s="119" t="str">
        <f t="shared" si="1"/>
        <v>MCLAWRENCE</v>
      </c>
      <c r="AE49" s="119" t="str">
        <f t="shared" si="2"/>
        <v>DAVID</v>
      </c>
      <c r="AF49" s="110"/>
      <c r="AG49" s="115">
        <f t="shared" si="16"/>
        <v>41340.038194444445</v>
      </c>
      <c r="AH49" s="174" t="str">
        <f t="shared" si="3"/>
        <v>MCLAWRENCE</v>
      </c>
      <c r="AI49" s="174" t="str">
        <f t="shared" si="4"/>
        <v>DAVID</v>
      </c>
      <c r="AJ49" s="285">
        <f t="shared" si="5"/>
        <v>99119612</v>
      </c>
      <c r="AK49" s="232" t="str">
        <f t="shared" si="6"/>
        <v>M</v>
      </c>
      <c r="AL49" s="232" t="str">
        <f t="shared" si="7"/>
        <v>BML</v>
      </c>
      <c r="AM49" s="178">
        <f>IF(AND($L49="Attended",$J49="Yes"),IF('IO Intake'!D$8=$AJ49,VLOOKUP('IO Intro'!$C$4,$Y$9:$Z$16,2),$AM49),0)</f>
        <v>0</v>
      </c>
      <c r="AN49" s="178">
        <f t="shared" si="17"/>
        <v>0</v>
      </c>
      <c r="AO49" s="178">
        <f t="shared" si="18"/>
        <v>0</v>
      </c>
      <c r="AP49" s="178">
        <f t="shared" si="19"/>
        <v>0</v>
      </c>
      <c r="AQ49" s="178">
        <f t="shared" si="20"/>
        <v>0</v>
      </c>
      <c r="AR49" s="178">
        <f t="shared" si="21"/>
        <v>0</v>
      </c>
      <c r="AS49" s="178">
        <f t="shared" si="22"/>
        <v>0</v>
      </c>
      <c r="AT49" s="178">
        <f t="shared" si="27"/>
        <v>0</v>
      </c>
      <c r="AU49" s="214">
        <f t="shared" si="28"/>
        <v>41340</v>
      </c>
      <c r="AV49" s="215"/>
      <c r="AW49" s="178"/>
      <c r="AX49" s="160">
        <f t="shared" si="29"/>
        <v>0</v>
      </c>
      <c r="AY49" s="191">
        <f t="shared" si="23"/>
        <v>0</v>
      </c>
      <c r="AZ49" s="191">
        <f t="shared" si="24"/>
        <v>0</v>
      </c>
      <c r="BA49" s="191">
        <f t="shared" si="25"/>
        <v>0</v>
      </c>
      <c r="BB49" s="161"/>
      <c r="BC49" s="174"/>
      <c r="BD49" s="174"/>
      <c r="BE49" s="174"/>
      <c r="BF49" s="174"/>
      <c r="BG49" s="174"/>
      <c r="BH49" s="174"/>
      <c r="BI49" s="157"/>
      <c r="BJ49" s="213">
        <f t="shared" si="8"/>
        <v>41340</v>
      </c>
      <c r="BK49" s="213">
        <f t="shared" si="9"/>
        <v>0</v>
      </c>
      <c r="BL49" s="213">
        <f t="shared" si="10"/>
        <v>0</v>
      </c>
      <c r="BM49" s="817"/>
      <c r="BN49" s="219"/>
      <c r="BO49" s="193"/>
      <c r="BP49" s="215"/>
      <c r="BQ49" s="158"/>
      <c r="BR49" s="174"/>
      <c r="BS49" s="158"/>
      <c r="BT49" s="174"/>
      <c r="BU49" s="158"/>
      <c r="BV49" s="174"/>
      <c r="BW49" s="158"/>
      <c r="BX49" s="174"/>
      <c r="BY49" s="158"/>
      <c r="BZ49" s="202"/>
      <c r="CA49" s="212"/>
      <c r="CB49" s="174"/>
      <c r="CC49" s="174"/>
      <c r="CD49" s="174"/>
      <c r="CE49" s="174"/>
      <c r="CF49" s="174"/>
      <c r="CG49" s="174"/>
      <c r="CH49" s="174"/>
      <c r="CI49" s="174"/>
      <c r="CJ49" s="174"/>
      <c r="CK49" s="174"/>
      <c r="CL49" s="174"/>
      <c r="CM49" s="174"/>
      <c r="CN49" s="174"/>
      <c r="CO49" s="174"/>
      <c r="CP49" s="174"/>
      <c r="CQ49" s="174"/>
      <c r="CR49" s="174"/>
      <c r="CS49" s="174"/>
      <c r="CT49" s="174"/>
      <c r="CU49" s="174"/>
      <c r="CZ49" s="497"/>
      <c r="FV49" s="505"/>
      <c r="GF49" s="372"/>
    </row>
    <row r="50" spans="1:188" ht="39.950000000000003" customHeight="1" thickBot="1">
      <c r="A50" s="1019">
        <f t="shared" si="32"/>
        <v>47</v>
      </c>
      <c r="B50" s="939" t="s">
        <v>3468</v>
      </c>
      <c r="C50" s="940" t="s">
        <v>3469</v>
      </c>
      <c r="D50" s="943" t="s">
        <v>3470</v>
      </c>
      <c r="E50" s="1027" t="s">
        <v>3471</v>
      </c>
      <c r="F50" s="826" t="s">
        <v>3472</v>
      </c>
      <c r="G50" s="827" t="s">
        <v>3215</v>
      </c>
      <c r="H50" s="828"/>
      <c r="I50" s="1031">
        <f t="shared" si="26"/>
        <v>2</v>
      </c>
      <c r="J50" s="999" t="s">
        <v>165</v>
      </c>
      <c r="K50" s="999" t="s">
        <v>165</v>
      </c>
      <c r="L50" s="1004" t="s">
        <v>501</v>
      </c>
      <c r="M50" s="843">
        <f t="shared" si="12"/>
        <v>0.45833333333333331</v>
      </c>
      <c r="N50" s="219"/>
      <c r="O50" s="794"/>
      <c r="P50" s="103" t="s">
        <v>167</v>
      </c>
      <c r="Q50" s="116" t="str">
        <f t="shared" si="13"/>
        <v>no</v>
      </c>
      <c r="R50" s="116" t="str">
        <f t="shared" si="13"/>
        <v>no</v>
      </c>
      <c r="S50" s="116" t="str">
        <f t="shared" si="13"/>
        <v>no</v>
      </c>
      <c r="T50" s="123" t="str">
        <f t="shared" si="0"/>
        <v>Attended</v>
      </c>
      <c r="U50" s="143">
        <f t="shared" si="14"/>
        <v>41340.038194444445</v>
      </c>
      <c r="V50" s="203" t="str">
        <f t="shared" si="15"/>
        <v>205790034</v>
      </c>
      <c r="AD50" s="119" t="str">
        <f t="shared" si="1"/>
        <v>PEDRAZAS-ROMERO</v>
      </c>
      <c r="AE50" s="119" t="str">
        <f t="shared" si="2"/>
        <v>REGULO</v>
      </c>
      <c r="AF50" s="110"/>
      <c r="AG50" s="115">
        <f t="shared" si="16"/>
        <v>41340.038194444445</v>
      </c>
      <c r="AH50" s="174" t="str">
        <f t="shared" si="3"/>
        <v>PEDRAZAS-ROMERO</v>
      </c>
      <c r="AI50" s="174" t="str">
        <f t="shared" si="4"/>
        <v>REGULO</v>
      </c>
      <c r="AJ50" s="285">
        <f t="shared" si="5"/>
        <v>205790034</v>
      </c>
      <c r="AK50" s="232" t="str">
        <f t="shared" si="6"/>
        <v>M</v>
      </c>
      <c r="AL50" s="232" t="str">
        <f t="shared" si="7"/>
        <v>BML</v>
      </c>
      <c r="AM50" s="178">
        <f>IF(AND($L50="Attended",$J50="Yes"),IF('IO Intake'!D$8=$AJ50,VLOOKUP('IO Intro'!$C$4,$Y$9:$Z$16,2),$AM50),0)</f>
        <v>0</v>
      </c>
      <c r="AN50" s="178">
        <f t="shared" si="17"/>
        <v>0</v>
      </c>
      <c r="AO50" s="178">
        <f t="shared" si="18"/>
        <v>0</v>
      </c>
      <c r="AP50" s="178">
        <f t="shared" si="19"/>
        <v>0</v>
      </c>
      <c r="AQ50" s="178">
        <f t="shared" si="20"/>
        <v>0</v>
      </c>
      <c r="AR50" s="178">
        <f t="shared" si="21"/>
        <v>0</v>
      </c>
      <c r="AS50" s="178">
        <f t="shared" si="22"/>
        <v>0</v>
      </c>
      <c r="AT50" s="178">
        <f t="shared" si="27"/>
        <v>0</v>
      </c>
      <c r="AU50" s="214">
        <f t="shared" si="28"/>
        <v>41340</v>
      </c>
      <c r="AV50" s="215"/>
      <c r="AW50" s="178"/>
      <c r="AX50" s="160">
        <f t="shared" si="29"/>
        <v>0</v>
      </c>
      <c r="AY50" s="191">
        <f t="shared" si="23"/>
        <v>0</v>
      </c>
      <c r="AZ50" s="191">
        <f t="shared" si="24"/>
        <v>0</v>
      </c>
      <c r="BA50" s="191">
        <f t="shared" si="25"/>
        <v>0</v>
      </c>
      <c r="BB50" s="161"/>
      <c r="BC50" s="174"/>
      <c r="BD50" s="174"/>
      <c r="BE50" s="174"/>
      <c r="BF50" s="174"/>
      <c r="BG50" s="174"/>
      <c r="BH50" s="174"/>
      <c r="BI50" s="157"/>
      <c r="BJ50" s="213">
        <f t="shared" si="8"/>
        <v>41340</v>
      </c>
      <c r="BK50" s="213">
        <f t="shared" si="9"/>
        <v>0</v>
      </c>
      <c r="BL50" s="213">
        <f t="shared" si="10"/>
        <v>0</v>
      </c>
      <c r="BM50" s="817">
        <v>41317.47046921296</v>
      </c>
      <c r="BN50" s="219"/>
      <c r="BO50" s="193"/>
      <c r="BP50" s="215"/>
      <c r="BQ50" s="158"/>
      <c r="BR50" s="174"/>
      <c r="BS50" s="158"/>
      <c r="BT50" s="174"/>
      <c r="BU50" s="158"/>
      <c r="BV50" s="174"/>
      <c r="BW50" s="158"/>
      <c r="BX50" s="174"/>
      <c r="BY50" s="158"/>
      <c r="BZ50" s="202"/>
      <c r="CA50" s="212"/>
      <c r="CB50" s="174"/>
      <c r="CC50" s="174"/>
      <c r="CD50" s="174"/>
      <c r="CE50" s="174"/>
      <c r="CF50" s="174"/>
      <c r="CG50" s="174"/>
      <c r="CH50" s="174"/>
      <c r="CI50" s="174"/>
      <c r="CJ50" s="174"/>
      <c r="CK50" s="174"/>
      <c r="CL50" s="174"/>
      <c r="CM50" s="174"/>
      <c r="CN50" s="174"/>
      <c r="CO50" s="174"/>
      <c r="CP50" s="174"/>
      <c r="CQ50" s="174"/>
      <c r="CR50" s="174"/>
      <c r="CS50" s="174"/>
      <c r="CT50" s="174"/>
      <c r="CU50" s="174"/>
      <c r="CZ50" s="497"/>
      <c r="DA50" s="862"/>
      <c r="DD50" s="862"/>
      <c r="FV50" s="505"/>
      <c r="GF50" s="372"/>
    </row>
    <row r="51" spans="1:188" ht="39.950000000000003" customHeight="1" thickBot="1">
      <c r="A51" s="1019">
        <f t="shared" si="32"/>
        <v>48</v>
      </c>
      <c r="B51" s="939" t="s">
        <v>3473</v>
      </c>
      <c r="C51" s="940" t="s">
        <v>634</v>
      </c>
      <c r="D51" s="943" t="s">
        <v>3474</v>
      </c>
      <c r="E51" s="1027" t="s">
        <v>3475</v>
      </c>
      <c r="F51" s="826" t="s">
        <v>3476</v>
      </c>
      <c r="G51" s="827" t="s">
        <v>3215</v>
      </c>
      <c r="H51" s="828"/>
      <c r="I51" s="1031">
        <f t="shared" si="26"/>
        <v>2</v>
      </c>
      <c r="J51" s="999" t="s">
        <v>165</v>
      </c>
      <c r="K51" s="999" t="s">
        <v>165</v>
      </c>
      <c r="L51" s="1004" t="s">
        <v>501</v>
      </c>
      <c r="M51" s="843">
        <f t="shared" si="12"/>
        <v>0.45833333333333331</v>
      </c>
      <c r="N51" s="219"/>
      <c r="O51" s="794"/>
      <c r="P51" s="103" t="s">
        <v>167</v>
      </c>
      <c r="Q51" s="116" t="str">
        <f t="shared" si="13"/>
        <v>no</v>
      </c>
      <c r="R51" s="116" t="str">
        <f t="shared" si="13"/>
        <v>no</v>
      </c>
      <c r="S51" s="116" t="str">
        <f t="shared" si="13"/>
        <v>no</v>
      </c>
      <c r="T51" s="123" t="str">
        <f t="shared" si="0"/>
        <v>Attended</v>
      </c>
      <c r="U51" s="143">
        <f t="shared" si="14"/>
        <v>41340.038194444445</v>
      </c>
      <c r="V51" s="203" t="str">
        <f t="shared" si="15"/>
        <v>205072629</v>
      </c>
      <c r="AD51" s="119" t="str">
        <f t="shared" si="1"/>
        <v>RICO-GUERRERO</v>
      </c>
      <c r="AE51" s="119" t="str">
        <f t="shared" si="2"/>
        <v>MARTIN</v>
      </c>
      <c r="AF51" s="110"/>
      <c r="AG51" s="115">
        <f t="shared" si="16"/>
        <v>41340.038194444445</v>
      </c>
      <c r="AH51" s="174" t="str">
        <f t="shared" si="3"/>
        <v>RICO-GUERRERO</v>
      </c>
      <c r="AI51" s="174" t="str">
        <f t="shared" si="4"/>
        <v>MARTIN</v>
      </c>
      <c r="AJ51" s="285">
        <f t="shared" si="5"/>
        <v>205072629</v>
      </c>
      <c r="AK51" s="232" t="str">
        <f t="shared" si="6"/>
        <v>M</v>
      </c>
      <c r="AL51" s="232" t="str">
        <f t="shared" si="7"/>
        <v>BML</v>
      </c>
      <c r="AM51" s="178">
        <f>IF(AND($L51="Attended",$J51="Yes"),IF('IO Intake'!D$8=$AJ51,VLOOKUP('IO Intro'!$C$4,$Y$9:$Z$16,2),$AM51),0)</f>
        <v>0</v>
      </c>
      <c r="AN51" s="178">
        <f t="shared" si="17"/>
        <v>0</v>
      </c>
      <c r="AO51" s="178">
        <f t="shared" si="18"/>
        <v>0</v>
      </c>
      <c r="AP51" s="178">
        <f t="shared" si="19"/>
        <v>0</v>
      </c>
      <c r="AQ51" s="178">
        <f t="shared" si="20"/>
        <v>0</v>
      </c>
      <c r="AR51" s="178">
        <f t="shared" si="21"/>
        <v>0</v>
      </c>
      <c r="AS51" s="178">
        <f t="shared" si="22"/>
        <v>0</v>
      </c>
      <c r="AT51" s="178">
        <f t="shared" si="27"/>
        <v>0</v>
      </c>
      <c r="AU51" s="214">
        <f t="shared" si="28"/>
        <v>41340</v>
      </c>
      <c r="AV51" s="215"/>
      <c r="AW51" s="178"/>
      <c r="AX51" s="160">
        <f t="shared" si="29"/>
        <v>0</v>
      </c>
      <c r="AY51" s="191">
        <f t="shared" si="23"/>
        <v>0</v>
      </c>
      <c r="AZ51" s="191">
        <f t="shared" si="24"/>
        <v>0</v>
      </c>
      <c r="BA51" s="191">
        <f t="shared" si="25"/>
        <v>0</v>
      </c>
      <c r="BB51" s="161"/>
      <c r="BC51" s="174"/>
      <c r="BD51" s="174"/>
      <c r="BE51" s="174"/>
      <c r="BF51" s="174"/>
      <c r="BG51" s="174"/>
      <c r="BH51" s="174"/>
      <c r="BI51" s="157"/>
      <c r="BJ51" s="213">
        <f t="shared" si="8"/>
        <v>41340</v>
      </c>
      <c r="BK51" s="213">
        <f t="shared" si="9"/>
        <v>0</v>
      </c>
      <c r="BL51" s="213">
        <f t="shared" si="10"/>
        <v>0</v>
      </c>
      <c r="BM51" s="817"/>
      <c r="BN51" s="219"/>
      <c r="BO51" s="193"/>
      <c r="BP51" s="215"/>
      <c r="BQ51" s="158"/>
      <c r="BR51" s="174"/>
      <c r="BS51" s="158"/>
      <c r="BT51" s="174"/>
      <c r="BU51" s="158"/>
      <c r="BV51" s="174"/>
      <c r="BW51" s="158"/>
      <c r="BX51" s="174"/>
      <c r="BY51" s="158"/>
      <c r="BZ51" s="202"/>
      <c r="CA51" s="212"/>
      <c r="CB51" s="174"/>
      <c r="CC51" s="174"/>
      <c r="CD51" s="174"/>
      <c r="CE51" s="174"/>
      <c r="CF51" s="174"/>
      <c r="CG51" s="174"/>
      <c r="CH51" s="174"/>
      <c r="CI51" s="174"/>
      <c r="CJ51" s="174"/>
      <c r="CK51" s="174"/>
      <c r="CL51" s="174"/>
      <c r="CM51" s="174"/>
      <c r="CN51" s="174"/>
      <c r="CO51" s="174"/>
      <c r="CP51" s="174"/>
      <c r="CQ51" s="174"/>
      <c r="CR51" s="174"/>
      <c r="CS51" s="174"/>
      <c r="CT51" s="174"/>
      <c r="CU51" s="174"/>
      <c r="CZ51" s="497"/>
      <c r="FV51" s="505"/>
      <c r="GF51" s="372"/>
    </row>
    <row r="52" spans="1:188" ht="39.950000000000003" customHeight="1" thickBot="1">
      <c r="A52" s="1019">
        <f t="shared" si="32"/>
        <v>49</v>
      </c>
      <c r="B52" s="939" t="s">
        <v>3477</v>
      </c>
      <c r="C52" s="940" t="s">
        <v>3478</v>
      </c>
      <c r="D52" s="943" t="s">
        <v>3479</v>
      </c>
      <c r="E52" s="1027" t="s">
        <v>3480</v>
      </c>
      <c r="F52" s="826" t="s">
        <v>3481</v>
      </c>
      <c r="G52" s="827" t="s">
        <v>3215</v>
      </c>
      <c r="H52" s="828"/>
      <c r="I52" s="1031">
        <f t="shared" si="26"/>
        <v>2</v>
      </c>
      <c r="J52" s="999" t="s">
        <v>165</v>
      </c>
      <c r="K52" s="999" t="s">
        <v>165</v>
      </c>
      <c r="L52" s="1004" t="s">
        <v>501</v>
      </c>
      <c r="M52" s="843">
        <f t="shared" si="12"/>
        <v>0.45833333333333331</v>
      </c>
      <c r="N52" s="219"/>
      <c r="O52" s="794"/>
      <c r="P52" s="103" t="s">
        <v>167</v>
      </c>
      <c r="Q52" s="116" t="str">
        <f t="shared" si="13"/>
        <v>no</v>
      </c>
      <c r="R52" s="116" t="str">
        <f t="shared" si="13"/>
        <v>no</v>
      </c>
      <c r="S52" s="116" t="str">
        <f t="shared" si="13"/>
        <v>no</v>
      </c>
      <c r="T52" s="123" t="str">
        <f t="shared" si="0"/>
        <v>Attended</v>
      </c>
      <c r="U52" s="143">
        <f t="shared" si="14"/>
        <v>41340.038194444445</v>
      </c>
      <c r="V52" s="203" t="str">
        <f t="shared" si="15"/>
        <v>074893782</v>
      </c>
      <c r="AD52" s="119" t="str">
        <f t="shared" si="1"/>
        <v>BURKE</v>
      </c>
      <c r="AE52" s="119" t="str">
        <f t="shared" si="2"/>
        <v>WINSTON</v>
      </c>
      <c r="AF52" s="110"/>
      <c r="AG52" s="115">
        <f t="shared" si="16"/>
        <v>41340.038194444445</v>
      </c>
      <c r="AH52" s="174" t="str">
        <f t="shared" si="3"/>
        <v>BURKE</v>
      </c>
      <c r="AI52" s="174" t="str">
        <f t="shared" si="4"/>
        <v>WINSTON</v>
      </c>
      <c r="AJ52" s="285">
        <f t="shared" si="5"/>
        <v>74893782</v>
      </c>
      <c r="AK52" s="232" t="str">
        <f t="shared" si="6"/>
        <v>M</v>
      </c>
      <c r="AL52" s="232" t="str">
        <f t="shared" si="7"/>
        <v>BML</v>
      </c>
      <c r="AM52" s="178">
        <f>IF(AND($L52="Attended",$J52="Yes"),IF('IO Intake'!D$8=$AJ52,VLOOKUP('IO Intro'!$C$4,$Y$9:$Z$16,2),$AM52),0)</f>
        <v>0</v>
      </c>
      <c r="AN52" s="178">
        <f t="shared" si="17"/>
        <v>0</v>
      </c>
      <c r="AO52" s="178">
        <f t="shared" si="18"/>
        <v>0</v>
      </c>
      <c r="AP52" s="178">
        <f t="shared" si="19"/>
        <v>0</v>
      </c>
      <c r="AQ52" s="178">
        <f t="shared" si="20"/>
        <v>0</v>
      </c>
      <c r="AR52" s="178">
        <f t="shared" si="21"/>
        <v>0</v>
      </c>
      <c r="AS52" s="178">
        <f t="shared" si="22"/>
        <v>0</v>
      </c>
      <c r="AT52" s="178">
        <f t="shared" si="27"/>
        <v>0</v>
      </c>
      <c r="AU52" s="214">
        <f t="shared" si="28"/>
        <v>41340</v>
      </c>
      <c r="AV52" s="215"/>
      <c r="AW52" s="178"/>
      <c r="AX52" s="160">
        <f t="shared" si="29"/>
        <v>0</v>
      </c>
      <c r="AY52" s="191">
        <f t="shared" si="23"/>
        <v>0</v>
      </c>
      <c r="AZ52" s="191">
        <f t="shared" si="24"/>
        <v>0</v>
      </c>
      <c r="BA52" s="191">
        <f t="shared" si="25"/>
        <v>0</v>
      </c>
      <c r="BB52" s="161"/>
      <c r="BC52" s="174"/>
      <c r="BD52" s="174"/>
      <c r="BE52" s="174"/>
      <c r="BF52" s="174"/>
      <c r="BG52" s="174"/>
      <c r="BH52" s="174"/>
      <c r="BI52" s="157"/>
      <c r="BJ52" s="213">
        <f t="shared" si="8"/>
        <v>41340</v>
      </c>
      <c r="BK52" s="213">
        <f t="shared" si="9"/>
        <v>0</v>
      </c>
      <c r="BL52" s="213">
        <f t="shared" si="10"/>
        <v>0</v>
      </c>
      <c r="BM52" s="817"/>
      <c r="BN52" s="219"/>
      <c r="BO52" s="193"/>
      <c r="BP52" s="215"/>
      <c r="BQ52" s="158"/>
      <c r="BR52" s="174"/>
      <c r="BS52" s="158"/>
      <c r="BT52" s="174"/>
      <c r="BU52" s="158"/>
      <c r="BV52" s="174"/>
      <c r="BW52" s="158"/>
      <c r="BX52" s="174"/>
      <c r="BY52" s="158"/>
      <c r="BZ52" s="202"/>
      <c r="CA52" s="212"/>
      <c r="CB52" s="174"/>
      <c r="CC52" s="174"/>
      <c r="CD52" s="174"/>
      <c r="CE52" s="174"/>
      <c r="CF52" s="174"/>
      <c r="CG52" s="174"/>
      <c r="CH52" s="174"/>
      <c r="CI52" s="174"/>
      <c r="CJ52" s="174"/>
      <c r="CK52" s="174"/>
      <c r="CL52" s="174"/>
      <c r="CM52" s="174"/>
      <c r="CN52" s="174"/>
      <c r="CO52" s="174"/>
      <c r="CP52" s="174"/>
      <c r="CQ52" s="174"/>
      <c r="CR52" s="174"/>
      <c r="CS52" s="174"/>
      <c r="CT52" s="174"/>
      <c r="CU52" s="174"/>
      <c r="CZ52" s="497"/>
      <c r="FV52" s="505"/>
      <c r="GF52" s="372"/>
    </row>
    <row r="53" spans="1:188" ht="39.950000000000003" customHeight="1" thickBot="1">
      <c r="A53" s="1019">
        <f t="shared" si="32"/>
        <v>50</v>
      </c>
      <c r="B53" s="939" t="s">
        <v>3482</v>
      </c>
      <c r="C53" s="940" t="s">
        <v>3483</v>
      </c>
      <c r="D53" s="943" t="s">
        <v>3484</v>
      </c>
      <c r="E53" s="1027" t="s">
        <v>3485</v>
      </c>
      <c r="F53" s="826" t="s">
        <v>3481</v>
      </c>
      <c r="G53" s="827" t="s">
        <v>3215</v>
      </c>
      <c r="H53" s="828"/>
      <c r="I53" s="1031">
        <f t="shared" si="26"/>
        <v>2</v>
      </c>
      <c r="J53" s="999" t="s">
        <v>165</v>
      </c>
      <c r="K53" s="999" t="s">
        <v>165</v>
      </c>
      <c r="L53" s="1004" t="s">
        <v>501</v>
      </c>
      <c r="M53" s="843">
        <f t="shared" si="12"/>
        <v>0.45833333333333331</v>
      </c>
      <c r="N53" s="219"/>
      <c r="O53" s="794"/>
      <c r="P53" s="103" t="s">
        <v>167</v>
      </c>
      <c r="Q53" s="116" t="str">
        <f t="shared" si="13"/>
        <v>no</v>
      </c>
      <c r="R53" s="116" t="str">
        <f t="shared" si="13"/>
        <v>no</v>
      </c>
      <c r="S53" s="116" t="str">
        <f t="shared" si="13"/>
        <v>no</v>
      </c>
      <c r="T53" s="123" t="str">
        <f t="shared" si="0"/>
        <v>Attended</v>
      </c>
      <c r="U53" s="143">
        <f t="shared" si="14"/>
        <v>41340.038194444445</v>
      </c>
      <c r="V53" s="203" t="str">
        <f t="shared" si="15"/>
        <v>088897315</v>
      </c>
      <c r="AD53" s="119" t="str">
        <f t="shared" si="1"/>
        <v>NUNO-GAYTAN</v>
      </c>
      <c r="AE53" s="119" t="str">
        <f t="shared" si="2"/>
        <v>JOSE JONATHAN</v>
      </c>
      <c r="AF53" s="110"/>
      <c r="AG53" s="115">
        <f t="shared" si="16"/>
        <v>41340.038194444445</v>
      </c>
      <c r="AH53" s="174" t="str">
        <f t="shared" si="3"/>
        <v>NUNO-GAYTAN</v>
      </c>
      <c r="AI53" s="174" t="str">
        <f t="shared" si="4"/>
        <v>JOSE JONATHAN</v>
      </c>
      <c r="AJ53" s="285">
        <f t="shared" si="5"/>
        <v>88897315</v>
      </c>
      <c r="AK53" s="232" t="str">
        <f t="shared" si="6"/>
        <v>M</v>
      </c>
      <c r="AL53" s="232" t="str">
        <f t="shared" si="7"/>
        <v>BML</v>
      </c>
      <c r="AM53" s="178">
        <f>IF(AND($L53="Attended",$J53="Yes"),IF('IO Intake'!D$8=$AJ53,VLOOKUP('IO Intro'!$C$4,$Y$9:$Z$16,2),$AM53),0)</f>
        <v>0</v>
      </c>
      <c r="AN53" s="178">
        <f t="shared" si="17"/>
        <v>0</v>
      </c>
      <c r="AO53" s="178">
        <f t="shared" si="18"/>
        <v>0</v>
      </c>
      <c r="AP53" s="178">
        <f t="shared" si="19"/>
        <v>0</v>
      </c>
      <c r="AQ53" s="178">
        <f t="shared" si="20"/>
        <v>0</v>
      </c>
      <c r="AR53" s="178">
        <f t="shared" si="21"/>
        <v>0</v>
      </c>
      <c r="AS53" s="178">
        <f t="shared" si="22"/>
        <v>0</v>
      </c>
      <c r="AT53" s="178">
        <f t="shared" si="27"/>
        <v>0</v>
      </c>
      <c r="AU53" s="214">
        <f t="shared" si="28"/>
        <v>41340</v>
      </c>
      <c r="AV53" s="215"/>
      <c r="AW53" s="178"/>
      <c r="AX53" s="160">
        <f t="shared" si="29"/>
        <v>0</v>
      </c>
      <c r="AY53" s="191">
        <f t="shared" si="23"/>
        <v>0</v>
      </c>
      <c r="AZ53" s="191">
        <f t="shared" si="24"/>
        <v>0</v>
      </c>
      <c r="BA53" s="191">
        <f t="shared" si="25"/>
        <v>0</v>
      </c>
      <c r="BB53" s="161"/>
      <c r="BC53" s="174"/>
      <c r="BD53" s="174"/>
      <c r="BE53" s="174"/>
      <c r="BF53" s="174"/>
      <c r="BG53" s="174"/>
      <c r="BH53" s="174"/>
      <c r="BI53" s="157"/>
      <c r="BJ53" s="213">
        <f t="shared" si="8"/>
        <v>41340</v>
      </c>
      <c r="BK53" s="213">
        <f t="shared" si="9"/>
        <v>0</v>
      </c>
      <c r="BL53" s="213">
        <f t="shared" si="10"/>
        <v>0</v>
      </c>
      <c r="BM53" s="817"/>
      <c r="BN53" s="219"/>
      <c r="BO53" s="193"/>
      <c r="BP53" s="215"/>
      <c r="BQ53" s="158"/>
      <c r="BR53" s="174"/>
      <c r="BS53" s="158"/>
      <c r="BT53" s="174"/>
      <c r="BU53" s="158"/>
      <c r="BV53" s="174"/>
      <c r="BW53" s="158"/>
      <c r="BX53" s="174"/>
      <c r="BY53" s="158"/>
      <c r="BZ53" s="202"/>
      <c r="CA53" s="212"/>
      <c r="CB53" s="174"/>
      <c r="CC53" s="174"/>
      <c r="CD53" s="174"/>
      <c r="CE53" s="174"/>
      <c r="CF53" s="174"/>
      <c r="CG53" s="174"/>
      <c r="CH53" s="174"/>
      <c r="CI53" s="174"/>
      <c r="CJ53" s="174"/>
      <c r="CK53" s="174"/>
      <c r="CL53" s="174"/>
      <c r="CM53" s="174"/>
      <c r="CN53" s="174"/>
      <c r="CO53" s="174"/>
      <c r="CP53" s="174"/>
      <c r="CQ53" s="174"/>
      <c r="CR53" s="174"/>
      <c r="CS53" s="174"/>
      <c r="CT53" s="174"/>
      <c r="CU53" s="174"/>
      <c r="CZ53" s="497"/>
      <c r="FV53" s="505"/>
      <c r="GF53" s="372"/>
    </row>
    <row r="54" spans="1:188" ht="39.950000000000003" customHeight="1" thickBot="1">
      <c r="A54" s="1019">
        <f t="shared" si="32"/>
        <v>51</v>
      </c>
      <c r="B54" s="939" t="s">
        <v>3486</v>
      </c>
      <c r="C54" s="940" t="s">
        <v>3487</v>
      </c>
      <c r="D54" s="943" t="s">
        <v>3488</v>
      </c>
      <c r="E54" s="1027" t="s">
        <v>3489</v>
      </c>
      <c r="F54" s="826" t="s">
        <v>3481</v>
      </c>
      <c r="G54" s="827" t="s">
        <v>3215</v>
      </c>
      <c r="H54" s="828"/>
      <c r="I54" s="1031">
        <f t="shared" si="26"/>
        <v>2</v>
      </c>
      <c r="J54" s="999" t="s">
        <v>165</v>
      </c>
      <c r="K54" s="999" t="s">
        <v>165</v>
      </c>
      <c r="L54" s="1004" t="s">
        <v>501</v>
      </c>
      <c r="M54" s="843">
        <f t="shared" si="12"/>
        <v>0.45833333333333331</v>
      </c>
      <c r="N54" s="219"/>
      <c r="O54" s="794"/>
      <c r="P54" s="103" t="s">
        <v>167</v>
      </c>
      <c r="Q54" s="116" t="str">
        <f t="shared" si="13"/>
        <v>no</v>
      </c>
      <c r="R54" s="116" t="str">
        <f t="shared" si="13"/>
        <v>no</v>
      </c>
      <c r="S54" s="116" t="str">
        <f t="shared" si="13"/>
        <v>no</v>
      </c>
      <c r="T54" s="123" t="str">
        <f t="shared" si="0"/>
        <v>Attended</v>
      </c>
      <c r="U54" s="143">
        <f t="shared" si="14"/>
        <v>41340.038194444445</v>
      </c>
      <c r="V54" s="203" t="str">
        <f t="shared" si="15"/>
        <v>200277248</v>
      </c>
      <c r="AD54" s="119" t="str">
        <f t="shared" si="1"/>
        <v>LANDIZ-VELASQUEZ</v>
      </c>
      <c r="AE54" s="119" t="str">
        <f t="shared" si="2"/>
        <v>DELFINO</v>
      </c>
      <c r="AF54" s="110"/>
      <c r="AG54" s="115">
        <f t="shared" si="16"/>
        <v>41340.038194444445</v>
      </c>
      <c r="AH54" s="174" t="str">
        <f t="shared" si="3"/>
        <v>LANDIZ-VELASQUEZ</v>
      </c>
      <c r="AI54" s="174" t="str">
        <f t="shared" si="4"/>
        <v>DELFINO</v>
      </c>
      <c r="AJ54" s="285">
        <f t="shared" si="5"/>
        <v>200277248</v>
      </c>
      <c r="AK54" s="232" t="str">
        <f t="shared" si="6"/>
        <v>M</v>
      </c>
      <c r="AL54" s="232" t="str">
        <f t="shared" si="7"/>
        <v>BML</v>
      </c>
      <c r="AM54" s="178">
        <f>IF(AND($L54="Attended",$J54="Yes"),IF('IO Intake'!D$8=$AJ54,VLOOKUP('IO Intro'!$C$4,$Y$9:$Z$16,2),$AM54),0)</f>
        <v>0</v>
      </c>
      <c r="AN54" s="178">
        <f t="shared" si="17"/>
        <v>0</v>
      </c>
      <c r="AO54" s="178">
        <f t="shared" si="18"/>
        <v>0</v>
      </c>
      <c r="AP54" s="178">
        <f t="shared" si="19"/>
        <v>0</v>
      </c>
      <c r="AQ54" s="178">
        <f t="shared" si="20"/>
        <v>0</v>
      </c>
      <c r="AR54" s="178">
        <f t="shared" si="21"/>
        <v>0</v>
      </c>
      <c r="AS54" s="178">
        <f t="shared" si="22"/>
        <v>0</v>
      </c>
      <c r="AT54" s="178">
        <f t="shared" si="27"/>
        <v>0</v>
      </c>
      <c r="AU54" s="214">
        <f t="shared" si="28"/>
        <v>41340</v>
      </c>
      <c r="AV54" s="215"/>
      <c r="AW54" s="178"/>
      <c r="AX54" s="160">
        <f t="shared" si="29"/>
        <v>0</v>
      </c>
      <c r="AY54" s="191">
        <f t="shared" si="23"/>
        <v>0</v>
      </c>
      <c r="AZ54" s="191">
        <f t="shared" si="24"/>
        <v>0</v>
      </c>
      <c r="BA54" s="191">
        <f t="shared" si="25"/>
        <v>0</v>
      </c>
      <c r="BB54" s="161"/>
      <c r="BC54" s="174"/>
      <c r="BD54" s="174"/>
      <c r="BE54" s="174"/>
      <c r="BF54" s="174"/>
      <c r="BG54" s="174"/>
      <c r="BH54" s="174"/>
      <c r="BI54" s="157"/>
      <c r="BJ54" s="213">
        <f t="shared" si="8"/>
        <v>41340</v>
      </c>
      <c r="BK54" s="213">
        <f t="shared" si="9"/>
        <v>0</v>
      </c>
      <c r="BL54" s="213">
        <f t="shared" si="10"/>
        <v>0</v>
      </c>
      <c r="BM54" s="817"/>
      <c r="BN54" s="219"/>
      <c r="BO54" s="193"/>
      <c r="BP54" s="215"/>
      <c r="BQ54" s="158"/>
      <c r="BR54" s="174"/>
      <c r="BS54" s="158"/>
      <c r="BT54" s="174"/>
      <c r="BU54" s="158"/>
      <c r="BV54" s="174"/>
      <c r="BW54" s="158"/>
      <c r="BX54" s="174"/>
      <c r="BY54" s="158"/>
      <c r="BZ54" s="202"/>
      <c r="CA54" s="212"/>
      <c r="CB54" s="174"/>
      <c r="CC54" s="174"/>
      <c r="CD54" s="174"/>
      <c r="CE54" s="174"/>
      <c r="CF54" s="174"/>
      <c r="CG54" s="174"/>
      <c r="CH54" s="174"/>
      <c r="CI54" s="174"/>
      <c r="CJ54" s="174"/>
      <c r="CK54" s="174"/>
      <c r="CL54" s="174"/>
      <c r="CM54" s="174"/>
      <c r="CN54" s="174"/>
      <c r="CO54" s="174"/>
      <c r="CP54" s="174"/>
      <c r="CQ54" s="174"/>
      <c r="CR54" s="174"/>
      <c r="CS54" s="174"/>
      <c r="CT54" s="174"/>
      <c r="CU54" s="174"/>
      <c r="CZ54" s="497"/>
      <c r="FV54" s="505"/>
      <c r="GF54" s="372"/>
    </row>
    <row r="55" spans="1:188" ht="39.950000000000003" customHeight="1" thickBot="1">
      <c r="A55" s="1019">
        <f t="shared" si="32"/>
        <v>52</v>
      </c>
      <c r="B55" s="939" t="s">
        <v>3490</v>
      </c>
      <c r="C55" s="940" t="s">
        <v>3491</v>
      </c>
      <c r="D55" s="943" t="s">
        <v>3492</v>
      </c>
      <c r="E55" s="1027" t="s">
        <v>3493</v>
      </c>
      <c r="F55" s="826" t="s">
        <v>3481</v>
      </c>
      <c r="G55" s="827" t="s">
        <v>3215</v>
      </c>
      <c r="H55" s="828"/>
      <c r="I55" s="1031">
        <f t="shared" si="26"/>
        <v>2</v>
      </c>
      <c r="J55" s="999" t="s">
        <v>165</v>
      </c>
      <c r="K55" s="999" t="s">
        <v>165</v>
      </c>
      <c r="L55" s="1006" t="s">
        <v>501</v>
      </c>
      <c r="M55" s="843">
        <f t="shared" si="12"/>
        <v>0.45833333333333331</v>
      </c>
      <c r="N55" s="219"/>
      <c r="O55" s="794"/>
      <c r="P55" s="103" t="s">
        <v>167</v>
      </c>
      <c r="Q55" s="116" t="str">
        <f t="shared" si="13"/>
        <v>no</v>
      </c>
      <c r="R55" s="116" t="str">
        <f t="shared" si="13"/>
        <v>no</v>
      </c>
      <c r="S55" s="116" t="str">
        <f t="shared" si="13"/>
        <v>no</v>
      </c>
      <c r="T55" s="123" t="str">
        <f t="shared" si="0"/>
        <v>Attended</v>
      </c>
      <c r="U55" s="143">
        <f t="shared" si="14"/>
        <v>41340.038194444445</v>
      </c>
      <c r="V55" s="203" t="str">
        <f t="shared" si="15"/>
        <v>205790092</v>
      </c>
      <c r="AD55" s="119" t="str">
        <f t="shared" si="1"/>
        <v>AMBROCIO-PEREZ</v>
      </c>
      <c r="AE55" s="119" t="str">
        <f t="shared" si="2"/>
        <v>ESDRAS</v>
      </c>
      <c r="AF55" s="110"/>
      <c r="AG55" s="115">
        <f t="shared" si="16"/>
        <v>41340.038194444445</v>
      </c>
      <c r="AH55" s="174" t="str">
        <f t="shared" si="3"/>
        <v>AMBROCIO-PEREZ</v>
      </c>
      <c r="AI55" s="174" t="str">
        <f t="shared" si="4"/>
        <v>ESDRAS</v>
      </c>
      <c r="AJ55" s="285">
        <f t="shared" si="5"/>
        <v>205790092</v>
      </c>
      <c r="AK55" s="232" t="str">
        <f t="shared" si="6"/>
        <v>M</v>
      </c>
      <c r="AL55" s="232" t="str">
        <f t="shared" si="7"/>
        <v>BML</v>
      </c>
      <c r="AM55" s="178">
        <f>IF(AND($L55="Attended",$J55="Yes"),IF('IO Intake'!D$8=$AJ55,VLOOKUP('IO Intro'!$C$4,$Y$9:$Z$16,2),$AM55),0)</f>
        <v>0</v>
      </c>
      <c r="AN55" s="178">
        <f t="shared" si="17"/>
        <v>0</v>
      </c>
      <c r="AO55" s="178">
        <f t="shared" si="18"/>
        <v>0</v>
      </c>
      <c r="AP55" s="178">
        <f t="shared" si="19"/>
        <v>0</v>
      </c>
      <c r="AQ55" s="178">
        <f t="shared" si="20"/>
        <v>0</v>
      </c>
      <c r="AR55" s="178">
        <f t="shared" si="21"/>
        <v>0</v>
      </c>
      <c r="AS55" s="178">
        <f t="shared" si="22"/>
        <v>0</v>
      </c>
      <c r="AT55" s="178">
        <f t="shared" si="27"/>
        <v>0</v>
      </c>
      <c r="AU55" s="214">
        <f t="shared" si="28"/>
        <v>41340</v>
      </c>
      <c r="AV55" s="215"/>
      <c r="AW55" s="178"/>
      <c r="AX55" s="160">
        <f t="shared" si="29"/>
        <v>0</v>
      </c>
      <c r="AY55" s="191">
        <f t="shared" si="23"/>
        <v>0</v>
      </c>
      <c r="AZ55" s="191">
        <f t="shared" si="24"/>
        <v>0</v>
      </c>
      <c r="BA55" s="191">
        <f t="shared" si="25"/>
        <v>0</v>
      </c>
      <c r="BB55" s="161"/>
      <c r="BC55" s="174"/>
      <c r="BD55" s="174"/>
      <c r="BE55" s="174"/>
      <c r="BF55" s="174"/>
      <c r="BG55" s="174"/>
      <c r="BH55" s="174"/>
      <c r="BI55" s="157"/>
      <c r="BJ55" s="213">
        <f t="shared" si="8"/>
        <v>41340</v>
      </c>
      <c r="BK55" s="213">
        <f t="shared" si="9"/>
        <v>0</v>
      </c>
      <c r="BL55" s="213">
        <f t="shared" si="10"/>
        <v>0</v>
      </c>
      <c r="BM55" s="817"/>
      <c r="BN55" s="219"/>
      <c r="BO55" s="193"/>
      <c r="BP55" s="215"/>
      <c r="BQ55" s="158"/>
      <c r="BR55" s="174"/>
      <c r="BS55" s="158"/>
      <c r="BT55" s="174"/>
      <c r="BU55" s="158"/>
      <c r="BV55" s="174"/>
      <c r="BW55" s="158"/>
      <c r="BX55" s="174"/>
      <c r="BY55" s="158"/>
      <c r="BZ55" s="202"/>
      <c r="CA55" s="212"/>
      <c r="CB55" s="174"/>
      <c r="CC55" s="174"/>
      <c r="CD55" s="174"/>
      <c r="CE55" s="174"/>
      <c r="CF55" s="174"/>
      <c r="CG55" s="174"/>
      <c r="CH55" s="174"/>
      <c r="CI55" s="174"/>
      <c r="CJ55" s="174"/>
      <c r="CK55" s="174"/>
      <c r="CL55" s="174"/>
      <c r="CM55" s="174"/>
      <c r="CN55" s="174"/>
      <c r="CO55" s="174"/>
      <c r="CP55" s="174"/>
      <c r="CQ55" s="174"/>
      <c r="CR55" s="174"/>
      <c r="CS55" s="174"/>
      <c r="CT55" s="174"/>
      <c r="CU55" s="174"/>
      <c r="CZ55" s="497"/>
      <c r="FV55" s="505"/>
      <c r="GF55" s="372"/>
    </row>
    <row r="56" spans="1:188" ht="39.950000000000003" customHeight="1" thickBot="1">
      <c r="A56" s="1019">
        <f t="shared" si="32"/>
        <v>53</v>
      </c>
      <c r="B56" s="939" t="s">
        <v>3494</v>
      </c>
      <c r="C56" s="940" t="s">
        <v>3495</v>
      </c>
      <c r="D56" s="943" t="s">
        <v>3496</v>
      </c>
      <c r="E56" s="1027" t="s">
        <v>3497</v>
      </c>
      <c r="F56" s="826" t="s">
        <v>3481</v>
      </c>
      <c r="G56" s="827" t="s">
        <v>3215</v>
      </c>
      <c r="H56" s="828"/>
      <c r="I56" s="1031">
        <f t="shared" si="26"/>
        <v>2</v>
      </c>
      <c r="J56" s="999" t="s">
        <v>165</v>
      </c>
      <c r="K56" s="999" t="s">
        <v>165</v>
      </c>
      <c r="L56" s="1006" t="s">
        <v>501</v>
      </c>
      <c r="M56" s="843">
        <f t="shared" si="12"/>
        <v>0.45833333333333331</v>
      </c>
      <c r="N56" s="219"/>
      <c r="O56" s="794"/>
      <c r="P56" s="103" t="s">
        <v>167</v>
      </c>
      <c r="Q56" s="116" t="str">
        <f t="shared" si="13"/>
        <v>no</v>
      </c>
      <c r="R56" s="116" t="str">
        <f t="shared" si="13"/>
        <v>no</v>
      </c>
      <c r="S56" s="116" t="str">
        <f t="shared" si="13"/>
        <v>no</v>
      </c>
      <c r="T56" s="123" t="str">
        <f t="shared" si="0"/>
        <v>Attended</v>
      </c>
      <c r="U56" s="143">
        <f t="shared" si="14"/>
        <v>41340.038194444445</v>
      </c>
      <c r="V56" s="203" t="str">
        <f t="shared" si="15"/>
        <v>205790117</v>
      </c>
      <c r="AD56" s="119" t="str">
        <f t="shared" si="1"/>
        <v>CASTANEDA-CANALES</v>
      </c>
      <c r="AE56" s="119" t="str">
        <f t="shared" si="2"/>
        <v>HERMENEJILDO</v>
      </c>
      <c r="AF56" s="110"/>
      <c r="AG56" s="115">
        <f t="shared" si="16"/>
        <v>41340.038194444445</v>
      </c>
      <c r="AH56" s="174" t="str">
        <f t="shared" si="3"/>
        <v>CASTANEDA-CANALES</v>
      </c>
      <c r="AI56" s="174" t="str">
        <f t="shared" si="4"/>
        <v>HERMENEJILDO</v>
      </c>
      <c r="AJ56" s="285">
        <f t="shared" si="5"/>
        <v>205790117</v>
      </c>
      <c r="AK56" s="232" t="str">
        <f t="shared" si="6"/>
        <v>M</v>
      </c>
      <c r="AL56" s="232" t="str">
        <f t="shared" si="7"/>
        <v>BML</v>
      </c>
      <c r="AM56" s="178">
        <f>IF(AND($L56="Attended",$J56="Yes"),IF('IO Intake'!D$8=$AJ56,VLOOKUP('IO Intro'!$C$4,$Y$9:$Z$16,2),$AM56),0)</f>
        <v>0</v>
      </c>
      <c r="AN56" s="178">
        <f t="shared" si="17"/>
        <v>0</v>
      </c>
      <c r="AO56" s="178">
        <f t="shared" si="18"/>
        <v>0</v>
      </c>
      <c r="AP56" s="178">
        <f t="shared" si="19"/>
        <v>0</v>
      </c>
      <c r="AQ56" s="178">
        <f t="shared" si="20"/>
        <v>0</v>
      </c>
      <c r="AR56" s="178">
        <f t="shared" si="21"/>
        <v>0</v>
      </c>
      <c r="AS56" s="178">
        <f t="shared" si="22"/>
        <v>0</v>
      </c>
      <c r="AT56" s="178">
        <f t="shared" si="27"/>
        <v>0</v>
      </c>
      <c r="AU56" s="214">
        <f t="shared" si="28"/>
        <v>41340</v>
      </c>
      <c r="AV56" s="215"/>
      <c r="AW56" s="178"/>
      <c r="AX56" s="160">
        <f t="shared" si="29"/>
        <v>0</v>
      </c>
      <c r="AY56" s="191">
        <f t="shared" si="23"/>
        <v>0</v>
      </c>
      <c r="AZ56" s="191">
        <f t="shared" si="24"/>
        <v>0</v>
      </c>
      <c r="BA56" s="191">
        <f t="shared" si="25"/>
        <v>0</v>
      </c>
      <c r="BB56" s="161"/>
      <c r="BC56" s="174"/>
      <c r="BD56" s="174"/>
      <c r="BE56" s="174"/>
      <c r="BF56" s="174"/>
      <c r="BG56" s="174"/>
      <c r="BH56" s="174"/>
      <c r="BI56" s="157"/>
      <c r="BJ56" s="213">
        <f t="shared" si="8"/>
        <v>41340</v>
      </c>
      <c r="BK56" s="213">
        <f t="shared" si="9"/>
        <v>0</v>
      </c>
      <c r="BL56" s="213">
        <f t="shared" si="10"/>
        <v>0</v>
      </c>
      <c r="BM56" s="817"/>
      <c r="BN56" s="219"/>
      <c r="BO56" s="193"/>
      <c r="BP56" s="215"/>
      <c r="BQ56" s="158"/>
      <c r="BR56" s="174"/>
      <c r="BS56" s="158"/>
      <c r="BT56" s="174"/>
      <c r="BU56" s="158"/>
      <c r="BV56" s="174"/>
      <c r="BW56" s="158"/>
      <c r="BX56" s="174"/>
      <c r="BY56" s="158"/>
      <c r="BZ56" s="202"/>
      <c r="CA56" s="212"/>
      <c r="CB56" s="174"/>
      <c r="CC56" s="174"/>
      <c r="CD56" s="174"/>
      <c r="CE56" s="174"/>
      <c r="CF56" s="174"/>
      <c r="CG56" s="174"/>
      <c r="CH56" s="174"/>
      <c r="CI56" s="174"/>
      <c r="CJ56" s="174"/>
      <c r="CK56" s="174"/>
      <c r="CL56" s="174"/>
      <c r="CM56" s="174"/>
      <c r="CN56" s="174"/>
      <c r="CO56" s="174"/>
      <c r="CP56" s="174"/>
      <c r="CQ56" s="174"/>
      <c r="CR56" s="174"/>
      <c r="CS56" s="174"/>
      <c r="CT56" s="174"/>
      <c r="CU56" s="174"/>
      <c r="CZ56" s="497"/>
      <c r="DA56" s="862"/>
      <c r="DD56" s="915"/>
      <c r="FV56" s="505"/>
      <c r="GF56" s="372"/>
    </row>
    <row r="57" spans="1:188" ht="39.950000000000003" customHeight="1" thickBot="1">
      <c r="A57" s="1019">
        <f t="shared" si="32"/>
        <v>54</v>
      </c>
      <c r="B57" s="939" t="s">
        <v>3498</v>
      </c>
      <c r="C57" s="940" t="s">
        <v>641</v>
      </c>
      <c r="D57" s="943" t="s">
        <v>3499</v>
      </c>
      <c r="E57" s="1027" t="s">
        <v>3500</v>
      </c>
      <c r="F57" s="826" t="s">
        <v>3481</v>
      </c>
      <c r="G57" s="827" t="s">
        <v>3215</v>
      </c>
      <c r="H57" s="828"/>
      <c r="I57" s="1031">
        <f t="shared" si="26"/>
        <v>2</v>
      </c>
      <c r="J57" s="999" t="s">
        <v>165</v>
      </c>
      <c r="K57" s="999" t="s">
        <v>165</v>
      </c>
      <c r="L57" s="1006" t="s">
        <v>501</v>
      </c>
      <c r="M57" s="843">
        <f t="shared" si="12"/>
        <v>0.45833333333333331</v>
      </c>
      <c r="N57" s="219"/>
      <c r="O57" s="794"/>
      <c r="P57" s="103" t="s">
        <v>167</v>
      </c>
      <c r="Q57" s="116" t="str">
        <f t="shared" si="13"/>
        <v>no</v>
      </c>
      <c r="R57" s="116" t="str">
        <f t="shared" si="13"/>
        <v>no</v>
      </c>
      <c r="S57" s="116" t="str">
        <f t="shared" si="13"/>
        <v>no</v>
      </c>
      <c r="T57" s="123" t="str">
        <f t="shared" si="0"/>
        <v>Attended</v>
      </c>
      <c r="U57" s="143">
        <f t="shared" si="14"/>
        <v>41340.038194444445</v>
      </c>
      <c r="V57" s="203" t="str">
        <f t="shared" si="15"/>
        <v>205790167</v>
      </c>
      <c r="AD57" s="119" t="str">
        <f t="shared" si="1"/>
        <v>MORA-RIVERA</v>
      </c>
      <c r="AE57" s="119" t="str">
        <f t="shared" si="2"/>
        <v>JORGE</v>
      </c>
      <c r="AF57" s="110"/>
      <c r="AG57" s="115">
        <f t="shared" si="16"/>
        <v>41340.038194444445</v>
      </c>
      <c r="AH57" s="174" t="str">
        <f t="shared" si="3"/>
        <v>MORA-RIVERA</v>
      </c>
      <c r="AI57" s="174" t="str">
        <f t="shared" si="4"/>
        <v>JORGE</v>
      </c>
      <c r="AJ57" s="285">
        <f t="shared" si="5"/>
        <v>205790167</v>
      </c>
      <c r="AK57" s="232" t="str">
        <f t="shared" si="6"/>
        <v>M</v>
      </c>
      <c r="AL57" s="232" t="str">
        <f t="shared" si="7"/>
        <v>BML</v>
      </c>
      <c r="AM57" s="178">
        <f>IF(AND($L57="Attended",$J57="Yes"),IF('IO Intake'!D$8=$AJ57,VLOOKUP('IO Intro'!$C$4,$Y$9:$Z$16,2),$AM57),0)</f>
        <v>0</v>
      </c>
      <c r="AN57" s="178">
        <f t="shared" si="17"/>
        <v>0</v>
      </c>
      <c r="AO57" s="178">
        <f t="shared" si="18"/>
        <v>0</v>
      </c>
      <c r="AP57" s="178">
        <f t="shared" si="19"/>
        <v>0</v>
      </c>
      <c r="AQ57" s="178">
        <f t="shared" si="20"/>
        <v>0</v>
      </c>
      <c r="AR57" s="178">
        <f t="shared" si="21"/>
        <v>0</v>
      </c>
      <c r="AS57" s="178">
        <f t="shared" si="22"/>
        <v>0</v>
      </c>
      <c r="AT57" s="178">
        <f t="shared" si="27"/>
        <v>0</v>
      </c>
      <c r="AU57" s="214">
        <f t="shared" si="28"/>
        <v>41340</v>
      </c>
      <c r="AV57" s="215"/>
      <c r="AW57" s="178"/>
      <c r="AX57" s="160">
        <f t="shared" si="29"/>
        <v>0</v>
      </c>
      <c r="AY57" s="191">
        <f t="shared" si="23"/>
        <v>0</v>
      </c>
      <c r="AZ57" s="191">
        <f t="shared" si="24"/>
        <v>0</v>
      </c>
      <c r="BA57" s="191">
        <f t="shared" si="25"/>
        <v>0</v>
      </c>
      <c r="BB57" s="161"/>
      <c r="BC57" s="174"/>
      <c r="BD57" s="174"/>
      <c r="BE57" s="174"/>
      <c r="BF57" s="174"/>
      <c r="BG57" s="174"/>
      <c r="BH57" s="174"/>
      <c r="BI57" s="157"/>
      <c r="BJ57" s="213">
        <f t="shared" si="8"/>
        <v>41340</v>
      </c>
      <c r="BK57" s="213">
        <f t="shared" si="9"/>
        <v>0</v>
      </c>
      <c r="BL57" s="213">
        <f t="shared" si="10"/>
        <v>0</v>
      </c>
      <c r="BM57" s="817"/>
      <c r="BN57" s="219"/>
      <c r="BO57" s="193"/>
      <c r="BP57" s="215"/>
      <c r="BQ57" s="158"/>
      <c r="BR57" s="174"/>
      <c r="BS57" s="158"/>
      <c r="BT57" s="174"/>
      <c r="BU57" s="158"/>
      <c r="BV57" s="174"/>
      <c r="BW57" s="158"/>
      <c r="BX57" s="174"/>
      <c r="BY57" s="158"/>
      <c r="BZ57" s="202"/>
      <c r="CA57" s="212"/>
      <c r="CB57" s="174"/>
      <c r="CC57" s="174"/>
      <c r="CD57" s="174"/>
      <c r="CE57" s="174"/>
      <c r="CF57" s="174"/>
      <c r="CG57" s="174"/>
      <c r="CH57" s="174"/>
      <c r="CI57" s="174"/>
      <c r="CJ57" s="174"/>
      <c r="CK57" s="174"/>
      <c r="CL57" s="174"/>
      <c r="CM57" s="174"/>
      <c r="CN57" s="174"/>
      <c r="CO57" s="174"/>
      <c r="CP57" s="174"/>
      <c r="CQ57" s="174"/>
      <c r="CR57" s="174"/>
      <c r="CS57" s="174"/>
      <c r="CT57" s="174"/>
      <c r="CU57" s="174"/>
      <c r="CZ57" s="497"/>
      <c r="FV57" s="505"/>
      <c r="GF57" s="372"/>
    </row>
    <row r="58" spans="1:188" ht="39.950000000000003" customHeight="1" thickBot="1">
      <c r="A58" s="1019">
        <f t="shared" si="32"/>
        <v>0</v>
      </c>
      <c r="B58" s="944"/>
      <c r="C58" s="945"/>
      <c r="D58" s="946"/>
      <c r="E58" s="1028"/>
      <c r="F58" s="829"/>
      <c r="G58" s="830"/>
      <c r="H58" s="831"/>
      <c r="I58" s="1031">
        <f t="shared" si="26"/>
        <v>2</v>
      </c>
      <c r="J58" s="999" t="s">
        <v>165</v>
      </c>
      <c r="K58" s="999" t="s">
        <v>165</v>
      </c>
      <c r="L58" s="1007" t="s">
        <v>0</v>
      </c>
      <c r="M58" s="843">
        <f t="shared" si="12"/>
        <v>0.45833333333333331</v>
      </c>
      <c r="N58" s="219"/>
      <c r="O58" s="794"/>
      <c r="P58" s="103" t="s">
        <v>167</v>
      </c>
      <c r="Q58" s="116" t="str">
        <f t="shared" si="13"/>
        <v xml:space="preserve"> </v>
      </c>
      <c r="R58" s="116" t="str">
        <f t="shared" si="13"/>
        <v xml:space="preserve"> </v>
      </c>
      <c r="S58" s="116" t="str">
        <f t="shared" si="13"/>
        <v xml:space="preserve"> </v>
      </c>
      <c r="T58" s="123" t="str">
        <f t="shared" si="0"/>
        <v xml:space="preserve"> </v>
      </c>
      <c r="U58" s="143">
        <f t="shared" si="14"/>
        <v>41340.038194444445</v>
      </c>
      <c r="V58" s="203">
        <f t="shared" si="15"/>
        <v>0</v>
      </c>
      <c r="AD58" s="119" t="str">
        <f t="shared" si="1"/>
        <v>z-Unused-entry</v>
      </c>
      <c r="AE58" s="119">
        <f t="shared" si="2"/>
        <v>0</v>
      </c>
      <c r="AF58" s="110"/>
      <c r="AG58" s="115">
        <f t="shared" si="16"/>
        <v>0</v>
      </c>
      <c r="AH58" s="174">
        <f t="shared" si="3"/>
        <v>0</v>
      </c>
      <c r="AI58" s="174">
        <f t="shared" si="4"/>
        <v>0</v>
      </c>
      <c r="AJ58" s="285">
        <f t="shared" si="5"/>
        <v>999999999</v>
      </c>
      <c r="AK58" s="232">
        <f t="shared" si="6"/>
        <v>0</v>
      </c>
      <c r="AL58" s="232">
        <f t="shared" si="7"/>
        <v>0</v>
      </c>
      <c r="AM58" s="178">
        <f>IF(AND($L58="Attended",$J58="Yes"),IF('IO Intake'!D$8=$AJ58,VLOOKUP('IO Intro'!$C$4,$Y$9:$Z$16,2),$AM58),0)</f>
        <v>0</v>
      </c>
      <c r="AN58" s="178">
        <f t="shared" si="17"/>
        <v>0</v>
      </c>
      <c r="AO58" s="178">
        <f t="shared" si="18"/>
        <v>0</v>
      </c>
      <c r="AP58" s="178">
        <f t="shared" si="19"/>
        <v>0</v>
      </c>
      <c r="AQ58" s="178">
        <f t="shared" si="20"/>
        <v>0</v>
      </c>
      <c r="AR58" s="178">
        <f t="shared" si="21"/>
        <v>0</v>
      </c>
      <c r="AS58" s="178">
        <f t="shared" si="22"/>
        <v>0</v>
      </c>
      <c r="AT58" s="178">
        <f t="shared" si="27"/>
        <v>0</v>
      </c>
      <c r="AU58" s="214">
        <f t="shared" si="28"/>
        <v>0</v>
      </c>
      <c r="AV58" s="215"/>
      <c r="AW58" s="178"/>
      <c r="AX58" s="160">
        <f t="shared" si="29"/>
        <v>0</v>
      </c>
      <c r="AY58" s="191">
        <f t="shared" si="23"/>
        <v>0</v>
      </c>
      <c r="AZ58" s="191">
        <f t="shared" si="24"/>
        <v>0</v>
      </c>
      <c r="BA58" s="191">
        <f t="shared" si="25"/>
        <v>0</v>
      </c>
      <c r="BB58" s="161"/>
      <c r="BC58" s="174"/>
      <c r="BD58" s="174"/>
      <c r="BE58" s="174"/>
      <c r="BF58" s="174"/>
      <c r="BG58" s="174"/>
      <c r="BH58" s="174"/>
      <c r="BI58" s="157"/>
      <c r="BJ58" s="213">
        <f t="shared" si="8"/>
        <v>0</v>
      </c>
      <c r="BK58" s="213">
        <f t="shared" si="9"/>
        <v>0</v>
      </c>
      <c r="BL58" s="213">
        <f t="shared" si="10"/>
        <v>0</v>
      </c>
      <c r="BM58" s="817"/>
      <c r="BN58" s="219"/>
      <c r="BO58" s="193"/>
      <c r="BP58" s="215"/>
      <c r="BQ58" s="158"/>
      <c r="BR58" s="174"/>
      <c r="BS58" s="158"/>
      <c r="BT58" s="174"/>
      <c r="BU58" s="158"/>
      <c r="BV58" s="174"/>
      <c r="BW58" s="158"/>
      <c r="BX58" s="174"/>
      <c r="BY58" s="158"/>
      <c r="BZ58" s="202"/>
      <c r="CA58" s="212"/>
      <c r="CB58" s="174"/>
      <c r="CC58" s="174"/>
      <c r="CD58" s="174"/>
      <c r="CE58" s="174"/>
      <c r="CF58" s="174"/>
      <c r="CG58" s="174"/>
      <c r="CH58" s="174"/>
      <c r="CI58" s="174"/>
      <c r="CJ58" s="174"/>
      <c r="CK58" s="174"/>
      <c r="CL58" s="174"/>
      <c r="CM58" s="174"/>
      <c r="CN58" s="174"/>
      <c r="CO58" s="174"/>
      <c r="CP58" s="174"/>
      <c r="CQ58" s="174"/>
      <c r="CR58" s="174"/>
      <c r="CS58" s="174"/>
      <c r="CT58" s="174"/>
      <c r="CU58" s="174"/>
      <c r="CZ58" s="497"/>
      <c r="FV58" s="505"/>
      <c r="GF58" s="372"/>
    </row>
    <row r="59" spans="1:188" ht="39.950000000000003" customHeight="1" thickBot="1">
      <c r="A59" s="1019">
        <f t="shared" si="32"/>
        <v>0</v>
      </c>
      <c r="B59" s="944"/>
      <c r="C59" s="945"/>
      <c r="D59" s="946"/>
      <c r="E59" s="1028"/>
      <c r="F59" s="829"/>
      <c r="G59" s="830"/>
      <c r="H59" s="831"/>
      <c r="I59" s="1031">
        <f t="shared" si="26"/>
        <v>2</v>
      </c>
      <c r="J59" s="999" t="s">
        <v>165</v>
      </c>
      <c r="K59" s="999" t="s">
        <v>165</v>
      </c>
      <c r="L59" s="1007" t="s">
        <v>0</v>
      </c>
      <c r="M59" s="843">
        <f t="shared" si="12"/>
        <v>0.45833333333333331</v>
      </c>
      <c r="N59" s="219"/>
      <c r="O59" s="794"/>
      <c r="P59" s="103" t="s">
        <v>167</v>
      </c>
      <c r="Q59" s="116" t="str">
        <f t="shared" si="13"/>
        <v xml:space="preserve"> </v>
      </c>
      <c r="R59" s="116" t="str">
        <f t="shared" si="13"/>
        <v xml:space="preserve"> </v>
      </c>
      <c r="S59" s="116" t="str">
        <f t="shared" si="13"/>
        <v xml:space="preserve"> </v>
      </c>
      <c r="T59" s="123" t="str">
        <f t="shared" si="0"/>
        <v xml:space="preserve"> </v>
      </c>
      <c r="U59" s="143">
        <f t="shared" si="14"/>
        <v>41340.038194444445</v>
      </c>
      <c r="V59" s="203">
        <f t="shared" si="15"/>
        <v>0</v>
      </c>
      <c r="AD59" s="119" t="str">
        <f t="shared" si="1"/>
        <v>z-Unused-entry</v>
      </c>
      <c r="AE59" s="119">
        <f t="shared" si="2"/>
        <v>0</v>
      </c>
      <c r="AF59" s="110"/>
      <c r="AG59" s="115">
        <f t="shared" si="16"/>
        <v>0</v>
      </c>
      <c r="AH59" s="174">
        <f t="shared" si="3"/>
        <v>0</v>
      </c>
      <c r="AI59" s="174">
        <f t="shared" si="4"/>
        <v>0</v>
      </c>
      <c r="AJ59" s="285">
        <f t="shared" si="5"/>
        <v>999999999</v>
      </c>
      <c r="AK59" s="232">
        <f t="shared" si="6"/>
        <v>0</v>
      </c>
      <c r="AL59" s="232">
        <f t="shared" si="7"/>
        <v>0</v>
      </c>
      <c r="AM59" s="178">
        <f>IF(AND($L59="Attended",$J59="Yes"),IF('IO Intake'!D$8=$AJ59,VLOOKUP('IO Intro'!$C$4,$Y$9:$Z$16,2),$AM59),0)</f>
        <v>0</v>
      </c>
      <c r="AN59" s="178">
        <f t="shared" si="17"/>
        <v>0</v>
      </c>
      <c r="AO59" s="178">
        <f t="shared" si="18"/>
        <v>0</v>
      </c>
      <c r="AP59" s="178">
        <f t="shared" si="19"/>
        <v>0</v>
      </c>
      <c r="AQ59" s="178">
        <f t="shared" si="20"/>
        <v>0</v>
      </c>
      <c r="AR59" s="178">
        <f t="shared" si="21"/>
        <v>0</v>
      </c>
      <c r="AS59" s="178">
        <f t="shared" si="22"/>
        <v>0</v>
      </c>
      <c r="AT59" s="178">
        <f t="shared" si="27"/>
        <v>0</v>
      </c>
      <c r="AU59" s="214">
        <f t="shared" si="28"/>
        <v>0</v>
      </c>
      <c r="AV59" s="215"/>
      <c r="AW59" s="178"/>
      <c r="AX59" s="160">
        <f t="shared" si="29"/>
        <v>0</v>
      </c>
      <c r="AY59" s="191">
        <f t="shared" si="23"/>
        <v>0</v>
      </c>
      <c r="AZ59" s="191">
        <f t="shared" si="24"/>
        <v>0</v>
      </c>
      <c r="BA59" s="191">
        <f t="shared" si="25"/>
        <v>0</v>
      </c>
      <c r="BB59" s="161"/>
      <c r="BC59" s="174"/>
      <c r="BD59" s="174"/>
      <c r="BE59" s="174"/>
      <c r="BF59" s="174"/>
      <c r="BG59" s="174"/>
      <c r="BH59" s="174"/>
      <c r="BI59" s="157"/>
      <c r="BJ59" s="213">
        <f t="shared" si="8"/>
        <v>0</v>
      </c>
      <c r="BK59" s="213">
        <f t="shared" si="9"/>
        <v>0</v>
      </c>
      <c r="BL59" s="213">
        <f t="shared" si="10"/>
        <v>0</v>
      </c>
      <c r="BM59" s="817"/>
      <c r="BN59" s="219"/>
      <c r="BO59" s="193"/>
      <c r="BP59" s="215"/>
      <c r="BQ59" s="158"/>
      <c r="BR59" s="174"/>
      <c r="BS59" s="158"/>
      <c r="BT59" s="174"/>
      <c r="BU59" s="158"/>
      <c r="BV59" s="174"/>
      <c r="BW59" s="158"/>
      <c r="BX59" s="174"/>
      <c r="BY59" s="158"/>
      <c r="BZ59" s="202"/>
      <c r="CA59" s="212"/>
      <c r="CB59" s="174"/>
      <c r="CC59" s="174"/>
      <c r="CD59" s="174"/>
      <c r="CE59" s="174"/>
      <c r="CF59" s="174"/>
      <c r="CG59" s="174"/>
      <c r="CH59" s="174"/>
      <c r="CI59" s="174"/>
      <c r="CJ59" s="174"/>
      <c r="CK59" s="174"/>
      <c r="CL59" s="174"/>
      <c r="CM59" s="174"/>
      <c r="CN59" s="174"/>
      <c r="CO59" s="174"/>
      <c r="CP59" s="174"/>
      <c r="CQ59" s="174"/>
      <c r="CR59" s="174"/>
      <c r="CS59" s="174"/>
      <c r="CT59" s="174"/>
      <c r="CU59" s="174"/>
      <c r="CZ59" s="497"/>
      <c r="FV59" s="505"/>
      <c r="GF59" s="372"/>
    </row>
    <row r="60" spans="1:188" ht="39.950000000000003" customHeight="1" thickBot="1">
      <c r="A60" s="1019">
        <f t="shared" si="32"/>
        <v>0</v>
      </c>
      <c r="B60" s="944"/>
      <c r="C60" s="945"/>
      <c r="D60" s="946"/>
      <c r="E60" s="1028"/>
      <c r="F60" s="829"/>
      <c r="G60" s="830"/>
      <c r="H60" s="831"/>
      <c r="I60" s="1031">
        <f t="shared" si="26"/>
        <v>2</v>
      </c>
      <c r="J60" s="999" t="s">
        <v>165</v>
      </c>
      <c r="K60" s="999" t="s">
        <v>165</v>
      </c>
      <c r="L60" s="1007" t="s">
        <v>0</v>
      </c>
      <c r="M60" s="843">
        <f t="shared" si="12"/>
        <v>0.45833333333333331</v>
      </c>
      <c r="N60" s="219"/>
      <c r="O60" s="794"/>
      <c r="P60" s="103" t="s">
        <v>167</v>
      </c>
      <c r="Q60" s="116" t="str">
        <f t="shared" si="13"/>
        <v xml:space="preserve"> </v>
      </c>
      <c r="R60" s="116" t="str">
        <f t="shared" si="13"/>
        <v xml:space="preserve"> </v>
      </c>
      <c r="S60" s="116" t="str">
        <f t="shared" si="13"/>
        <v xml:space="preserve"> </v>
      </c>
      <c r="T60" s="123" t="str">
        <f t="shared" si="0"/>
        <v xml:space="preserve"> </v>
      </c>
      <c r="U60" s="143">
        <f t="shared" si="14"/>
        <v>41340.038194444445</v>
      </c>
      <c r="V60" s="203">
        <f t="shared" si="15"/>
        <v>0</v>
      </c>
      <c r="AD60" s="119" t="str">
        <f t="shared" si="1"/>
        <v>z-Unused-entry</v>
      </c>
      <c r="AE60" s="119">
        <f t="shared" si="2"/>
        <v>0</v>
      </c>
      <c r="AF60" s="110"/>
      <c r="AG60" s="115">
        <f t="shared" si="16"/>
        <v>0</v>
      </c>
      <c r="AH60" s="174">
        <f t="shared" si="3"/>
        <v>0</v>
      </c>
      <c r="AI60" s="174">
        <f t="shared" si="4"/>
        <v>0</v>
      </c>
      <c r="AJ60" s="285">
        <f t="shared" si="5"/>
        <v>999999999</v>
      </c>
      <c r="AK60" s="232">
        <f t="shared" si="6"/>
        <v>0</v>
      </c>
      <c r="AL60" s="232">
        <f t="shared" si="7"/>
        <v>0</v>
      </c>
      <c r="AM60" s="178">
        <f>IF(AND($L60="Attended",$J60="Yes"),IF('IO Intake'!D$8=$AJ60,VLOOKUP('IO Intro'!$C$4,$Y$9:$Z$16,2),$AM60),0)</f>
        <v>0</v>
      </c>
      <c r="AN60" s="178">
        <f t="shared" si="17"/>
        <v>0</v>
      </c>
      <c r="AO60" s="178">
        <f t="shared" si="18"/>
        <v>0</v>
      </c>
      <c r="AP60" s="178">
        <f t="shared" si="19"/>
        <v>0</v>
      </c>
      <c r="AQ60" s="178">
        <f t="shared" si="20"/>
        <v>0</v>
      </c>
      <c r="AR60" s="178">
        <f t="shared" si="21"/>
        <v>0</v>
      </c>
      <c r="AS60" s="178">
        <f t="shared" si="22"/>
        <v>0</v>
      </c>
      <c r="AT60" s="178">
        <f t="shared" si="27"/>
        <v>0</v>
      </c>
      <c r="AU60" s="214">
        <f t="shared" si="28"/>
        <v>0</v>
      </c>
      <c r="AV60" s="215"/>
      <c r="AW60" s="178"/>
      <c r="AX60" s="160">
        <f t="shared" si="29"/>
        <v>0</v>
      </c>
      <c r="AY60" s="191">
        <f t="shared" si="23"/>
        <v>0</v>
      </c>
      <c r="AZ60" s="191">
        <f t="shared" si="24"/>
        <v>0</v>
      </c>
      <c r="BA60" s="191">
        <f t="shared" si="25"/>
        <v>0</v>
      </c>
      <c r="BB60" s="161"/>
      <c r="BC60" s="174"/>
      <c r="BD60" s="174"/>
      <c r="BE60" s="174"/>
      <c r="BF60" s="174"/>
      <c r="BG60" s="174"/>
      <c r="BH60" s="174"/>
      <c r="BI60" s="157"/>
      <c r="BJ60" s="213">
        <f t="shared" si="8"/>
        <v>0</v>
      </c>
      <c r="BK60" s="213">
        <f t="shared" si="9"/>
        <v>0</v>
      </c>
      <c r="BL60" s="213">
        <f t="shared" si="10"/>
        <v>0</v>
      </c>
      <c r="BM60" s="817"/>
      <c r="BN60" s="219"/>
      <c r="BO60" s="193"/>
      <c r="BP60" s="215"/>
      <c r="BQ60" s="158"/>
      <c r="BR60" s="174"/>
      <c r="BS60" s="158"/>
      <c r="BT60" s="174"/>
      <c r="BU60" s="158"/>
      <c r="BV60" s="174"/>
      <c r="BW60" s="158"/>
      <c r="BX60" s="174"/>
      <c r="BY60" s="158"/>
      <c r="BZ60" s="202"/>
      <c r="CA60" s="212"/>
      <c r="CB60" s="174"/>
      <c r="CC60" s="174"/>
      <c r="CD60" s="174"/>
      <c r="CE60" s="174"/>
      <c r="CF60" s="174"/>
      <c r="CG60" s="174"/>
      <c r="CH60" s="174"/>
      <c r="CI60" s="174"/>
      <c r="CJ60" s="174"/>
      <c r="CK60" s="174"/>
      <c r="CL60" s="174"/>
      <c r="CM60" s="174"/>
      <c r="CN60" s="174"/>
      <c r="CO60" s="174"/>
      <c r="CP60" s="174"/>
      <c r="CQ60" s="174"/>
      <c r="CR60" s="174"/>
      <c r="CS60" s="174"/>
      <c r="CT60" s="174"/>
      <c r="CU60" s="174"/>
      <c r="CZ60" s="497"/>
      <c r="FV60" s="505"/>
      <c r="GF60" s="372"/>
    </row>
    <row r="61" spans="1:188" ht="39.950000000000003" customHeight="1" thickBot="1">
      <c r="A61" s="1019">
        <f t="shared" si="32"/>
        <v>0</v>
      </c>
      <c r="B61" s="944"/>
      <c r="C61" s="945"/>
      <c r="D61" s="946"/>
      <c r="E61" s="1028"/>
      <c r="F61" s="829"/>
      <c r="G61" s="830"/>
      <c r="H61" s="831"/>
      <c r="I61" s="1031">
        <f t="shared" si="26"/>
        <v>2</v>
      </c>
      <c r="J61" s="999" t="s">
        <v>165</v>
      </c>
      <c r="K61" s="999" t="s">
        <v>165</v>
      </c>
      <c r="L61" s="1007" t="s">
        <v>0</v>
      </c>
      <c r="M61" s="843">
        <f t="shared" si="12"/>
        <v>0.45833333333333331</v>
      </c>
      <c r="N61" s="219"/>
      <c r="O61" s="794"/>
      <c r="P61" s="103" t="s">
        <v>167</v>
      </c>
      <c r="Q61" s="116" t="str">
        <f t="shared" si="13"/>
        <v xml:space="preserve"> </v>
      </c>
      <c r="R61" s="116" t="str">
        <f t="shared" si="13"/>
        <v xml:space="preserve"> </v>
      </c>
      <c r="S61" s="116" t="str">
        <f t="shared" si="13"/>
        <v xml:space="preserve"> </v>
      </c>
      <c r="T61" s="123" t="str">
        <f t="shared" si="0"/>
        <v xml:space="preserve"> </v>
      </c>
      <c r="U61" s="143">
        <f t="shared" si="14"/>
        <v>41340.038194444445</v>
      </c>
      <c r="V61" s="203">
        <f t="shared" si="15"/>
        <v>0</v>
      </c>
      <c r="AD61" s="119" t="str">
        <f t="shared" si="1"/>
        <v>z-Unused-entry</v>
      </c>
      <c r="AE61" s="119">
        <f t="shared" si="2"/>
        <v>0</v>
      </c>
      <c r="AF61" s="110"/>
      <c r="AG61" s="115">
        <f t="shared" si="16"/>
        <v>0</v>
      </c>
      <c r="AH61" s="174">
        <f t="shared" si="3"/>
        <v>0</v>
      </c>
      <c r="AI61" s="174">
        <f t="shared" si="4"/>
        <v>0</v>
      </c>
      <c r="AJ61" s="285">
        <f t="shared" si="5"/>
        <v>999999999</v>
      </c>
      <c r="AK61" s="232">
        <f t="shared" si="6"/>
        <v>0</v>
      </c>
      <c r="AL61" s="232">
        <f t="shared" si="7"/>
        <v>0</v>
      </c>
      <c r="AM61" s="178">
        <f>IF(AND($L61="Attended",$J61="Yes"),IF('IO Intake'!D$8=$AJ61,VLOOKUP('IO Intro'!$C$4,$Y$9:$Z$16,2),$AM61),0)</f>
        <v>0</v>
      </c>
      <c r="AN61" s="178">
        <f t="shared" si="17"/>
        <v>0</v>
      </c>
      <c r="AO61" s="178">
        <f t="shared" si="18"/>
        <v>0</v>
      </c>
      <c r="AP61" s="178">
        <f t="shared" si="19"/>
        <v>0</v>
      </c>
      <c r="AQ61" s="178">
        <f t="shared" si="20"/>
        <v>0</v>
      </c>
      <c r="AR61" s="178">
        <f t="shared" si="21"/>
        <v>0</v>
      </c>
      <c r="AS61" s="178">
        <f t="shared" si="22"/>
        <v>0</v>
      </c>
      <c r="AT61" s="178">
        <f t="shared" si="27"/>
        <v>0</v>
      </c>
      <c r="AU61" s="214">
        <f t="shared" si="28"/>
        <v>0</v>
      </c>
      <c r="AV61" s="215"/>
      <c r="AW61" s="178"/>
      <c r="AX61" s="160">
        <f t="shared" si="29"/>
        <v>0</v>
      </c>
      <c r="AY61" s="191">
        <f t="shared" si="23"/>
        <v>0</v>
      </c>
      <c r="AZ61" s="191">
        <f t="shared" si="24"/>
        <v>0</v>
      </c>
      <c r="BA61" s="191">
        <f t="shared" si="25"/>
        <v>0</v>
      </c>
      <c r="BB61" s="161"/>
      <c r="BC61" s="174"/>
      <c r="BD61" s="174"/>
      <c r="BE61" s="174"/>
      <c r="BF61" s="174"/>
      <c r="BG61" s="174"/>
      <c r="BH61" s="174"/>
      <c r="BI61" s="157"/>
      <c r="BJ61" s="213">
        <f t="shared" si="8"/>
        <v>0</v>
      </c>
      <c r="BK61" s="213">
        <f t="shared" si="9"/>
        <v>0</v>
      </c>
      <c r="BL61" s="213">
        <f t="shared" si="10"/>
        <v>0</v>
      </c>
      <c r="BM61" s="817"/>
      <c r="BN61" s="219"/>
      <c r="BO61" s="193"/>
      <c r="BP61" s="215"/>
      <c r="BQ61" s="158"/>
      <c r="BR61" s="174"/>
      <c r="BS61" s="158"/>
      <c r="BT61" s="174"/>
      <c r="BU61" s="158"/>
      <c r="BV61" s="174"/>
      <c r="BW61" s="158"/>
      <c r="BX61" s="174"/>
      <c r="BY61" s="158"/>
      <c r="BZ61" s="202"/>
      <c r="CA61" s="212"/>
      <c r="CB61" s="174"/>
      <c r="CC61" s="174"/>
      <c r="CD61" s="174"/>
      <c r="CE61" s="174"/>
      <c r="CF61" s="174"/>
      <c r="CG61" s="174"/>
      <c r="CH61" s="174"/>
      <c r="CI61" s="174"/>
      <c r="CJ61" s="174"/>
      <c r="CK61" s="174"/>
      <c r="CL61" s="174"/>
      <c r="CM61" s="174"/>
      <c r="CN61" s="174"/>
      <c r="CO61" s="174"/>
      <c r="CP61" s="174"/>
      <c r="CQ61" s="174"/>
      <c r="CR61" s="174"/>
      <c r="CS61" s="174"/>
      <c r="CT61" s="174"/>
      <c r="CU61" s="174"/>
      <c r="CZ61" s="497"/>
      <c r="FV61" s="505"/>
      <c r="GF61" s="372"/>
    </row>
    <row r="62" spans="1:188" ht="39.950000000000003" customHeight="1" thickBot="1">
      <c r="A62" s="1019">
        <f t="shared" si="32"/>
        <v>0</v>
      </c>
      <c r="B62" s="944"/>
      <c r="C62" s="945"/>
      <c r="D62" s="946"/>
      <c r="E62" s="1028"/>
      <c r="F62" s="829"/>
      <c r="G62" s="830"/>
      <c r="H62" s="831"/>
      <c r="I62" s="1031">
        <f t="shared" si="26"/>
        <v>2</v>
      </c>
      <c r="J62" s="999" t="s">
        <v>165</v>
      </c>
      <c r="K62" s="999" t="s">
        <v>165</v>
      </c>
      <c r="L62" s="1007" t="s">
        <v>0</v>
      </c>
      <c r="M62" s="843">
        <f t="shared" si="12"/>
        <v>0.45833333333333331</v>
      </c>
      <c r="N62" s="219"/>
      <c r="O62" s="794"/>
      <c r="P62" s="103" t="s">
        <v>167</v>
      </c>
      <c r="Q62" s="116" t="str">
        <f t="shared" si="13"/>
        <v xml:space="preserve"> </v>
      </c>
      <c r="R62" s="116" t="str">
        <f t="shared" si="13"/>
        <v xml:space="preserve"> </v>
      </c>
      <c r="S62" s="116" t="str">
        <f t="shared" si="13"/>
        <v xml:space="preserve"> </v>
      </c>
      <c r="T62" s="123" t="str">
        <f t="shared" si="0"/>
        <v xml:space="preserve"> </v>
      </c>
      <c r="U62" s="143">
        <f t="shared" si="14"/>
        <v>41340.038194444445</v>
      </c>
      <c r="V62" s="203">
        <f t="shared" si="15"/>
        <v>0</v>
      </c>
      <c r="AD62" s="119" t="str">
        <f t="shared" si="1"/>
        <v>z-Unused-entry</v>
      </c>
      <c r="AE62" s="119">
        <f t="shared" si="2"/>
        <v>0</v>
      </c>
      <c r="AF62" s="110"/>
      <c r="AG62" s="115">
        <f t="shared" si="16"/>
        <v>0</v>
      </c>
      <c r="AH62" s="174">
        <f t="shared" si="3"/>
        <v>0</v>
      </c>
      <c r="AI62" s="174">
        <f t="shared" si="4"/>
        <v>0</v>
      </c>
      <c r="AJ62" s="285">
        <f t="shared" si="5"/>
        <v>999999999</v>
      </c>
      <c r="AK62" s="232">
        <f t="shared" si="6"/>
        <v>0</v>
      </c>
      <c r="AL62" s="232">
        <f t="shared" si="7"/>
        <v>0</v>
      </c>
      <c r="AM62" s="178">
        <f>IF(AND($L62="Attended",$J62="Yes"),IF('IO Intake'!D$8=$AJ62,VLOOKUP('IO Intro'!$C$4,$Y$9:$Z$16,2),$AM62),0)</f>
        <v>0</v>
      </c>
      <c r="AN62" s="178">
        <f t="shared" si="17"/>
        <v>0</v>
      </c>
      <c r="AO62" s="178">
        <f t="shared" si="18"/>
        <v>0</v>
      </c>
      <c r="AP62" s="178">
        <f t="shared" si="19"/>
        <v>0</v>
      </c>
      <c r="AQ62" s="178">
        <f t="shared" si="20"/>
        <v>0</v>
      </c>
      <c r="AR62" s="178">
        <f t="shared" si="21"/>
        <v>0</v>
      </c>
      <c r="AS62" s="178">
        <f t="shared" si="22"/>
        <v>0</v>
      </c>
      <c r="AT62" s="178">
        <f t="shared" si="27"/>
        <v>0</v>
      </c>
      <c r="AU62" s="214">
        <f t="shared" si="28"/>
        <v>0</v>
      </c>
      <c r="AV62" s="215"/>
      <c r="AW62" s="178"/>
      <c r="AX62" s="160">
        <f t="shared" si="29"/>
        <v>0</v>
      </c>
      <c r="AY62" s="191">
        <f t="shared" si="23"/>
        <v>0</v>
      </c>
      <c r="AZ62" s="191">
        <f t="shared" si="24"/>
        <v>0</v>
      </c>
      <c r="BA62" s="191">
        <f t="shared" si="25"/>
        <v>0</v>
      </c>
      <c r="BB62" s="161"/>
      <c r="BC62" s="174"/>
      <c r="BD62" s="174"/>
      <c r="BE62" s="174"/>
      <c r="BF62" s="174"/>
      <c r="BG62" s="174"/>
      <c r="BH62" s="174"/>
      <c r="BI62" s="157"/>
      <c r="BJ62" s="213">
        <f t="shared" si="8"/>
        <v>0</v>
      </c>
      <c r="BK62" s="213">
        <f t="shared" si="9"/>
        <v>0</v>
      </c>
      <c r="BL62" s="213">
        <f t="shared" si="10"/>
        <v>0</v>
      </c>
      <c r="BM62" s="817"/>
      <c r="BN62" s="219"/>
      <c r="BO62" s="193"/>
      <c r="BP62" s="215"/>
      <c r="BQ62" s="158"/>
      <c r="BR62" s="174"/>
      <c r="BS62" s="158"/>
      <c r="BT62" s="174"/>
      <c r="BU62" s="158"/>
      <c r="BV62" s="174"/>
      <c r="BW62" s="158"/>
      <c r="BX62" s="174"/>
      <c r="BY62" s="158"/>
      <c r="BZ62" s="202"/>
      <c r="CA62" s="212"/>
      <c r="CB62" s="174"/>
      <c r="CC62" s="174"/>
      <c r="CD62" s="174"/>
      <c r="CE62" s="174"/>
      <c r="CF62" s="174"/>
      <c r="CG62" s="174"/>
      <c r="CH62" s="174"/>
      <c r="CI62" s="174"/>
      <c r="CJ62" s="174"/>
      <c r="CK62" s="174"/>
      <c r="CL62" s="174"/>
      <c r="CM62" s="174"/>
      <c r="CN62" s="174"/>
      <c r="CO62" s="174"/>
      <c r="CP62" s="174"/>
      <c r="CQ62" s="174"/>
      <c r="CR62" s="174"/>
      <c r="CS62" s="174"/>
      <c r="CT62" s="174"/>
      <c r="CU62" s="174"/>
      <c r="CZ62" s="497"/>
      <c r="DA62" s="862"/>
      <c r="DD62" s="915"/>
      <c r="DK62" s="862"/>
      <c r="DQ62" s="862"/>
      <c r="DW62" s="862"/>
      <c r="FV62" s="505"/>
      <c r="GF62" s="372"/>
    </row>
    <row r="63" spans="1:188" ht="39.950000000000003" customHeight="1" thickBot="1">
      <c r="A63" s="1019">
        <f t="shared" si="32"/>
        <v>0</v>
      </c>
      <c r="B63" s="944"/>
      <c r="C63" s="945"/>
      <c r="D63" s="946"/>
      <c r="E63" s="1028"/>
      <c r="F63" s="829"/>
      <c r="G63" s="830"/>
      <c r="H63" s="831"/>
      <c r="I63" s="1031">
        <f t="shared" si="26"/>
        <v>2</v>
      </c>
      <c r="J63" s="999" t="s">
        <v>165</v>
      </c>
      <c r="K63" s="999" t="s">
        <v>165</v>
      </c>
      <c r="L63" s="1007" t="s">
        <v>0</v>
      </c>
      <c r="M63" s="843">
        <f t="shared" si="12"/>
        <v>0.45833333333333331</v>
      </c>
      <c r="N63" s="219"/>
      <c r="O63" s="794"/>
      <c r="P63" s="103" t="s">
        <v>167</v>
      </c>
      <c r="Q63" s="116" t="str">
        <f t="shared" si="13"/>
        <v xml:space="preserve"> </v>
      </c>
      <c r="R63" s="116" t="str">
        <f t="shared" si="13"/>
        <v xml:space="preserve"> </v>
      </c>
      <c r="S63" s="116" t="str">
        <f t="shared" si="13"/>
        <v xml:space="preserve"> </v>
      </c>
      <c r="T63" s="123" t="str">
        <f t="shared" si="0"/>
        <v xml:space="preserve"> </v>
      </c>
      <c r="U63" s="143">
        <f t="shared" si="14"/>
        <v>41340.038194444445</v>
      </c>
      <c r="V63" s="203">
        <f t="shared" si="15"/>
        <v>0</v>
      </c>
      <c r="AD63" s="119" t="str">
        <f t="shared" si="1"/>
        <v>z-Unused-entry</v>
      </c>
      <c r="AE63" s="119">
        <f t="shared" si="2"/>
        <v>0</v>
      </c>
      <c r="AF63" s="110"/>
      <c r="AG63" s="115">
        <f t="shared" si="16"/>
        <v>0</v>
      </c>
      <c r="AH63" s="174">
        <f t="shared" si="3"/>
        <v>0</v>
      </c>
      <c r="AI63" s="174">
        <f t="shared" si="4"/>
        <v>0</v>
      </c>
      <c r="AJ63" s="285">
        <f t="shared" si="5"/>
        <v>999999999</v>
      </c>
      <c r="AK63" s="232">
        <f t="shared" si="6"/>
        <v>0</v>
      </c>
      <c r="AL63" s="232">
        <f t="shared" si="7"/>
        <v>0</v>
      </c>
      <c r="AM63" s="178">
        <f>IF(AND($L63="Attended",$J63="Yes"),IF('IO Intake'!D$8=$AJ63,VLOOKUP('IO Intro'!$C$4,$Y$9:$Z$16,2),$AM63),0)</f>
        <v>0</v>
      </c>
      <c r="AN63" s="178">
        <f t="shared" si="17"/>
        <v>0</v>
      </c>
      <c r="AO63" s="178">
        <f t="shared" si="18"/>
        <v>0</v>
      </c>
      <c r="AP63" s="178">
        <f t="shared" si="19"/>
        <v>0</v>
      </c>
      <c r="AQ63" s="178">
        <f t="shared" si="20"/>
        <v>0</v>
      </c>
      <c r="AR63" s="178">
        <f t="shared" si="21"/>
        <v>0</v>
      </c>
      <c r="AS63" s="178">
        <f t="shared" si="22"/>
        <v>0</v>
      </c>
      <c r="AT63" s="178">
        <f t="shared" si="27"/>
        <v>0</v>
      </c>
      <c r="AU63" s="214">
        <f t="shared" si="28"/>
        <v>0</v>
      </c>
      <c r="AV63" s="215"/>
      <c r="AW63" s="178"/>
      <c r="AX63" s="160">
        <f t="shared" si="29"/>
        <v>0</v>
      </c>
      <c r="AY63" s="191">
        <f t="shared" si="23"/>
        <v>0</v>
      </c>
      <c r="AZ63" s="191">
        <f t="shared" si="24"/>
        <v>0</v>
      </c>
      <c r="BA63" s="191">
        <f t="shared" si="25"/>
        <v>0</v>
      </c>
      <c r="BB63" s="161"/>
      <c r="BC63" s="174"/>
      <c r="BD63" s="174"/>
      <c r="BE63" s="174"/>
      <c r="BF63" s="174"/>
      <c r="BG63" s="174"/>
      <c r="BH63" s="174"/>
      <c r="BI63" s="157"/>
      <c r="BJ63" s="213">
        <f t="shared" si="8"/>
        <v>0</v>
      </c>
      <c r="BK63" s="213">
        <f t="shared" si="9"/>
        <v>0</v>
      </c>
      <c r="BL63" s="213">
        <f t="shared" si="10"/>
        <v>0</v>
      </c>
      <c r="BM63" s="817"/>
      <c r="BN63" s="219"/>
      <c r="BO63" s="193"/>
      <c r="BP63" s="215"/>
      <c r="BQ63" s="158"/>
      <c r="BR63" s="174"/>
      <c r="BS63" s="158"/>
      <c r="BT63" s="174"/>
      <c r="BU63" s="158"/>
      <c r="BV63" s="174"/>
      <c r="BW63" s="158"/>
      <c r="BX63" s="174"/>
      <c r="BY63" s="158"/>
      <c r="BZ63" s="202"/>
      <c r="CA63" s="212"/>
      <c r="CB63" s="174"/>
      <c r="CC63" s="174"/>
      <c r="CD63" s="174"/>
      <c r="CE63" s="174"/>
      <c r="CF63" s="174"/>
      <c r="CG63" s="174"/>
      <c r="CH63" s="174"/>
      <c r="CI63" s="174"/>
      <c r="CJ63" s="174"/>
      <c r="CK63" s="174"/>
      <c r="CL63" s="174"/>
      <c r="CM63" s="174"/>
      <c r="CN63" s="174"/>
      <c r="CO63" s="174"/>
      <c r="CP63" s="174"/>
      <c r="CQ63" s="174"/>
      <c r="CR63" s="174"/>
      <c r="CS63" s="174"/>
      <c r="CT63" s="174"/>
      <c r="CU63" s="174"/>
      <c r="CZ63" s="497"/>
      <c r="DA63" s="862"/>
      <c r="DD63" s="862"/>
      <c r="FV63" s="505"/>
      <c r="GF63" s="372"/>
    </row>
    <row r="64" spans="1:188" ht="39.950000000000003" customHeight="1" thickBot="1">
      <c r="A64" s="1019">
        <f t="shared" si="32"/>
        <v>0</v>
      </c>
      <c r="B64" s="944"/>
      <c r="C64" s="945"/>
      <c r="D64" s="946"/>
      <c r="E64" s="1028"/>
      <c r="F64" s="829"/>
      <c r="G64" s="830"/>
      <c r="H64" s="831"/>
      <c r="I64" s="1031">
        <f t="shared" si="26"/>
        <v>2</v>
      </c>
      <c r="J64" s="999" t="s">
        <v>165</v>
      </c>
      <c r="K64" s="999" t="s">
        <v>165</v>
      </c>
      <c r="L64" s="1007" t="s">
        <v>0</v>
      </c>
      <c r="M64" s="843">
        <f t="shared" si="12"/>
        <v>0.45833333333333331</v>
      </c>
      <c r="N64" s="219"/>
      <c r="O64" s="794"/>
      <c r="P64" s="103" t="s">
        <v>167</v>
      </c>
      <c r="Q64" s="116" t="str">
        <f t="shared" si="13"/>
        <v xml:space="preserve"> </v>
      </c>
      <c r="R64" s="116" t="str">
        <f t="shared" si="13"/>
        <v xml:space="preserve"> </v>
      </c>
      <c r="S64" s="116" t="str">
        <f t="shared" si="13"/>
        <v xml:space="preserve"> </v>
      </c>
      <c r="T64" s="123" t="str">
        <f t="shared" si="0"/>
        <v xml:space="preserve"> </v>
      </c>
      <c r="U64" s="143">
        <f t="shared" si="14"/>
        <v>41340.038194444445</v>
      </c>
      <c r="V64" s="203">
        <f t="shared" si="15"/>
        <v>0</v>
      </c>
      <c r="AD64" s="119" t="str">
        <f t="shared" si="1"/>
        <v>z-Unused-entry</v>
      </c>
      <c r="AE64" s="119">
        <f t="shared" si="2"/>
        <v>0</v>
      </c>
      <c r="AF64" s="110"/>
      <c r="AG64" s="115">
        <f>IF(AH64=0,0,U64)</f>
        <v>0</v>
      </c>
      <c r="AH64" s="497">
        <f>IF($L64="Attended",B64,0)</f>
        <v>0</v>
      </c>
      <c r="AI64" s="497">
        <f>IF($L64="Attended",C64,0)</f>
        <v>0</v>
      </c>
      <c r="AJ64" s="285">
        <f>IF($L64&lt;&gt;"Attended",$AJ$3,IF(OR($D$2="A-Number",$D$2="A#",$D$2="A- Number",$D$2=" A- Number"),+D64+0,+E64+0))</f>
        <v>999999999</v>
      </c>
      <c r="AK64" s="497">
        <f t="shared" si="6"/>
        <v>0</v>
      </c>
      <c r="AL64" s="497">
        <f>IF(AND($L64="Attended",$B64&lt;&gt;0),VLOOKUP(I64,$Y$4:$AA$7,3),0)</f>
        <v>0</v>
      </c>
      <c r="AM64" s="178">
        <f>IF(AND($L64="Attended",$J64="Yes"),IF('IO Intake'!D$8=$AJ64,VLOOKUP('IO Intro'!$C$4,$Y$9:$Z$16,2),$AM64),0)</f>
        <v>0</v>
      </c>
      <c r="AN64" s="178">
        <f>IF(AND($L64="Attended",$J64="Yes"),BC64,0)</f>
        <v>0</v>
      </c>
      <c r="AO64" s="178">
        <f>IF(AND($L64="Attended",$J64="Yes"),BD64,0)</f>
        <v>0</v>
      </c>
      <c r="AP64" s="178">
        <f>IF(AND($L64="Attended",$J64="Yes"),IF(BE64=" ","None",BE64),0)</f>
        <v>0</v>
      </c>
      <c r="AQ64" s="178">
        <f>IF(AND($L64="Attended",$J64="Yes"),IF(BF64=" ","None",BF64),0)</f>
        <v>0</v>
      </c>
      <c r="AR64" s="178">
        <f>IF(AND($L64="Attended",$J64="Yes"),BG64,0)</f>
        <v>0</v>
      </c>
      <c r="AS64" s="178">
        <f>IF(AND($L64="Attended",$J64="Yes"),IF(BH64=" ","None",BH64),0)</f>
        <v>0</v>
      </c>
      <c r="AT64" s="178">
        <f>IF(AND($L64="Attended",$J64="Yes"),IF(BI64=" ","None",BI64),0)</f>
        <v>0</v>
      </c>
      <c r="AU64" s="214">
        <f>IF($L64="Attended",IF(BJ64=" ",0,$N$7),0)</f>
        <v>0</v>
      </c>
      <c r="AV64" s="215"/>
      <c r="AW64" s="178"/>
      <c r="AX64" s="160">
        <f>IF(OR(B64=0,J64="no",$BM64=" ",$BM64=0),0,IF(AND($L64="Attended",$J64="Yes",$BM64&lt;&gt;0),"True","False"))</f>
        <v>0</v>
      </c>
      <c r="AY64" s="191">
        <f>IF(AX64="True",BM64,$AY$1)</f>
        <v>0</v>
      </c>
      <c r="AZ64" s="191">
        <f>IF(AX64="True",BN64,0)</f>
        <v>0</v>
      </c>
      <c r="BA64" s="191">
        <f>IF(AX64="True",BO64,0)</f>
        <v>0</v>
      </c>
      <c r="BB64" s="161"/>
      <c r="BC64" s="497"/>
      <c r="BD64" s="497"/>
      <c r="BE64" s="497"/>
      <c r="BF64" s="497"/>
      <c r="BG64" s="497"/>
      <c r="BH64" s="497"/>
      <c r="BI64" s="157"/>
      <c r="BJ64" s="213">
        <f t="shared" si="8"/>
        <v>0</v>
      </c>
      <c r="BK64" s="213">
        <f t="shared" si="9"/>
        <v>0</v>
      </c>
      <c r="BL64" s="213">
        <f t="shared" si="10"/>
        <v>0</v>
      </c>
      <c r="BM64" s="817">
        <v>41299.433379629627</v>
      </c>
      <c r="BN64" s="219"/>
      <c r="BO64" s="193"/>
      <c r="BP64" s="215"/>
      <c r="BQ64" s="305"/>
      <c r="BR64" s="497"/>
      <c r="BS64" s="305"/>
      <c r="BT64" s="497"/>
      <c r="BU64" s="305"/>
      <c r="BV64" s="497"/>
      <c r="BW64" s="305"/>
      <c r="BX64" s="497"/>
      <c r="BY64" s="305"/>
      <c r="BZ64" s="497"/>
      <c r="CA64" s="212"/>
      <c r="CB64" s="497"/>
      <c r="CC64" s="497"/>
      <c r="CD64" s="497"/>
      <c r="CE64" s="497"/>
      <c r="CF64" s="497"/>
      <c r="CG64" s="497"/>
      <c r="CH64" s="497"/>
      <c r="CI64" s="497"/>
      <c r="CJ64" s="497"/>
      <c r="CK64" s="497"/>
      <c r="CL64" s="497"/>
      <c r="CM64" s="497"/>
      <c r="CN64" s="497"/>
      <c r="CO64" s="497"/>
      <c r="CP64" s="497"/>
      <c r="CQ64" s="497"/>
      <c r="CR64" s="497"/>
      <c r="CS64" s="497"/>
      <c r="CT64" s="497"/>
      <c r="CU64" s="497"/>
      <c r="CV64" s="497"/>
      <c r="CW64" s="497"/>
      <c r="CX64" s="497"/>
      <c r="CY64" s="497"/>
      <c r="CZ64" s="497"/>
      <c r="DA64" s="862"/>
      <c r="DD64" s="862"/>
      <c r="DW64" s="862"/>
      <c r="EL64" s="862"/>
      <c r="FV64" s="505"/>
      <c r="GF64" s="372"/>
    </row>
    <row r="65" spans="1:188" ht="39.950000000000003" customHeight="1" thickBot="1">
      <c r="A65" s="1019">
        <f t="shared" si="32"/>
        <v>0</v>
      </c>
      <c r="B65" s="944"/>
      <c r="C65" s="945"/>
      <c r="D65" s="946"/>
      <c r="E65" s="1028"/>
      <c r="F65" s="829"/>
      <c r="G65" s="830"/>
      <c r="H65" s="831"/>
      <c r="I65" s="1031">
        <f t="shared" si="26"/>
        <v>2</v>
      </c>
      <c r="J65" s="999" t="s">
        <v>165</v>
      </c>
      <c r="K65" s="999" t="s">
        <v>165</v>
      </c>
      <c r="L65" s="1007" t="s">
        <v>0</v>
      </c>
      <c r="M65" s="843">
        <f t="shared" si="12"/>
        <v>0.45833333333333331</v>
      </c>
      <c r="N65" s="219"/>
      <c r="O65" s="794"/>
      <c r="P65" s="103" t="s">
        <v>167</v>
      </c>
      <c r="Q65" s="116" t="str">
        <f t="shared" si="13"/>
        <v xml:space="preserve"> </v>
      </c>
      <c r="R65" s="116" t="str">
        <f t="shared" si="13"/>
        <v xml:space="preserve"> </v>
      </c>
      <c r="S65" s="116" t="str">
        <f t="shared" si="13"/>
        <v xml:space="preserve"> </v>
      </c>
      <c r="T65" s="123" t="str">
        <f t="shared" si="0"/>
        <v xml:space="preserve"> </v>
      </c>
      <c r="U65" s="143">
        <f t="shared" si="14"/>
        <v>41340.038194444445</v>
      </c>
      <c r="V65" s="203">
        <f t="shared" si="15"/>
        <v>0</v>
      </c>
      <c r="AD65" s="119" t="str">
        <f t="shared" si="1"/>
        <v>z-Unused-entry</v>
      </c>
      <c r="AE65" s="119">
        <f t="shared" si="2"/>
        <v>0</v>
      </c>
      <c r="AF65" s="110"/>
      <c r="AG65" s="115">
        <f>IF(AH65=0,0,U65)</f>
        <v>0</v>
      </c>
      <c r="AH65" s="497">
        <f>IF($L65="Attended",B65,0)</f>
        <v>0</v>
      </c>
      <c r="AI65" s="497">
        <f>IF($L65="Attended",C65,0)</f>
        <v>0</v>
      </c>
      <c r="AJ65" s="285">
        <f>IF($L65&lt;&gt;"Attended",$AJ$3,IF(OR($D$2="A-Number",$D$2="A#",$D$2="A- Number",$D$2=" A- Number"),+D65+0,+E65+0))</f>
        <v>999999999</v>
      </c>
      <c r="AK65" s="497">
        <f t="shared" si="6"/>
        <v>0</v>
      </c>
      <c r="AL65" s="497">
        <f>IF(AND($L65="Attended",$B65&lt;&gt;0),VLOOKUP(I65,$Y$4:$AA$7,3),0)</f>
        <v>0</v>
      </c>
      <c r="AM65" s="178">
        <f>IF(AND($L65="Attended",$J65="Yes"),IF('IO Intake'!D$8=$AJ65,VLOOKUP('IO Intro'!$C$4,$Y$9:$Z$16,2),$AM65),0)</f>
        <v>0</v>
      </c>
      <c r="AN65" s="178">
        <f>IF(AND($L65="Attended",$J65="Yes"),BC65,0)</f>
        <v>0</v>
      </c>
      <c r="AO65" s="178">
        <f>IF(AND($L65="Attended",$J65="Yes"),BD65,0)</f>
        <v>0</v>
      </c>
      <c r="AP65" s="178">
        <f>IF(AND($L65="Attended",$J65="Yes"),IF(BE65=" ","None",BE65),0)</f>
        <v>0</v>
      </c>
      <c r="AQ65" s="178">
        <f>IF(AND($L65="Attended",$J65="Yes"),IF(BF65=" ","None",BF65),0)</f>
        <v>0</v>
      </c>
      <c r="AR65" s="178">
        <f>IF(AND($L65="Attended",$J65="Yes"),BG65,0)</f>
        <v>0</v>
      </c>
      <c r="AS65" s="178">
        <f>IF(AND($L65="Attended",$J65="Yes"),IF(BH65=" ","None",BH65),0)</f>
        <v>0</v>
      </c>
      <c r="AT65" s="178">
        <f>IF(AND($L65="Attended",$J65="Yes"),IF(BI65=" ","None",BI65),0)</f>
        <v>0</v>
      </c>
      <c r="AU65" s="214">
        <f>IF($L65="Attended",IF(BJ65=" ",0,$N$7),0)</f>
        <v>0</v>
      </c>
      <c r="AV65" s="215"/>
      <c r="AW65" s="178"/>
      <c r="AX65" s="160">
        <f>IF(OR(B65=0,J65="no",$BM65=" ",$BM65=0),0,IF(AND($L65="Attended",$J65="Yes",$BM65&lt;&gt;0),"True","False"))</f>
        <v>0</v>
      </c>
      <c r="AY65" s="191">
        <f>IF(AX65="True",BM65,$AY$1)</f>
        <v>0</v>
      </c>
      <c r="AZ65" s="191">
        <f>IF(AX65="True",BN65,0)</f>
        <v>0</v>
      </c>
      <c r="BA65" s="191">
        <f>IF(AX65="True",BO65,0)</f>
        <v>0</v>
      </c>
      <c r="BB65" s="161"/>
      <c r="BC65" s="497"/>
      <c r="BD65" s="497"/>
      <c r="BE65" s="497"/>
      <c r="BF65" s="497"/>
      <c r="BG65" s="497"/>
      <c r="BH65" s="497"/>
      <c r="BI65" s="157"/>
      <c r="BJ65" s="213">
        <f t="shared" si="8"/>
        <v>0</v>
      </c>
      <c r="BK65" s="213">
        <f t="shared" si="9"/>
        <v>0</v>
      </c>
      <c r="BL65" s="213">
        <f t="shared" si="10"/>
        <v>0</v>
      </c>
      <c r="BM65" s="817"/>
      <c r="BN65" s="219"/>
      <c r="BO65" s="193"/>
      <c r="BP65" s="215"/>
      <c r="BQ65" s="305"/>
      <c r="BR65" s="497"/>
      <c r="BS65" s="305"/>
      <c r="BT65" s="497"/>
      <c r="BU65" s="305"/>
      <c r="BV65" s="497"/>
      <c r="BW65" s="305"/>
      <c r="BX65" s="497"/>
      <c r="BY65" s="305"/>
      <c r="BZ65" s="497"/>
      <c r="CA65" s="212"/>
      <c r="CB65" s="497"/>
      <c r="CC65" s="497"/>
      <c r="CD65" s="497"/>
      <c r="CE65" s="497"/>
      <c r="CF65" s="497"/>
      <c r="CG65" s="497"/>
      <c r="CH65" s="497"/>
      <c r="CI65" s="497"/>
      <c r="CJ65" s="497"/>
      <c r="CK65" s="497"/>
      <c r="CL65" s="497"/>
      <c r="CM65" s="497"/>
      <c r="CN65" s="497"/>
      <c r="CO65" s="497"/>
      <c r="CP65" s="497"/>
      <c r="CQ65" s="497"/>
      <c r="CR65" s="497"/>
      <c r="CS65" s="497"/>
      <c r="CT65" s="497"/>
      <c r="CU65" s="497"/>
      <c r="CV65" s="497"/>
      <c r="CW65" s="497"/>
      <c r="CX65" s="497"/>
      <c r="CY65" s="497"/>
      <c r="CZ65" s="497"/>
      <c r="FV65" s="505"/>
      <c r="GF65" s="372"/>
    </row>
    <row r="66" spans="1:188" ht="39.950000000000003" customHeight="1" thickBot="1">
      <c r="A66" s="1019">
        <f t="shared" si="32"/>
        <v>0</v>
      </c>
      <c r="B66" s="944"/>
      <c r="C66" s="945"/>
      <c r="D66" s="946"/>
      <c r="E66" s="1028"/>
      <c r="F66" s="829"/>
      <c r="G66" s="830"/>
      <c r="H66" s="831"/>
      <c r="I66" s="1031">
        <f t="shared" si="26"/>
        <v>2</v>
      </c>
      <c r="J66" s="999" t="s">
        <v>165</v>
      </c>
      <c r="K66" s="999" t="s">
        <v>165</v>
      </c>
      <c r="L66" s="1007" t="s">
        <v>0</v>
      </c>
      <c r="M66" s="843">
        <f t="shared" si="12"/>
        <v>0.45833333333333331</v>
      </c>
      <c r="N66" s="219"/>
      <c r="O66" s="794"/>
      <c r="P66" s="103" t="s">
        <v>167</v>
      </c>
      <c r="Q66" s="116" t="str">
        <f t="shared" si="13"/>
        <v xml:space="preserve"> </v>
      </c>
      <c r="R66" s="116" t="str">
        <f t="shared" si="13"/>
        <v xml:space="preserve"> </v>
      </c>
      <c r="S66" s="116" t="str">
        <f t="shared" si="13"/>
        <v xml:space="preserve"> </v>
      </c>
      <c r="T66" s="123" t="str">
        <f t="shared" si="0"/>
        <v xml:space="preserve"> </v>
      </c>
      <c r="U66" s="143">
        <f t="shared" si="14"/>
        <v>41340.038194444445</v>
      </c>
      <c r="V66" s="203">
        <f t="shared" si="15"/>
        <v>0</v>
      </c>
      <c r="AD66" s="119" t="str">
        <f t="shared" si="1"/>
        <v>z-Unused-entry</v>
      </c>
      <c r="AE66" s="119">
        <f t="shared" si="2"/>
        <v>0</v>
      </c>
      <c r="AF66" s="110"/>
      <c r="AG66" s="115">
        <f t="shared" si="16"/>
        <v>0</v>
      </c>
      <c r="AH66" s="174">
        <f t="shared" si="3"/>
        <v>0</v>
      </c>
      <c r="AI66" s="174">
        <f t="shared" si="4"/>
        <v>0</v>
      </c>
      <c r="AJ66" s="285">
        <f t="shared" si="5"/>
        <v>999999999</v>
      </c>
      <c r="AK66" s="232">
        <f t="shared" si="6"/>
        <v>0</v>
      </c>
      <c r="AL66" s="232">
        <f t="shared" si="7"/>
        <v>0</v>
      </c>
      <c r="AM66" s="178">
        <f>IF(AND($L66="Attended",$J66="Yes"),IF('IO Intake'!D$8=$AJ66,VLOOKUP('IO Intro'!$C$4,$Y$9:$Z$16,2),$AM66),0)</f>
        <v>0</v>
      </c>
      <c r="AN66" s="178">
        <f t="shared" si="17"/>
        <v>0</v>
      </c>
      <c r="AO66" s="178">
        <f t="shared" si="18"/>
        <v>0</v>
      </c>
      <c r="AP66" s="178">
        <f t="shared" si="19"/>
        <v>0</v>
      </c>
      <c r="AQ66" s="178">
        <f t="shared" si="20"/>
        <v>0</v>
      </c>
      <c r="AR66" s="178">
        <f t="shared" si="21"/>
        <v>0</v>
      </c>
      <c r="AS66" s="178">
        <f t="shared" si="22"/>
        <v>0</v>
      </c>
      <c r="AT66" s="178">
        <f t="shared" si="27"/>
        <v>0</v>
      </c>
      <c r="AU66" s="214">
        <f t="shared" si="28"/>
        <v>0</v>
      </c>
      <c r="AV66" s="215"/>
      <c r="AW66" s="178"/>
      <c r="AX66" s="160">
        <f t="shared" si="29"/>
        <v>0</v>
      </c>
      <c r="AY66" s="191">
        <f t="shared" si="23"/>
        <v>0</v>
      </c>
      <c r="AZ66" s="191">
        <f t="shared" si="24"/>
        <v>0</v>
      </c>
      <c r="BA66" s="191">
        <f t="shared" si="25"/>
        <v>0</v>
      </c>
      <c r="BB66" s="161"/>
      <c r="BC66" s="174"/>
      <c r="BD66" s="174"/>
      <c r="BE66" s="174"/>
      <c r="BF66" s="174"/>
      <c r="BG66" s="174"/>
      <c r="BH66" s="174"/>
      <c r="BI66" s="157"/>
      <c r="BJ66" s="213">
        <f t="shared" si="8"/>
        <v>0</v>
      </c>
      <c r="BK66" s="213">
        <f t="shared" si="9"/>
        <v>0</v>
      </c>
      <c r="BL66" s="213">
        <f t="shared" si="10"/>
        <v>0</v>
      </c>
      <c r="BM66" s="817"/>
      <c r="BN66" s="219"/>
      <c r="BO66" s="193"/>
      <c r="BP66" s="215"/>
      <c r="BQ66" s="158"/>
      <c r="BR66" s="174"/>
      <c r="BS66" s="158"/>
      <c r="BT66" s="174"/>
      <c r="BU66" s="158"/>
      <c r="BV66" s="174"/>
      <c r="BW66" s="158"/>
      <c r="BX66" s="174"/>
      <c r="BY66" s="158"/>
      <c r="BZ66" s="202"/>
      <c r="CA66" s="212"/>
      <c r="CB66" s="174"/>
      <c r="CC66" s="174"/>
      <c r="CD66" s="174"/>
      <c r="CE66" s="174"/>
      <c r="CF66" s="174"/>
      <c r="CG66" s="174"/>
      <c r="CH66" s="174"/>
      <c r="CI66" s="174"/>
      <c r="CJ66" s="174"/>
      <c r="CK66" s="174"/>
      <c r="CL66" s="174"/>
      <c r="CM66" s="174"/>
      <c r="CN66" s="174"/>
      <c r="CO66" s="174"/>
      <c r="CP66" s="174"/>
      <c r="CQ66" s="174"/>
      <c r="CR66" s="174"/>
      <c r="CS66" s="174"/>
      <c r="CT66" s="174"/>
      <c r="CU66" s="174"/>
      <c r="CZ66" s="497"/>
      <c r="DA66" s="862"/>
      <c r="DD66" s="862"/>
      <c r="FV66" s="505"/>
      <c r="GF66" s="372"/>
    </row>
    <row r="67" spans="1:188" ht="39.950000000000003" customHeight="1" thickBot="1">
      <c r="A67" s="1019">
        <f t="shared" si="32"/>
        <v>0</v>
      </c>
      <c r="B67" s="944"/>
      <c r="C67" s="945"/>
      <c r="D67" s="946"/>
      <c r="E67" s="1028"/>
      <c r="F67" s="829"/>
      <c r="G67" s="830"/>
      <c r="H67" s="831"/>
      <c r="I67" s="1031">
        <f t="shared" si="26"/>
        <v>2</v>
      </c>
      <c r="J67" s="999" t="s">
        <v>165</v>
      </c>
      <c r="K67" s="999" t="s">
        <v>165</v>
      </c>
      <c r="L67" s="1007" t="s">
        <v>0</v>
      </c>
      <c r="M67" s="843">
        <f t="shared" si="12"/>
        <v>0.45833333333333331</v>
      </c>
      <c r="N67" s="219"/>
      <c r="O67" s="794"/>
      <c r="P67" s="103" t="s">
        <v>167</v>
      </c>
      <c r="Q67" s="116" t="str">
        <f t="shared" si="13"/>
        <v xml:space="preserve"> </v>
      </c>
      <c r="R67" s="116" t="str">
        <f t="shared" si="13"/>
        <v xml:space="preserve"> </v>
      </c>
      <c r="S67" s="116" t="str">
        <f t="shared" si="13"/>
        <v xml:space="preserve"> </v>
      </c>
      <c r="T67" s="123" t="str">
        <f t="shared" si="0"/>
        <v xml:space="preserve"> </v>
      </c>
      <c r="U67" s="143">
        <f t="shared" si="14"/>
        <v>41340.038194444445</v>
      </c>
      <c r="V67" s="203">
        <f t="shared" si="15"/>
        <v>0</v>
      </c>
      <c r="AD67" s="119" t="str">
        <f t="shared" si="1"/>
        <v>z-Unused-entry</v>
      </c>
      <c r="AE67" s="119">
        <f t="shared" si="2"/>
        <v>0</v>
      </c>
      <c r="AF67" s="110"/>
      <c r="AG67" s="115">
        <f t="shared" si="16"/>
        <v>0</v>
      </c>
      <c r="AH67" s="174">
        <f t="shared" si="3"/>
        <v>0</v>
      </c>
      <c r="AI67" s="174">
        <f t="shared" si="4"/>
        <v>0</v>
      </c>
      <c r="AJ67" s="285">
        <f t="shared" si="5"/>
        <v>999999999</v>
      </c>
      <c r="AK67" s="232">
        <f t="shared" si="6"/>
        <v>0</v>
      </c>
      <c r="AL67" s="232">
        <f t="shared" si="7"/>
        <v>0</v>
      </c>
      <c r="AM67" s="178">
        <f>IF(AND($L67="Attended",$J67="Yes"),IF('IO Intake'!D$8=$AJ67,VLOOKUP('IO Intro'!$C$4,$Y$9:$Z$16,2),$AM67),0)</f>
        <v>0</v>
      </c>
      <c r="AN67" s="178">
        <f t="shared" si="17"/>
        <v>0</v>
      </c>
      <c r="AO67" s="178">
        <f t="shared" si="18"/>
        <v>0</v>
      </c>
      <c r="AP67" s="178">
        <f t="shared" si="19"/>
        <v>0</v>
      </c>
      <c r="AQ67" s="178">
        <f t="shared" si="20"/>
        <v>0</v>
      </c>
      <c r="AR67" s="178">
        <f t="shared" si="21"/>
        <v>0</v>
      </c>
      <c r="AS67" s="178">
        <f t="shared" si="22"/>
        <v>0</v>
      </c>
      <c r="AT67" s="178">
        <f t="shared" si="27"/>
        <v>0</v>
      </c>
      <c r="AU67" s="214">
        <f t="shared" si="28"/>
        <v>0</v>
      </c>
      <c r="AV67" s="215"/>
      <c r="AW67" s="178"/>
      <c r="AX67" s="160">
        <f t="shared" si="29"/>
        <v>0</v>
      </c>
      <c r="AY67" s="191">
        <f t="shared" si="23"/>
        <v>0</v>
      </c>
      <c r="AZ67" s="191">
        <f t="shared" si="24"/>
        <v>0</v>
      </c>
      <c r="BA67" s="191">
        <f t="shared" si="25"/>
        <v>0</v>
      </c>
      <c r="BB67" s="161"/>
      <c r="BC67" s="174"/>
      <c r="BD67" s="174"/>
      <c r="BE67" s="174"/>
      <c r="BF67" s="174"/>
      <c r="BG67" s="174"/>
      <c r="BH67" s="174"/>
      <c r="BI67" s="157"/>
      <c r="BJ67" s="213">
        <f t="shared" si="8"/>
        <v>0</v>
      </c>
      <c r="BK67" s="213">
        <f t="shared" si="9"/>
        <v>0</v>
      </c>
      <c r="BL67" s="213">
        <f t="shared" si="10"/>
        <v>0</v>
      </c>
      <c r="BM67" s="817"/>
      <c r="BN67" s="219"/>
      <c r="BO67" s="193"/>
      <c r="BP67" s="215"/>
      <c r="BQ67" s="158"/>
      <c r="BR67" s="174"/>
      <c r="BS67" s="158"/>
      <c r="BT67" s="174"/>
      <c r="BU67" s="158"/>
      <c r="BV67" s="174"/>
      <c r="BW67" s="158"/>
      <c r="BX67" s="174"/>
      <c r="BY67" s="158"/>
      <c r="BZ67" s="202"/>
      <c r="CA67" s="212"/>
      <c r="CB67" s="174"/>
      <c r="CC67" s="174"/>
      <c r="CD67" s="174"/>
      <c r="CE67" s="174"/>
      <c r="CF67" s="174"/>
      <c r="CG67" s="174"/>
      <c r="CH67" s="174"/>
      <c r="CI67" s="174"/>
      <c r="CJ67" s="174"/>
      <c r="CK67" s="174"/>
      <c r="CL67" s="174"/>
      <c r="CM67" s="174"/>
      <c r="CN67" s="174"/>
      <c r="CO67" s="174"/>
      <c r="CP67" s="174"/>
      <c r="CQ67" s="174"/>
      <c r="CR67" s="174"/>
      <c r="CS67" s="174"/>
      <c r="CT67" s="174"/>
      <c r="CU67" s="174"/>
      <c r="CZ67" s="497"/>
      <c r="FV67" s="505"/>
      <c r="GF67" s="372"/>
    </row>
    <row r="68" spans="1:188" ht="39.950000000000003" customHeight="1" thickBot="1">
      <c r="A68" s="1019">
        <f t="shared" si="32"/>
        <v>0</v>
      </c>
      <c r="B68" s="939"/>
      <c r="C68" s="940"/>
      <c r="D68" s="943"/>
      <c r="E68" s="1027"/>
      <c r="F68" s="826"/>
      <c r="G68" s="827"/>
      <c r="H68" s="828"/>
      <c r="I68" s="1031">
        <f t="shared" si="26"/>
        <v>2</v>
      </c>
      <c r="J68" s="999" t="s">
        <v>0</v>
      </c>
      <c r="K68" s="999" t="s">
        <v>0</v>
      </c>
      <c r="L68" s="1007" t="s">
        <v>0</v>
      </c>
      <c r="M68" s="843">
        <f t="shared" si="12"/>
        <v>0.45833333333333331</v>
      </c>
      <c r="N68" s="219"/>
      <c r="O68" s="794"/>
      <c r="P68" s="103" t="s">
        <v>167</v>
      </c>
      <c r="Q68" s="116" t="str">
        <f t="shared" si="13"/>
        <v xml:space="preserve"> </v>
      </c>
      <c r="R68" s="116" t="str">
        <f t="shared" si="13"/>
        <v xml:space="preserve"> </v>
      </c>
      <c r="S68" s="116" t="str">
        <f t="shared" si="13"/>
        <v xml:space="preserve"> </v>
      </c>
      <c r="T68" s="123" t="str">
        <f t="shared" ref="T68:T131" si="33">IF($B68=0," ",IF($D68=$O68,"Absent","Attended"))</f>
        <v xml:space="preserve"> </v>
      </c>
      <c r="U68" s="143">
        <f t="shared" si="14"/>
        <v>41340.038194444445</v>
      </c>
      <c r="V68" s="203">
        <f t="shared" si="15"/>
        <v>0</v>
      </c>
      <c r="AD68" s="119" t="str">
        <f t="shared" ref="AD68:AD131" si="34">IF(L68&lt;&gt;"Attended","z-Unused-entry",B68)</f>
        <v>z-Unused-entry</v>
      </c>
      <c r="AE68" s="119">
        <f t="shared" ref="AE68:AE131" si="35">C68</f>
        <v>0</v>
      </c>
      <c r="AF68" s="110"/>
      <c r="AG68" s="115">
        <f t="shared" si="16"/>
        <v>0</v>
      </c>
      <c r="AH68" s="174">
        <f t="shared" ref="AH68:AH131" si="36">IF($L68="Attended",B68,0)</f>
        <v>0</v>
      </c>
      <c r="AI68" s="174">
        <f t="shared" ref="AI68:AI131" si="37">IF($L68="Attended",C68,0)</f>
        <v>0</v>
      </c>
      <c r="AJ68" s="285">
        <f t="shared" si="5"/>
        <v>999999999</v>
      </c>
      <c r="AK68" s="232">
        <f t="shared" ref="AK68:AK131" si="38">IF(AND($L68="Attended",$B68&lt;&gt;0),"M",0)</f>
        <v>0</v>
      </c>
      <c r="AL68" s="232">
        <f t="shared" ref="AL68:AL131" si="39">IF(AND($L68="Attended",$B68&lt;&gt;0),VLOOKUP(I68,$Y$4:$AA$7,3),0)</f>
        <v>0</v>
      </c>
      <c r="AM68" s="178">
        <f>IF(AND($L68="Attended",$J68="Yes"),IF('IO Intake'!D$8=$AJ68,VLOOKUP('IO Intro'!$C$4,$Y$9:$Z$16,2),$AM68),0)</f>
        <v>0</v>
      </c>
      <c r="AN68" s="178">
        <f t="shared" si="17"/>
        <v>0</v>
      </c>
      <c r="AO68" s="178">
        <f t="shared" si="18"/>
        <v>0</v>
      </c>
      <c r="AP68" s="178">
        <f t="shared" si="19"/>
        <v>0</v>
      </c>
      <c r="AQ68" s="178">
        <f t="shared" si="20"/>
        <v>0</v>
      </c>
      <c r="AR68" s="178">
        <f t="shared" si="21"/>
        <v>0</v>
      </c>
      <c r="AS68" s="178">
        <f t="shared" si="22"/>
        <v>0</v>
      </c>
      <c r="AT68" s="178">
        <f t="shared" si="27"/>
        <v>0</v>
      </c>
      <c r="AU68" s="214">
        <f t="shared" si="28"/>
        <v>0</v>
      </c>
      <c r="AV68" s="215"/>
      <c r="AW68" s="178"/>
      <c r="AX68" s="160">
        <f t="shared" si="29"/>
        <v>0</v>
      </c>
      <c r="AY68" s="191">
        <f t="shared" si="23"/>
        <v>0</v>
      </c>
      <c r="AZ68" s="191">
        <f t="shared" si="24"/>
        <v>0</v>
      </c>
      <c r="BA68" s="191">
        <f t="shared" si="25"/>
        <v>0</v>
      </c>
      <c r="BB68" s="161"/>
      <c r="BC68" s="174"/>
      <c r="BD68" s="174"/>
      <c r="BE68" s="174"/>
      <c r="BF68" s="174"/>
      <c r="BG68" s="174"/>
      <c r="BH68" s="174"/>
      <c r="BI68" s="157"/>
      <c r="BJ68" s="213">
        <f t="shared" ref="BJ68:BJ131" si="40">IF($L68="Attended",$N$7,0)</f>
        <v>0</v>
      </c>
      <c r="BK68" s="213">
        <f t="shared" ref="BK68:BK131" si="41">IF($L68="Attended",IF($K68="Yes",$M$3,0),0)</f>
        <v>0</v>
      </c>
      <c r="BL68" s="213">
        <f t="shared" ref="BL68:BL131" si="42">IF($L68="Attended",IF($K68="Yes","Bond",0),0)</f>
        <v>0</v>
      </c>
      <c r="BM68" s="817"/>
      <c r="BN68" s="219"/>
      <c r="BO68" s="193"/>
      <c r="BP68" s="215"/>
      <c r="BQ68" s="158"/>
      <c r="BR68" s="174"/>
      <c r="BS68" s="158"/>
      <c r="BT68" s="174"/>
      <c r="BU68" s="158"/>
      <c r="BV68" s="174"/>
      <c r="BW68" s="158"/>
      <c r="BX68" s="174"/>
      <c r="BY68" s="158"/>
      <c r="BZ68" s="202"/>
      <c r="CA68" s="212"/>
      <c r="CB68" s="174"/>
      <c r="CC68" s="174"/>
      <c r="CD68" s="174"/>
      <c r="CE68" s="174"/>
      <c r="CF68" s="174"/>
      <c r="CG68" s="174"/>
      <c r="CH68" s="174"/>
      <c r="CI68" s="174"/>
      <c r="CJ68" s="174"/>
      <c r="CK68" s="174"/>
      <c r="CL68" s="174"/>
      <c r="CM68" s="174"/>
      <c r="CN68" s="174"/>
      <c r="CO68" s="174"/>
      <c r="CP68" s="174"/>
      <c r="CQ68" s="174"/>
      <c r="CR68" s="174"/>
      <c r="CS68" s="174"/>
      <c r="CT68" s="174"/>
      <c r="CU68" s="174"/>
      <c r="CZ68" s="497"/>
      <c r="FV68" s="505"/>
      <c r="GF68" s="372"/>
    </row>
    <row r="69" spans="1:188" ht="39.950000000000003" customHeight="1" thickBot="1">
      <c r="A69" s="1020">
        <f t="shared" si="32"/>
        <v>0</v>
      </c>
      <c r="B69" s="939"/>
      <c r="C69" s="940"/>
      <c r="D69" s="943"/>
      <c r="E69" s="1027"/>
      <c r="F69" s="826"/>
      <c r="G69" s="827"/>
      <c r="H69" s="828"/>
      <c r="I69" s="1031">
        <f t="shared" si="26"/>
        <v>2</v>
      </c>
      <c r="J69" s="999" t="s">
        <v>0</v>
      </c>
      <c r="K69" s="999" t="s">
        <v>0</v>
      </c>
      <c r="L69" s="1007" t="s">
        <v>0</v>
      </c>
      <c r="M69" s="843">
        <f t="shared" ref="M69:M132" si="43">VLOOKUP(I69,$Y$21:$Z$24,2)</f>
        <v>0.45833333333333331</v>
      </c>
      <c r="N69" s="219"/>
      <c r="O69" s="794"/>
      <c r="P69" s="103" t="s">
        <v>167</v>
      </c>
      <c r="Q69" s="116" t="str">
        <f t="shared" ref="Q69:S132" si="44">IF($B69=0," ","no")</f>
        <v xml:space="preserve"> </v>
      </c>
      <c r="R69" s="116" t="str">
        <f t="shared" si="44"/>
        <v xml:space="preserve"> </v>
      </c>
      <c r="S69" s="116" t="str">
        <f t="shared" si="44"/>
        <v xml:space="preserve"> </v>
      </c>
      <c r="T69" s="123" t="str">
        <f t="shared" si="33"/>
        <v xml:space="preserve"> </v>
      </c>
      <c r="U69" s="143">
        <f t="shared" ref="U69:U132" si="45">IF(J69="Yes",U68+$U$1,U68)</f>
        <v>41340.038194444445</v>
      </c>
      <c r="V69" s="203">
        <f t="shared" ref="V69:V132" si="46">IF(OR($D$2="A- Number",$D$2="A-Number",$D$2=" A-Number",$D$2=" A- Number",$D$2="A#"),D69,E69)</f>
        <v>0</v>
      </c>
      <c r="AD69" s="119" t="str">
        <f t="shared" si="34"/>
        <v>z-Unused-entry</v>
      </c>
      <c r="AE69" s="119">
        <f t="shared" si="35"/>
        <v>0</v>
      </c>
      <c r="AF69" s="110"/>
      <c r="AG69" s="115">
        <f t="shared" ref="AG69:AG132" si="47">IF(AH69=0,0,U69)</f>
        <v>0</v>
      </c>
      <c r="AH69" s="174">
        <f t="shared" si="36"/>
        <v>0</v>
      </c>
      <c r="AI69" s="174">
        <f t="shared" si="37"/>
        <v>0</v>
      </c>
      <c r="AJ69" s="285">
        <f t="shared" ref="AJ69:AJ132" si="48">IF($L69&lt;&gt;"Attended",$AJ$3,IF(OR($D$2="A-Number",$D$2="A#",$D$2="A- Number",$D$2=" A- Number"),+D69+0,+E69+0))</f>
        <v>999999999</v>
      </c>
      <c r="AK69" s="232">
        <f t="shared" si="38"/>
        <v>0</v>
      </c>
      <c r="AL69" s="232">
        <f t="shared" si="39"/>
        <v>0</v>
      </c>
      <c r="AM69" s="178">
        <f>IF(AND($L69="Attended",$J69="Yes"),IF('IO Intake'!D$8=$AJ69,VLOOKUP('IO Intro'!$C$4,$Y$9:$Z$16,2),$AM69),0)</f>
        <v>0</v>
      </c>
      <c r="AN69" s="178">
        <f t="shared" ref="AN69:AN132" si="49">IF(AND($L69="Attended",$J69="Yes"),BC69,0)</f>
        <v>0</v>
      </c>
      <c r="AO69" s="178">
        <f t="shared" ref="AO69:AO132" si="50">IF(AND($L69="Attended",$J69="Yes"),BD69,0)</f>
        <v>0</v>
      </c>
      <c r="AP69" s="178">
        <f t="shared" ref="AP69:AP132" si="51">IF(AND($L69="Attended",$J69="Yes"),IF(BE69=" ","None",BE69),0)</f>
        <v>0</v>
      </c>
      <c r="AQ69" s="178">
        <f t="shared" ref="AQ69:AQ132" si="52">IF(AND($L69="Attended",$J69="Yes"),IF(BF69=" ","None",BF69),0)</f>
        <v>0</v>
      </c>
      <c r="AR69" s="178">
        <f t="shared" ref="AR69:AR132" si="53">IF(AND($L69="Attended",$J69="Yes"),BG69,0)</f>
        <v>0</v>
      </c>
      <c r="AS69" s="178">
        <f t="shared" ref="AS69:AS132" si="54">IF(AND($L69="Attended",$J69="Yes"),IF(BH69=" ","None",BH69),0)</f>
        <v>0</v>
      </c>
      <c r="AT69" s="178">
        <f t="shared" ref="AT69:AT132" si="55">IF(AND($L69="Attended",$J69="Yes"),IF(BI69=" ","None",BI69),0)</f>
        <v>0</v>
      </c>
      <c r="AU69" s="214">
        <f t="shared" ref="AU69:AU132" si="56">IF($L69="Attended",IF(BJ69=" ",0,$N$7),0)</f>
        <v>0</v>
      </c>
      <c r="AV69" s="215"/>
      <c r="AW69" s="178"/>
      <c r="AX69" s="160">
        <f t="shared" ref="AX69:AX132" si="57">IF(OR(B69=0,J69="no",$BM69=" ",$BM69=0),0,IF(AND($L69="Attended",$J69="Yes",$BM69&lt;&gt;0),"True","False"))</f>
        <v>0</v>
      </c>
      <c r="AY69" s="191">
        <f t="shared" ref="AY69:AY132" si="58">IF(AX69="True",BM69,$AY$1)</f>
        <v>0</v>
      </c>
      <c r="AZ69" s="191">
        <f t="shared" ref="AZ69:AZ132" si="59">IF(AX69="True",BN69,0)</f>
        <v>0</v>
      </c>
      <c r="BA69" s="191">
        <f t="shared" ref="BA69:BA132" si="60">IF(AX69="True",BO69,0)</f>
        <v>0</v>
      </c>
      <c r="BB69" s="161"/>
      <c r="BC69" s="174"/>
      <c r="BD69" s="174"/>
      <c r="BE69" s="174"/>
      <c r="BF69" s="174"/>
      <c r="BG69" s="174"/>
      <c r="BH69" s="174"/>
      <c r="BI69" s="157"/>
      <c r="BJ69" s="213">
        <f t="shared" si="40"/>
        <v>0</v>
      </c>
      <c r="BK69" s="213">
        <f t="shared" si="41"/>
        <v>0</v>
      </c>
      <c r="BL69" s="213">
        <f t="shared" si="42"/>
        <v>0</v>
      </c>
      <c r="BM69" s="817"/>
      <c r="BN69" s="219"/>
      <c r="BO69" s="193"/>
      <c r="BP69" s="215"/>
      <c r="BQ69" s="158"/>
      <c r="BR69" s="174"/>
      <c r="BS69" s="158"/>
      <c r="BT69" s="174"/>
      <c r="BU69" s="158"/>
      <c r="BV69" s="174"/>
      <c r="BW69" s="158"/>
      <c r="BX69" s="174"/>
      <c r="BY69" s="158"/>
      <c r="BZ69" s="202"/>
      <c r="CA69" s="212"/>
      <c r="CB69" s="174"/>
      <c r="CC69" s="174"/>
      <c r="CD69" s="174"/>
      <c r="CE69" s="174"/>
      <c r="CF69" s="174"/>
      <c r="CG69" s="174"/>
      <c r="CH69" s="174"/>
      <c r="CI69" s="174"/>
      <c r="CJ69" s="174"/>
      <c r="CK69" s="174"/>
      <c r="CL69" s="174"/>
      <c r="CM69" s="174"/>
      <c r="CN69" s="174"/>
      <c r="CO69" s="174"/>
      <c r="CP69" s="174"/>
      <c r="CQ69" s="174"/>
      <c r="CR69" s="174"/>
      <c r="CS69" s="174"/>
      <c r="CT69" s="174"/>
      <c r="CU69" s="174"/>
      <c r="CZ69" s="497"/>
      <c r="FV69" s="505"/>
      <c r="GF69" s="372"/>
    </row>
    <row r="70" spans="1:188" ht="39.950000000000003" customHeight="1" thickBot="1">
      <c r="A70" s="1020">
        <f t="shared" si="32"/>
        <v>0</v>
      </c>
      <c r="B70" s="939"/>
      <c r="C70" s="940"/>
      <c r="D70" s="943"/>
      <c r="E70" s="1027"/>
      <c r="F70" s="826"/>
      <c r="G70" s="827"/>
      <c r="H70" s="828"/>
      <c r="I70" s="1031">
        <f t="shared" ref="I70:I133" si="61">I69</f>
        <v>2</v>
      </c>
      <c r="J70" s="999" t="s">
        <v>0</v>
      </c>
      <c r="K70" s="999" t="s">
        <v>0</v>
      </c>
      <c r="L70" s="1007" t="s">
        <v>0</v>
      </c>
      <c r="M70" s="843">
        <f t="shared" si="43"/>
        <v>0.45833333333333331</v>
      </c>
      <c r="N70" s="219"/>
      <c r="O70" s="794"/>
      <c r="P70" s="103" t="s">
        <v>167</v>
      </c>
      <c r="Q70" s="116" t="str">
        <f t="shared" si="44"/>
        <v xml:space="preserve"> </v>
      </c>
      <c r="R70" s="116" t="str">
        <f t="shared" si="44"/>
        <v xml:space="preserve"> </v>
      </c>
      <c r="S70" s="116" t="str">
        <f t="shared" si="44"/>
        <v xml:space="preserve"> </v>
      </c>
      <c r="T70" s="123" t="str">
        <f t="shared" si="33"/>
        <v xml:space="preserve"> </v>
      </c>
      <c r="U70" s="143">
        <f t="shared" si="45"/>
        <v>41340.038194444445</v>
      </c>
      <c r="V70" s="203">
        <f t="shared" si="46"/>
        <v>0</v>
      </c>
      <c r="AD70" s="119" t="str">
        <f t="shared" si="34"/>
        <v>z-Unused-entry</v>
      </c>
      <c r="AE70" s="119">
        <f t="shared" si="35"/>
        <v>0</v>
      </c>
      <c r="AF70" s="110"/>
      <c r="AG70" s="115">
        <f t="shared" si="47"/>
        <v>0</v>
      </c>
      <c r="AH70" s="174">
        <f t="shared" si="36"/>
        <v>0</v>
      </c>
      <c r="AI70" s="174">
        <f t="shared" si="37"/>
        <v>0</v>
      </c>
      <c r="AJ70" s="285">
        <f t="shared" si="48"/>
        <v>999999999</v>
      </c>
      <c r="AK70" s="232">
        <f t="shared" si="38"/>
        <v>0</v>
      </c>
      <c r="AL70" s="232">
        <f t="shared" si="39"/>
        <v>0</v>
      </c>
      <c r="AM70" s="178">
        <f>IF(AND($L70="Attended",$J70="Yes"),IF('IO Intake'!D$8=$AJ70,VLOOKUP('IO Intro'!$C$4,$Y$9:$Z$16,2),$AM70),0)</f>
        <v>0</v>
      </c>
      <c r="AN70" s="178">
        <f t="shared" si="49"/>
        <v>0</v>
      </c>
      <c r="AO70" s="178">
        <f t="shared" si="50"/>
        <v>0</v>
      </c>
      <c r="AP70" s="178">
        <f t="shared" si="51"/>
        <v>0</v>
      </c>
      <c r="AQ70" s="178">
        <f t="shared" si="52"/>
        <v>0</v>
      </c>
      <c r="AR70" s="178">
        <f t="shared" si="53"/>
        <v>0</v>
      </c>
      <c r="AS70" s="178">
        <f t="shared" si="54"/>
        <v>0</v>
      </c>
      <c r="AT70" s="178">
        <f t="shared" si="55"/>
        <v>0</v>
      </c>
      <c r="AU70" s="214">
        <f t="shared" si="56"/>
        <v>0</v>
      </c>
      <c r="AV70" s="215"/>
      <c r="AW70" s="178"/>
      <c r="AX70" s="160">
        <f t="shared" si="57"/>
        <v>0</v>
      </c>
      <c r="AY70" s="191">
        <f t="shared" si="58"/>
        <v>0</v>
      </c>
      <c r="AZ70" s="191">
        <f t="shared" si="59"/>
        <v>0</v>
      </c>
      <c r="BA70" s="191">
        <f t="shared" si="60"/>
        <v>0</v>
      </c>
      <c r="BB70" s="161"/>
      <c r="BC70" s="174"/>
      <c r="BD70" s="174"/>
      <c r="BE70" s="174"/>
      <c r="BF70" s="174"/>
      <c r="BG70" s="174"/>
      <c r="BH70" s="174"/>
      <c r="BI70" s="157"/>
      <c r="BJ70" s="213">
        <f t="shared" si="40"/>
        <v>0</v>
      </c>
      <c r="BK70" s="213">
        <f t="shared" si="41"/>
        <v>0</v>
      </c>
      <c r="BL70" s="213">
        <f t="shared" si="42"/>
        <v>0</v>
      </c>
      <c r="BM70" s="817"/>
      <c r="BN70" s="219"/>
      <c r="BO70" s="193"/>
      <c r="BP70" s="215"/>
      <c r="BQ70" s="158"/>
      <c r="BR70" s="174"/>
      <c r="BS70" s="158"/>
      <c r="BT70" s="174"/>
      <c r="BU70" s="158"/>
      <c r="BV70" s="174"/>
      <c r="BW70" s="158"/>
      <c r="BX70" s="174"/>
      <c r="BY70" s="158"/>
      <c r="BZ70" s="202"/>
      <c r="CA70" s="212"/>
      <c r="CB70" s="174"/>
      <c r="CC70" s="174"/>
      <c r="CD70" s="174"/>
      <c r="CE70" s="174"/>
      <c r="CF70" s="174"/>
      <c r="CG70" s="174"/>
      <c r="CH70" s="174"/>
      <c r="CI70" s="174"/>
      <c r="CJ70" s="174"/>
      <c r="CK70" s="174"/>
      <c r="CL70" s="174"/>
      <c r="CM70" s="174"/>
      <c r="CN70" s="174"/>
      <c r="CO70" s="174"/>
      <c r="CP70" s="174"/>
      <c r="CQ70" s="174"/>
      <c r="CR70" s="174"/>
      <c r="CS70" s="174"/>
      <c r="CT70" s="174"/>
      <c r="CU70" s="174"/>
      <c r="CZ70" s="497"/>
      <c r="FV70" s="505"/>
      <c r="GF70" s="372"/>
    </row>
    <row r="71" spans="1:188" ht="39.950000000000003" customHeight="1" thickBot="1">
      <c r="A71" s="1020">
        <f t="shared" si="32"/>
        <v>0</v>
      </c>
      <c r="B71" s="939"/>
      <c r="C71" s="940"/>
      <c r="D71" s="943"/>
      <c r="E71" s="1027"/>
      <c r="F71" s="826"/>
      <c r="G71" s="827"/>
      <c r="H71" s="828"/>
      <c r="I71" s="1031">
        <f t="shared" si="61"/>
        <v>2</v>
      </c>
      <c r="J71" s="999" t="s">
        <v>0</v>
      </c>
      <c r="K71" s="999" t="s">
        <v>0</v>
      </c>
      <c r="L71" s="1007" t="s">
        <v>0</v>
      </c>
      <c r="M71" s="843">
        <f t="shared" si="43"/>
        <v>0.45833333333333331</v>
      </c>
      <c r="N71" s="219"/>
      <c r="O71" s="794"/>
      <c r="P71" s="103" t="s">
        <v>167</v>
      </c>
      <c r="Q71" s="116" t="str">
        <f t="shared" si="44"/>
        <v xml:space="preserve"> </v>
      </c>
      <c r="R71" s="116" t="str">
        <f t="shared" si="44"/>
        <v xml:space="preserve"> </v>
      </c>
      <c r="S71" s="116" t="str">
        <f t="shared" si="44"/>
        <v xml:space="preserve"> </v>
      </c>
      <c r="T71" s="123" t="str">
        <f t="shared" si="33"/>
        <v xml:space="preserve"> </v>
      </c>
      <c r="U71" s="143">
        <f t="shared" si="45"/>
        <v>41340.038194444445</v>
      </c>
      <c r="V71" s="203">
        <f t="shared" si="46"/>
        <v>0</v>
      </c>
      <c r="AD71" s="119" t="str">
        <f t="shared" si="34"/>
        <v>z-Unused-entry</v>
      </c>
      <c r="AE71" s="119">
        <f t="shared" si="35"/>
        <v>0</v>
      </c>
      <c r="AF71" s="110"/>
      <c r="AG71" s="115">
        <f t="shared" si="47"/>
        <v>0</v>
      </c>
      <c r="AH71" s="174">
        <f t="shared" si="36"/>
        <v>0</v>
      </c>
      <c r="AI71" s="174">
        <f t="shared" si="37"/>
        <v>0</v>
      </c>
      <c r="AJ71" s="285">
        <f t="shared" si="48"/>
        <v>999999999</v>
      </c>
      <c r="AK71" s="232">
        <f t="shared" si="38"/>
        <v>0</v>
      </c>
      <c r="AL71" s="232">
        <f t="shared" si="39"/>
        <v>0</v>
      </c>
      <c r="AM71" s="178">
        <f>IF(AND($L71="Attended",$J71="Yes"),IF('IO Intake'!D$8=$AJ71,VLOOKUP('IO Intro'!$C$4,$Y$9:$Z$16,2),$AM71),0)</f>
        <v>0</v>
      </c>
      <c r="AN71" s="178">
        <f t="shared" si="49"/>
        <v>0</v>
      </c>
      <c r="AO71" s="178">
        <f t="shared" si="50"/>
        <v>0</v>
      </c>
      <c r="AP71" s="178">
        <f t="shared" si="51"/>
        <v>0</v>
      </c>
      <c r="AQ71" s="178">
        <f t="shared" si="52"/>
        <v>0</v>
      </c>
      <c r="AR71" s="178">
        <f t="shared" si="53"/>
        <v>0</v>
      </c>
      <c r="AS71" s="178">
        <f t="shared" si="54"/>
        <v>0</v>
      </c>
      <c r="AT71" s="178">
        <f t="shared" si="55"/>
        <v>0</v>
      </c>
      <c r="AU71" s="214">
        <f t="shared" si="56"/>
        <v>0</v>
      </c>
      <c r="AV71" s="215"/>
      <c r="AW71" s="178"/>
      <c r="AX71" s="160">
        <f t="shared" si="57"/>
        <v>0</v>
      </c>
      <c r="AY71" s="191">
        <f t="shared" si="58"/>
        <v>0</v>
      </c>
      <c r="AZ71" s="191">
        <f t="shared" si="59"/>
        <v>0</v>
      </c>
      <c r="BA71" s="191">
        <f t="shared" si="60"/>
        <v>0</v>
      </c>
      <c r="BB71" s="161"/>
      <c r="BC71" s="174"/>
      <c r="BD71" s="174"/>
      <c r="BE71" s="174"/>
      <c r="BF71" s="174"/>
      <c r="BG71" s="174"/>
      <c r="BH71" s="174"/>
      <c r="BI71" s="157"/>
      <c r="BJ71" s="213">
        <f t="shared" si="40"/>
        <v>0</v>
      </c>
      <c r="BK71" s="213">
        <f t="shared" si="41"/>
        <v>0</v>
      </c>
      <c r="BL71" s="213">
        <f t="shared" si="42"/>
        <v>0</v>
      </c>
      <c r="BM71" s="817"/>
      <c r="BN71" s="219"/>
      <c r="BO71" s="193"/>
      <c r="BP71" s="215"/>
      <c r="BQ71" s="158"/>
      <c r="BR71" s="174"/>
      <c r="BS71" s="158"/>
      <c r="BT71" s="174"/>
      <c r="BU71" s="158"/>
      <c r="BV71" s="174"/>
      <c r="BW71" s="158"/>
      <c r="BX71" s="174"/>
      <c r="BY71" s="158"/>
      <c r="BZ71" s="202"/>
      <c r="CA71" s="212"/>
      <c r="CB71" s="174"/>
      <c r="CC71" s="174"/>
      <c r="CD71" s="174"/>
      <c r="CE71" s="174"/>
      <c r="CF71" s="174"/>
      <c r="CG71" s="174"/>
      <c r="CH71" s="174"/>
      <c r="CI71" s="174"/>
      <c r="CJ71" s="174"/>
      <c r="CK71" s="174"/>
      <c r="CL71" s="174"/>
      <c r="CM71" s="174"/>
      <c r="CN71" s="174"/>
      <c r="CO71" s="174"/>
      <c r="CP71" s="174"/>
      <c r="CQ71" s="174"/>
      <c r="CR71" s="174"/>
      <c r="CS71" s="174"/>
      <c r="CT71" s="174"/>
      <c r="CU71" s="174"/>
      <c r="CZ71" s="497"/>
      <c r="FV71" s="505"/>
      <c r="GF71" s="372"/>
    </row>
    <row r="72" spans="1:188" ht="39.950000000000003" customHeight="1" thickBot="1">
      <c r="A72" s="1019">
        <f t="shared" si="32"/>
        <v>0</v>
      </c>
      <c r="B72" s="939"/>
      <c r="C72" s="940"/>
      <c r="D72" s="943"/>
      <c r="E72" s="1027"/>
      <c r="F72" s="826"/>
      <c r="G72" s="827"/>
      <c r="H72" s="828"/>
      <c r="I72" s="1031">
        <f t="shared" si="61"/>
        <v>2</v>
      </c>
      <c r="J72" s="999" t="s">
        <v>0</v>
      </c>
      <c r="K72" s="999" t="s">
        <v>0</v>
      </c>
      <c r="L72" s="1007" t="s">
        <v>0</v>
      </c>
      <c r="M72" s="843">
        <f t="shared" si="43"/>
        <v>0.45833333333333331</v>
      </c>
      <c r="N72" s="219"/>
      <c r="O72" s="794"/>
      <c r="P72" s="103" t="s">
        <v>167</v>
      </c>
      <c r="Q72" s="116" t="str">
        <f t="shared" si="44"/>
        <v xml:space="preserve"> </v>
      </c>
      <c r="R72" s="116" t="str">
        <f t="shared" si="44"/>
        <v xml:space="preserve"> </v>
      </c>
      <c r="S72" s="116" t="str">
        <f t="shared" si="44"/>
        <v xml:space="preserve"> </v>
      </c>
      <c r="T72" s="123" t="str">
        <f t="shared" si="33"/>
        <v xml:space="preserve"> </v>
      </c>
      <c r="U72" s="143">
        <f t="shared" si="45"/>
        <v>41340.038194444445</v>
      </c>
      <c r="V72" s="203">
        <f t="shared" si="46"/>
        <v>0</v>
      </c>
      <c r="AD72" s="119" t="str">
        <f t="shared" si="34"/>
        <v>z-Unused-entry</v>
      </c>
      <c r="AE72" s="119">
        <f t="shared" si="35"/>
        <v>0</v>
      </c>
      <c r="AF72" s="110"/>
      <c r="AG72" s="115">
        <f t="shared" si="47"/>
        <v>0</v>
      </c>
      <c r="AH72" s="174">
        <f t="shared" si="36"/>
        <v>0</v>
      </c>
      <c r="AI72" s="174">
        <f t="shared" si="37"/>
        <v>0</v>
      </c>
      <c r="AJ72" s="285">
        <f t="shared" si="48"/>
        <v>999999999</v>
      </c>
      <c r="AK72" s="232">
        <f t="shared" si="38"/>
        <v>0</v>
      </c>
      <c r="AL72" s="232">
        <f t="shared" si="39"/>
        <v>0</v>
      </c>
      <c r="AM72" s="178">
        <f>IF(AND($L72="Attended",$J72="Yes"),IF('IO Intake'!D$8=$AJ72,VLOOKUP('IO Intro'!$C$4,$Y$9:$Z$16,2),$AM72),0)</f>
        <v>0</v>
      </c>
      <c r="AN72" s="178">
        <f t="shared" si="49"/>
        <v>0</v>
      </c>
      <c r="AO72" s="178">
        <f t="shared" si="50"/>
        <v>0</v>
      </c>
      <c r="AP72" s="178">
        <f t="shared" si="51"/>
        <v>0</v>
      </c>
      <c r="AQ72" s="178">
        <f t="shared" si="52"/>
        <v>0</v>
      </c>
      <c r="AR72" s="178">
        <f t="shared" si="53"/>
        <v>0</v>
      </c>
      <c r="AS72" s="178">
        <f t="shared" si="54"/>
        <v>0</v>
      </c>
      <c r="AT72" s="178">
        <f t="shared" si="55"/>
        <v>0</v>
      </c>
      <c r="AU72" s="214">
        <f t="shared" si="56"/>
        <v>0</v>
      </c>
      <c r="AV72" s="215"/>
      <c r="AW72" s="178"/>
      <c r="AX72" s="160">
        <f t="shared" si="57"/>
        <v>0</v>
      </c>
      <c r="AY72" s="191">
        <f t="shared" si="58"/>
        <v>0</v>
      </c>
      <c r="AZ72" s="191">
        <f t="shared" si="59"/>
        <v>0</v>
      </c>
      <c r="BA72" s="191">
        <f t="shared" si="60"/>
        <v>0</v>
      </c>
      <c r="BB72" s="161"/>
      <c r="BC72" s="174"/>
      <c r="BD72" s="174"/>
      <c r="BE72" s="174"/>
      <c r="BF72" s="174"/>
      <c r="BG72" s="174"/>
      <c r="BH72" s="174"/>
      <c r="BI72" s="157"/>
      <c r="BJ72" s="213">
        <f t="shared" si="40"/>
        <v>0</v>
      </c>
      <c r="BK72" s="213">
        <f t="shared" si="41"/>
        <v>0</v>
      </c>
      <c r="BL72" s="213">
        <f t="shared" si="42"/>
        <v>0</v>
      </c>
      <c r="BM72" s="817"/>
      <c r="BN72" s="219"/>
      <c r="BO72" s="193"/>
      <c r="BP72" s="215"/>
      <c r="BQ72" s="158"/>
      <c r="BR72" s="174"/>
      <c r="BS72" s="158"/>
      <c r="BT72" s="174"/>
      <c r="BU72" s="158"/>
      <c r="BV72" s="174"/>
      <c r="BW72" s="158"/>
      <c r="BX72" s="174"/>
      <c r="BY72" s="158"/>
      <c r="BZ72" s="202"/>
      <c r="CA72" s="212"/>
      <c r="CB72" s="174"/>
      <c r="CC72" s="174"/>
      <c r="CD72" s="174"/>
      <c r="CE72" s="174"/>
      <c r="CF72" s="174"/>
      <c r="CG72" s="174"/>
      <c r="CH72" s="174"/>
      <c r="CI72" s="174"/>
      <c r="CJ72" s="174"/>
      <c r="CK72" s="174"/>
      <c r="CL72" s="174"/>
      <c r="CM72" s="174"/>
      <c r="CN72" s="174"/>
      <c r="CO72" s="174"/>
      <c r="CP72" s="174"/>
      <c r="CQ72" s="174"/>
      <c r="CR72" s="174"/>
      <c r="CS72" s="174"/>
      <c r="CT72" s="174"/>
      <c r="CU72" s="174"/>
      <c r="CZ72" s="497"/>
      <c r="FV72" s="505"/>
      <c r="GF72" s="372"/>
    </row>
    <row r="73" spans="1:188" ht="39.950000000000003" customHeight="1" thickBot="1">
      <c r="A73" s="1020">
        <f t="shared" si="32"/>
        <v>0</v>
      </c>
      <c r="B73" s="939"/>
      <c r="C73" s="940"/>
      <c r="D73" s="943"/>
      <c r="E73" s="1027"/>
      <c r="F73" s="826"/>
      <c r="G73" s="827"/>
      <c r="H73" s="828"/>
      <c r="I73" s="1031">
        <f t="shared" si="61"/>
        <v>2</v>
      </c>
      <c r="J73" s="999" t="s">
        <v>0</v>
      </c>
      <c r="K73" s="999" t="s">
        <v>0</v>
      </c>
      <c r="L73" s="1007" t="s">
        <v>0</v>
      </c>
      <c r="M73" s="843">
        <f t="shared" si="43"/>
        <v>0.45833333333333331</v>
      </c>
      <c r="N73" s="219"/>
      <c r="O73" s="794"/>
      <c r="P73" s="103" t="s">
        <v>167</v>
      </c>
      <c r="Q73" s="116" t="str">
        <f t="shared" si="44"/>
        <v xml:space="preserve"> </v>
      </c>
      <c r="R73" s="116" t="str">
        <f t="shared" si="44"/>
        <v xml:space="preserve"> </v>
      </c>
      <c r="S73" s="116" t="str">
        <f t="shared" si="44"/>
        <v xml:space="preserve"> </v>
      </c>
      <c r="T73" s="123" t="str">
        <f t="shared" si="33"/>
        <v xml:space="preserve"> </v>
      </c>
      <c r="U73" s="143">
        <f t="shared" si="45"/>
        <v>41340.038194444445</v>
      </c>
      <c r="V73" s="203">
        <f t="shared" si="46"/>
        <v>0</v>
      </c>
      <c r="AD73" s="119" t="str">
        <f t="shared" si="34"/>
        <v>z-Unused-entry</v>
      </c>
      <c r="AE73" s="119">
        <f t="shared" si="35"/>
        <v>0</v>
      </c>
      <c r="AF73" s="110"/>
      <c r="AG73" s="115">
        <f t="shared" si="47"/>
        <v>0</v>
      </c>
      <c r="AH73" s="174">
        <f t="shared" si="36"/>
        <v>0</v>
      </c>
      <c r="AI73" s="174">
        <f t="shared" si="37"/>
        <v>0</v>
      </c>
      <c r="AJ73" s="285">
        <f t="shared" si="48"/>
        <v>999999999</v>
      </c>
      <c r="AK73" s="232">
        <f t="shared" si="38"/>
        <v>0</v>
      </c>
      <c r="AL73" s="232">
        <f t="shared" si="39"/>
        <v>0</v>
      </c>
      <c r="AM73" s="178">
        <f>IF(AND($L73="Attended",$J73="Yes"),IF('IO Intake'!D$8=$AJ73,VLOOKUP('IO Intro'!$C$4,$Y$9:$Z$16,2),$AM73),0)</f>
        <v>0</v>
      </c>
      <c r="AN73" s="178">
        <f t="shared" si="49"/>
        <v>0</v>
      </c>
      <c r="AO73" s="178">
        <f t="shared" si="50"/>
        <v>0</v>
      </c>
      <c r="AP73" s="178">
        <f t="shared" si="51"/>
        <v>0</v>
      </c>
      <c r="AQ73" s="178">
        <f t="shared" si="52"/>
        <v>0</v>
      </c>
      <c r="AR73" s="178">
        <f t="shared" si="53"/>
        <v>0</v>
      </c>
      <c r="AS73" s="178">
        <f t="shared" si="54"/>
        <v>0</v>
      </c>
      <c r="AT73" s="178">
        <f t="shared" si="55"/>
        <v>0</v>
      </c>
      <c r="AU73" s="214">
        <f t="shared" si="56"/>
        <v>0</v>
      </c>
      <c r="AV73" s="215"/>
      <c r="AW73" s="178"/>
      <c r="AX73" s="160">
        <f t="shared" si="57"/>
        <v>0</v>
      </c>
      <c r="AY73" s="191">
        <f t="shared" si="58"/>
        <v>0</v>
      </c>
      <c r="AZ73" s="191">
        <f t="shared" si="59"/>
        <v>0</v>
      </c>
      <c r="BA73" s="191">
        <f t="shared" si="60"/>
        <v>0</v>
      </c>
      <c r="BB73" s="161"/>
      <c r="BC73" s="174"/>
      <c r="BD73" s="174"/>
      <c r="BE73" s="174"/>
      <c r="BF73" s="174"/>
      <c r="BG73" s="174"/>
      <c r="BH73" s="174"/>
      <c r="BI73" s="157"/>
      <c r="BJ73" s="213">
        <f t="shared" si="40"/>
        <v>0</v>
      </c>
      <c r="BK73" s="213">
        <f t="shared" si="41"/>
        <v>0</v>
      </c>
      <c r="BL73" s="213">
        <f t="shared" si="42"/>
        <v>0</v>
      </c>
      <c r="BM73" s="817"/>
      <c r="BN73" s="219"/>
      <c r="BO73" s="193"/>
      <c r="BP73" s="215"/>
      <c r="BQ73" s="158"/>
      <c r="BR73" s="174"/>
      <c r="BS73" s="158"/>
      <c r="BT73" s="174"/>
      <c r="BU73" s="158"/>
      <c r="BV73" s="174"/>
      <c r="BW73" s="158"/>
      <c r="BX73" s="174"/>
      <c r="BY73" s="158"/>
      <c r="BZ73" s="202"/>
      <c r="CA73" s="212"/>
      <c r="CB73" s="174"/>
      <c r="CC73" s="174"/>
      <c r="CD73" s="174"/>
      <c r="CE73" s="174"/>
      <c r="CF73" s="174"/>
      <c r="CG73" s="174"/>
      <c r="CH73" s="174"/>
      <c r="CI73" s="174"/>
      <c r="CJ73" s="174"/>
      <c r="CK73" s="174"/>
      <c r="CL73" s="174"/>
      <c r="CM73" s="174"/>
      <c r="CN73" s="174"/>
      <c r="CO73" s="174"/>
      <c r="CP73" s="174"/>
      <c r="CQ73" s="174"/>
      <c r="CR73" s="174"/>
      <c r="CS73" s="174"/>
      <c r="CT73" s="174"/>
      <c r="CU73" s="174"/>
      <c r="CZ73" s="497"/>
      <c r="FV73" s="505"/>
      <c r="GF73" s="372"/>
    </row>
    <row r="74" spans="1:188" ht="39.950000000000003" customHeight="1" thickBot="1">
      <c r="A74" s="1020">
        <f t="shared" si="32"/>
        <v>0</v>
      </c>
      <c r="B74" s="939"/>
      <c r="C74" s="940"/>
      <c r="D74" s="943"/>
      <c r="E74" s="1027"/>
      <c r="F74" s="826"/>
      <c r="G74" s="827"/>
      <c r="H74" s="828"/>
      <c r="I74" s="1031">
        <f t="shared" si="61"/>
        <v>2</v>
      </c>
      <c r="J74" s="999" t="s">
        <v>0</v>
      </c>
      <c r="K74" s="999" t="s">
        <v>0</v>
      </c>
      <c r="L74" s="1007" t="s">
        <v>0</v>
      </c>
      <c r="M74" s="843">
        <f t="shared" si="43"/>
        <v>0.45833333333333331</v>
      </c>
      <c r="N74" s="219"/>
      <c r="O74" s="794"/>
      <c r="P74" s="103" t="s">
        <v>167</v>
      </c>
      <c r="Q74" s="116" t="str">
        <f t="shared" si="44"/>
        <v xml:space="preserve"> </v>
      </c>
      <c r="R74" s="116" t="str">
        <f t="shared" si="44"/>
        <v xml:space="preserve"> </v>
      </c>
      <c r="S74" s="116" t="str">
        <f t="shared" si="44"/>
        <v xml:space="preserve"> </v>
      </c>
      <c r="T74" s="123" t="str">
        <f t="shared" si="33"/>
        <v xml:space="preserve"> </v>
      </c>
      <c r="U74" s="143">
        <f t="shared" si="45"/>
        <v>41340.038194444445</v>
      </c>
      <c r="V74" s="203">
        <f t="shared" si="46"/>
        <v>0</v>
      </c>
      <c r="AD74" s="119" t="str">
        <f t="shared" si="34"/>
        <v>z-Unused-entry</v>
      </c>
      <c r="AE74" s="119">
        <f t="shared" si="35"/>
        <v>0</v>
      </c>
      <c r="AF74" s="110"/>
      <c r="AG74" s="115">
        <f t="shared" si="47"/>
        <v>0</v>
      </c>
      <c r="AH74" s="174">
        <f t="shared" si="36"/>
        <v>0</v>
      </c>
      <c r="AI74" s="174">
        <f t="shared" si="37"/>
        <v>0</v>
      </c>
      <c r="AJ74" s="285">
        <f t="shared" si="48"/>
        <v>999999999</v>
      </c>
      <c r="AK74" s="232">
        <f t="shared" si="38"/>
        <v>0</v>
      </c>
      <c r="AL74" s="232">
        <f t="shared" si="39"/>
        <v>0</v>
      </c>
      <c r="AM74" s="178">
        <f>IF(AND($L74="Attended",$J74="Yes"),IF('IO Intake'!D$8=$AJ74,VLOOKUP('IO Intro'!$C$4,$Y$9:$Z$16,2),$AM74),0)</f>
        <v>0</v>
      </c>
      <c r="AN74" s="178">
        <f t="shared" si="49"/>
        <v>0</v>
      </c>
      <c r="AO74" s="178">
        <f t="shared" si="50"/>
        <v>0</v>
      </c>
      <c r="AP74" s="178">
        <f t="shared" si="51"/>
        <v>0</v>
      </c>
      <c r="AQ74" s="178">
        <f t="shared" si="52"/>
        <v>0</v>
      </c>
      <c r="AR74" s="178">
        <f t="shared" si="53"/>
        <v>0</v>
      </c>
      <c r="AS74" s="178">
        <f t="shared" si="54"/>
        <v>0</v>
      </c>
      <c r="AT74" s="178">
        <f t="shared" si="55"/>
        <v>0</v>
      </c>
      <c r="AU74" s="214">
        <f t="shared" si="56"/>
        <v>0</v>
      </c>
      <c r="AV74" s="215"/>
      <c r="AW74" s="178"/>
      <c r="AX74" s="160">
        <f t="shared" si="57"/>
        <v>0</v>
      </c>
      <c r="AY74" s="191">
        <f t="shared" si="58"/>
        <v>0</v>
      </c>
      <c r="AZ74" s="191">
        <f t="shared" si="59"/>
        <v>0</v>
      </c>
      <c r="BA74" s="191">
        <f t="shared" si="60"/>
        <v>0</v>
      </c>
      <c r="BB74" s="161"/>
      <c r="BC74" s="174"/>
      <c r="BD74" s="174"/>
      <c r="BE74" s="174"/>
      <c r="BF74" s="174"/>
      <c r="BG74" s="174"/>
      <c r="BH74" s="174"/>
      <c r="BI74" s="157"/>
      <c r="BJ74" s="213">
        <f t="shared" si="40"/>
        <v>0</v>
      </c>
      <c r="BK74" s="213">
        <f t="shared" si="41"/>
        <v>0</v>
      </c>
      <c r="BL74" s="213">
        <f t="shared" si="42"/>
        <v>0</v>
      </c>
      <c r="BM74" s="817"/>
      <c r="BN74" s="219"/>
      <c r="BO74" s="193"/>
      <c r="BP74" s="215"/>
      <c r="BQ74" s="158"/>
      <c r="BR74" s="174"/>
      <c r="BS74" s="158"/>
      <c r="BT74" s="174"/>
      <c r="BU74" s="158"/>
      <c r="BV74" s="174"/>
      <c r="BW74" s="158"/>
      <c r="BX74" s="174"/>
      <c r="BY74" s="158"/>
      <c r="BZ74" s="202"/>
      <c r="CA74" s="212"/>
      <c r="CB74" s="174"/>
      <c r="CC74" s="174"/>
      <c r="CD74" s="174"/>
      <c r="CE74" s="174"/>
      <c r="CF74" s="174"/>
      <c r="CG74" s="174"/>
      <c r="CH74" s="174"/>
      <c r="CI74" s="174"/>
      <c r="CJ74" s="174"/>
      <c r="CK74" s="174"/>
      <c r="CL74" s="174"/>
      <c r="CM74" s="174"/>
      <c r="CN74" s="174"/>
      <c r="CO74" s="174"/>
      <c r="CP74" s="174"/>
      <c r="CQ74" s="174"/>
      <c r="CR74" s="174"/>
      <c r="CS74" s="174"/>
      <c r="CT74" s="174"/>
      <c r="CU74" s="174"/>
      <c r="CZ74" s="497"/>
      <c r="FV74" s="505"/>
      <c r="GF74" s="372"/>
    </row>
    <row r="75" spans="1:188" ht="39.950000000000003" customHeight="1" thickBot="1">
      <c r="A75" s="1020">
        <f t="shared" si="32"/>
        <v>0</v>
      </c>
      <c r="B75" s="939"/>
      <c r="C75" s="940"/>
      <c r="D75" s="943"/>
      <c r="E75" s="1027"/>
      <c r="F75" s="826"/>
      <c r="G75" s="827"/>
      <c r="H75" s="828"/>
      <c r="I75" s="1031">
        <f t="shared" si="61"/>
        <v>2</v>
      </c>
      <c r="J75" s="999" t="s">
        <v>0</v>
      </c>
      <c r="K75" s="999" t="s">
        <v>0</v>
      </c>
      <c r="L75" s="1007" t="s">
        <v>0</v>
      </c>
      <c r="M75" s="843">
        <f t="shared" si="43"/>
        <v>0.45833333333333331</v>
      </c>
      <c r="N75" s="219"/>
      <c r="O75" s="794"/>
      <c r="P75" s="103" t="s">
        <v>167</v>
      </c>
      <c r="Q75" s="116" t="str">
        <f t="shared" si="44"/>
        <v xml:space="preserve"> </v>
      </c>
      <c r="R75" s="116" t="str">
        <f t="shared" si="44"/>
        <v xml:space="preserve"> </v>
      </c>
      <c r="S75" s="116" t="str">
        <f t="shared" si="44"/>
        <v xml:space="preserve"> </v>
      </c>
      <c r="T75" s="123" t="str">
        <f t="shared" si="33"/>
        <v xml:space="preserve"> </v>
      </c>
      <c r="U75" s="143">
        <f t="shared" si="45"/>
        <v>41340.038194444445</v>
      </c>
      <c r="V75" s="203">
        <f t="shared" si="46"/>
        <v>0</v>
      </c>
      <c r="AD75" s="119" t="str">
        <f t="shared" si="34"/>
        <v>z-Unused-entry</v>
      </c>
      <c r="AE75" s="119">
        <f t="shared" si="35"/>
        <v>0</v>
      </c>
      <c r="AF75" s="110"/>
      <c r="AG75" s="115">
        <f t="shared" si="47"/>
        <v>0</v>
      </c>
      <c r="AH75" s="174">
        <f t="shared" si="36"/>
        <v>0</v>
      </c>
      <c r="AI75" s="174">
        <f t="shared" si="37"/>
        <v>0</v>
      </c>
      <c r="AJ75" s="285">
        <f t="shared" si="48"/>
        <v>999999999</v>
      </c>
      <c r="AK75" s="232">
        <f t="shared" si="38"/>
        <v>0</v>
      </c>
      <c r="AL75" s="232">
        <f t="shared" si="39"/>
        <v>0</v>
      </c>
      <c r="AM75" s="178">
        <f>IF(AND($L75="Attended",$J75="Yes"),IF('IO Intake'!D$8=$AJ75,VLOOKUP('IO Intro'!$C$4,$Y$9:$Z$16,2),$AM75),0)</f>
        <v>0</v>
      </c>
      <c r="AN75" s="178">
        <f t="shared" si="49"/>
        <v>0</v>
      </c>
      <c r="AO75" s="178">
        <f t="shared" si="50"/>
        <v>0</v>
      </c>
      <c r="AP75" s="178">
        <f t="shared" si="51"/>
        <v>0</v>
      </c>
      <c r="AQ75" s="178">
        <f t="shared" si="52"/>
        <v>0</v>
      </c>
      <c r="AR75" s="178">
        <f t="shared" si="53"/>
        <v>0</v>
      </c>
      <c r="AS75" s="178">
        <f t="shared" si="54"/>
        <v>0</v>
      </c>
      <c r="AT75" s="178">
        <f t="shared" si="55"/>
        <v>0</v>
      </c>
      <c r="AU75" s="214">
        <f t="shared" si="56"/>
        <v>0</v>
      </c>
      <c r="AV75" s="215"/>
      <c r="AW75" s="178"/>
      <c r="AX75" s="160">
        <f t="shared" si="57"/>
        <v>0</v>
      </c>
      <c r="AY75" s="191">
        <f t="shared" si="58"/>
        <v>0</v>
      </c>
      <c r="AZ75" s="191">
        <f t="shared" si="59"/>
        <v>0</v>
      </c>
      <c r="BA75" s="191">
        <f t="shared" si="60"/>
        <v>0</v>
      </c>
      <c r="BB75" s="161"/>
      <c r="BC75" s="174"/>
      <c r="BD75" s="174"/>
      <c r="BE75" s="174"/>
      <c r="BF75" s="174"/>
      <c r="BG75" s="174"/>
      <c r="BH75" s="174"/>
      <c r="BI75" s="157"/>
      <c r="BJ75" s="213">
        <f t="shared" si="40"/>
        <v>0</v>
      </c>
      <c r="BK75" s="213">
        <f t="shared" si="41"/>
        <v>0</v>
      </c>
      <c r="BL75" s="213">
        <f t="shared" si="42"/>
        <v>0</v>
      </c>
      <c r="BM75" s="817"/>
      <c r="BN75" s="219"/>
      <c r="BO75" s="193"/>
      <c r="BP75" s="215"/>
      <c r="BQ75" s="158"/>
      <c r="BR75" s="174"/>
      <c r="BS75" s="158"/>
      <c r="BT75" s="174"/>
      <c r="BU75" s="158"/>
      <c r="BV75" s="174"/>
      <c r="BW75" s="158"/>
      <c r="BX75" s="174"/>
      <c r="BY75" s="158"/>
      <c r="BZ75" s="202"/>
      <c r="CA75" s="212"/>
      <c r="CB75" s="174"/>
      <c r="CC75" s="174"/>
      <c r="CD75" s="174"/>
      <c r="CE75" s="174"/>
      <c r="CF75" s="174"/>
      <c r="CG75" s="174"/>
      <c r="CH75" s="174"/>
      <c r="CI75" s="174"/>
      <c r="CJ75" s="174"/>
      <c r="CK75" s="174"/>
      <c r="CL75" s="174"/>
      <c r="CM75" s="174"/>
      <c r="CN75" s="174"/>
      <c r="CO75" s="174"/>
      <c r="CP75" s="174"/>
      <c r="CQ75" s="174"/>
      <c r="CR75" s="174"/>
      <c r="CS75" s="174"/>
      <c r="CT75" s="174"/>
      <c r="CU75" s="174"/>
      <c r="CZ75" s="497"/>
      <c r="FV75" s="505"/>
      <c r="GF75" s="372"/>
    </row>
    <row r="76" spans="1:188" ht="39.950000000000003" customHeight="1" thickBot="1">
      <c r="A76" s="1020">
        <f t="shared" si="32"/>
        <v>0</v>
      </c>
      <c r="B76" s="939"/>
      <c r="C76" s="940"/>
      <c r="D76" s="943"/>
      <c r="E76" s="1027"/>
      <c r="F76" s="826"/>
      <c r="G76" s="827"/>
      <c r="H76" s="828"/>
      <c r="I76" s="1031">
        <f t="shared" si="61"/>
        <v>2</v>
      </c>
      <c r="J76" s="999" t="s">
        <v>0</v>
      </c>
      <c r="K76" s="999" t="s">
        <v>0</v>
      </c>
      <c r="L76" s="1007" t="s">
        <v>0</v>
      </c>
      <c r="M76" s="843">
        <f t="shared" si="43"/>
        <v>0.45833333333333331</v>
      </c>
      <c r="N76" s="219"/>
      <c r="O76" s="794"/>
      <c r="P76" s="103" t="s">
        <v>167</v>
      </c>
      <c r="Q76" s="116" t="str">
        <f t="shared" si="44"/>
        <v xml:space="preserve"> </v>
      </c>
      <c r="R76" s="116" t="str">
        <f t="shared" si="44"/>
        <v xml:space="preserve"> </v>
      </c>
      <c r="S76" s="116" t="str">
        <f t="shared" si="44"/>
        <v xml:space="preserve"> </v>
      </c>
      <c r="T76" s="123" t="str">
        <f t="shared" si="33"/>
        <v xml:space="preserve"> </v>
      </c>
      <c r="U76" s="143">
        <f t="shared" si="45"/>
        <v>41340.038194444445</v>
      </c>
      <c r="V76" s="203">
        <f t="shared" si="46"/>
        <v>0</v>
      </c>
      <c r="AD76" s="119" t="str">
        <f t="shared" si="34"/>
        <v>z-Unused-entry</v>
      </c>
      <c r="AE76" s="119">
        <f t="shared" si="35"/>
        <v>0</v>
      </c>
      <c r="AF76" s="110"/>
      <c r="AG76" s="115">
        <f t="shared" si="47"/>
        <v>0</v>
      </c>
      <c r="AH76" s="174">
        <f t="shared" si="36"/>
        <v>0</v>
      </c>
      <c r="AI76" s="174">
        <f t="shared" si="37"/>
        <v>0</v>
      </c>
      <c r="AJ76" s="285">
        <f t="shared" si="48"/>
        <v>999999999</v>
      </c>
      <c r="AK76" s="232">
        <f t="shared" si="38"/>
        <v>0</v>
      </c>
      <c r="AL76" s="232">
        <f t="shared" si="39"/>
        <v>0</v>
      </c>
      <c r="AM76" s="178">
        <f>IF(AND($L76="Attended",$J76="Yes"),IF('IO Intake'!D$8=$AJ76,VLOOKUP('IO Intro'!$C$4,$Y$9:$Z$16,2),$AM76),0)</f>
        <v>0</v>
      </c>
      <c r="AN76" s="178">
        <f t="shared" si="49"/>
        <v>0</v>
      </c>
      <c r="AO76" s="178">
        <f t="shared" si="50"/>
        <v>0</v>
      </c>
      <c r="AP76" s="178">
        <f t="shared" si="51"/>
        <v>0</v>
      </c>
      <c r="AQ76" s="178">
        <f t="shared" si="52"/>
        <v>0</v>
      </c>
      <c r="AR76" s="178">
        <f t="shared" si="53"/>
        <v>0</v>
      </c>
      <c r="AS76" s="178">
        <f t="shared" si="54"/>
        <v>0</v>
      </c>
      <c r="AT76" s="178">
        <f t="shared" si="55"/>
        <v>0</v>
      </c>
      <c r="AU76" s="214">
        <f t="shared" si="56"/>
        <v>0</v>
      </c>
      <c r="AV76" s="215"/>
      <c r="AW76" s="178"/>
      <c r="AX76" s="160">
        <f t="shared" si="57"/>
        <v>0</v>
      </c>
      <c r="AY76" s="191">
        <f t="shared" si="58"/>
        <v>0</v>
      </c>
      <c r="AZ76" s="191">
        <f t="shared" si="59"/>
        <v>0</v>
      </c>
      <c r="BA76" s="191">
        <f t="shared" si="60"/>
        <v>0</v>
      </c>
      <c r="BB76" s="161"/>
      <c r="BC76" s="174"/>
      <c r="BD76" s="174"/>
      <c r="BE76" s="174"/>
      <c r="BF76" s="174"/>
      <c r="BG76" s="174"/>
      <c r="BH76" s="174"/>
      <c r="BI76" s="157"/>
      <c r="BJ76" s="213">
        <f t="shared" si="40"/>
        <v>0</v>
      </c>
      <c r="BK76" s="213">
        <f t="shared" si="41"/>
        <v>0</v>
      </c>
      <c r="BL76" s="213">
        <f t="shared" si="42"/>
        <v>0</v>
      </c>
      <c r="BM76" s="817"/>
      <c r="BN76" s="219"/>
      <c r="BO76" s="193"/>
      <c r="BP76" s="215"/>
      <c r="BQ76" s="158"/>
      <c r="BR76" s="174"/>
      <c r="BS76" s="158"/>
      <c r="BT76" s="174"/>
      <c r="BU76" s="158"/>
      <c r="BV76" s="174"/>
      <c r="BW76" s="158"/>
      <c r="BX76" s="174"/>
      <c r="BY76" s="158"/>
      <c r="BZ76" s="202"/>
      <c r="CA76" s="212"/>
      <c r="CB76" s="174"/>
      <c r="CC76" s="174"/>
      <c r="CD76" s="174"/>
      <c r="CE76" s="174"/>
      <c r="CF76" s="174"/>
      <c r="CG76" s="174"/>
      <c r="CH76" s="174"/>
      <c r="CI76" s="174"/>
      <c r="CJ76" s="174"/>
      <c r="CK76" s="174"/>
      <c r="CL76" s="174"/>
      <c r="CM76" s="174"/>
      <c r="CN76" s="174"/>
      <c r="CO76" s="174"/>
      <c r="CP76" s="174"/>
      <c r="CQ76" s="174"/>
      <c r="CR76" s="174"/>
      <c r="CS76" s="174"/>
      <c r="CT76" s="174"/>
      <c r="CU76" s="174"/>
      <c r="CZ76" s="497"/>
      <c r="FV76" s="505"/>
      <c r="GF76" s="372"/>
    </row>
    <row r="77" spans="1:188" ht="39.950000000000003" customHeight="1" thickBot="1">
      <c r="A77" s="1020">
        <f t="shared" si="32"/>
        <v>0</v>
      </c>
      <c r="B77" s="939"/>
      <c r="C77" s="940"/>
      <c r="D77" s="943"/>
      <c r="E77" s="1027"/>
      <c r="F77" s="826"/>
      <c r="G77" s="827"/>
      <c r="H77" s="828"/>
      <c r="I77" s="1031">
        <f t="shared" si="61"/>
        <v>2</v>
      </c>
      <c r="J77" s="999" t="s">
        <v>0</v>
      </c>
      <c r="K77" s="999" t="s">
        <v>0</v>
      </c>
      <c r="L77" s="1007" t="s">
        <v>0</v>
      </c>
      <c r="M77" s="843">
        <f t="shared" si="43"/>
        <v>0.45833333333333331</v>
      </c>
      <c r="N77" s="219"/>
      <c r="O77" s="794"/>
      <c r="P77" s="103" t="s">
        <v>167</v>
      </c>
      <c r="Q77" s="116" t="str">
        <f t="shared" si="44"/>
        <v xml:space="preserve"> </v>
      </c>
      <c r="R77" s="116" t="str">
        <f t="shared" si="44"/>
        <v xml:space="preserve"> </v>
      </c>
      <c r="S77" s="116" t="str">
        <f t="shared" si="44"/>
        <v xml:space="preserve"> </v>
      </c>
      <c r="T77" s="123" t="str">
        <f t="shared" si="33"/>
        <v xml:space="preserve"> </v>
      </c>
      <c r="U77" s="143">
        <f t="shared" si="45"/>
        <v>41340.038194444445</v>
      </c>
      <c r="V77" s="203">
        <f t="shared" si="46"/>
        <v>0</v>
      </c>
      <c r="AD77" s="119" t="str">
        <f t="shared" si="34"/>
        <v>z-Unused-entry</v>
      </c>
      <c r="AE77" s="119">
        <f t="shared" si="35"/>
        <v>0</v>
      </c>
      <c r="AF77" s="110"/>
      <c r="AG77" s="115">
        <f t="shared" si="47"/>
        <v>0</v>
      </c>
      <c r="AH77" s="174">
        <f t="shared" si="36"/>
        <v>0</v>
      </c>
      <c r="AI77" s="174">
        <f t="shared" si="37"/>
        <v>0</v>
      </c>
      <c r="AJ77" s="285">
        <f t="shared" si="48"/>
        <v>999999999</v>
      </c>
      <c r="AK77" s="232">
        <f t="shared" si="38"/>
        <v>0</v>
      </c>
      <c r="AL77" s="232">
        <f t="shared" si="39"/>
        <v>0</v>
      </c>
      <c r="AM77" s="178">
        <f>IF(AND($L77="Attended",$J77="Yes"),IF('IO Intake'!D$8=$AJ77,VLOOKUP('IO Intro'!$C$4,$Y$9:$Z$16,2),$AM77),0)</f>
        <v>0</v>
      </c>
      <c r="AN77" s="178">
        <f t="shared" si="49"/>
        <v>0</v>
      </c>
      <c r="AO77" s="178">
        <f t="shared" si="50"/>
        <v>0</v>
      </c>
      <c r="AP77" s="178">
        <f t="shared" si="51"/>
        <v>0</v>
      </c>
      <c r="AQ77" s="178">
        <f t="shared" si="52"/>
        <v>0</v>
      </c>
      <c r="AR77" s="178">
        <f t="shared" si="53"/>
        <v>0</v>
      </c>
      <c r="AS77" s="178">
        <f t="shared" si="54"/>
        <v>0</v>
      </c>
      <c r="AT77" s="178">
        <f t="shared" si="55"/>
        <v>0</v>
      </c>
      <c r="AU77" s="214">
        <f t="shared" si="56"/>
        <v>0</v>
      </c>
      <c r="AV77" s="215"/>
      <c r="AW77" s="178"/>
      <c r="AX77" s="160">
        <f t="shared" si="57"/>
        <v>0</v>
      </c>
      <c r="AY77" s="191">
        <f t="shared" si="58"/>
        <v>0</v>
      </c>
      <c r="AZ77" s="191">
        <f t="shared" si="59"/>
        <v>0</v>
      </c>
      <c r="BA77" s="191">
        <f t="shared" si="60"/>
        <v>0</v>
      </c>
      <c r="BB77" s="161"/>
      <c r="BC77" s="174"/>
      <c r="BD77" s="174"/>
      <c r="BE77" s="174"/>
      <c r="BF77" s="174"/>
      <c r="BG77" s="174"/>
      <c r="BH77" s="174"/>
      <c r="BI77" s="157"/>
      <c r="BJ77" s="213">
        <f t="shared" si="40"/>
        <v>0</v>
      </c>
      <c r="BK77" s="213">
        <f t="shared" si="41"/>
        <v>0</v>
      </c>
      <c r="BL77" s="213">
        <f t="shared" si="42"/>
        <v>0</v>
      </c>
      <c r="BM77" s="817"/>
      <c r="BN77" s="219"/>
      <c r="BO77" s="193"/>
      <c r="BP77" s="215"/>
      <c r="BQ77" s="158"/>
      <c r="BR77" s="174"/>
      <c r="BS77" s="158"/>
      <c r="BT77" s="174"/>
      <c r="BU77" s="158"/>
      <c r="BV77" s="174"/>
      <c r="BW77" s="158"/>
      <c r="BX77" s="174"/>
      <c r="BY77" s="158"/>
      <c r="BZ77" s="202"/>
      <c r="CA77" s="212"/>
      <c r="CB77" s="174"/>
      <c r="CC77" s="174"/>
      <c r="CD77" s="174"/>
      <c r="CE77" s="174"/>
      <c r="CF77" s="174"/>
      <c r="CG77" s="174"/>
      <c r="CH77" s="174"/>
      <c r="CI77" s="174"/>
      <c r="CJ77" s="174"/>
      <c r="CK77" s="174"/>
      <c r="CL77" s="174"/>
      <c r="CM77" s="174"/>
      <c r="CN77" s="174"/>
      <c r="CO77" s="174"/>
      <c r="CP77" s="174"/>
      <c r="CQ77" s="174"/>
      <c r="CR77" s="174"/>
      <c r="CS77" s="174"/>
      <c r="CT77" s="174"/>
      <c r="CU77" s="174"/>
      <c r="CZ77" s="497"/>
      <c r="FV77" s="505"/>
      <c r="GF77" s="372"/>
    </row>
    <row r="78" spans="1:188" ht="39.950000000000003" customHeight="1" thickBot="1">
      <c r="A78" s="1020">
        <f t="shared" si="32"/>
        <v>0</v>
      </c>
      <c r="B78" s="939"/>
      <c r="C78" s="940"/>
      <c r="D78" s="943"/>
      <c r="E78" s="1027"/>
      <c r="F78" s="826"/>
      <c r="G78" s="827"/>
      <c r="H78" s="828"/>
      <c r="I78" s="1031">
        <f t="shared" si="61"/>
        <v>2</v>
      </c>
      <c r="J78" s="999" t="s">
        <v>0</v>
      </c>
      <c r="K78" s="999" t="s">
        <v>0</v>
      </c>
      <c r="L78" s="1007" t="s">
        <v>0</v>
      </c>
      <c r="M78" s="843">
        <f t="shared" si="43"/>
        <v>0.45833333333333331</v>
      </c>
      <c r="N78" s="219"/>
      <c r="O78" s="794"/>
      <c r="P78" s="103" t="s">
        <v>167</v>
      </c>
      <c r="Q78" s="116" t="str">
        <f t="shared" si="44"/>
        <v xml:space="preserve"> </v>
      </c>
      <c r="R78" s="116" t="str">
        <f t="shared" si="44"/>
        <v xml:space="preserve"> </v>
      </c>
      <c r="S78" s="116" t="str">
        <f t="shared" si="44"/>
        <v xml:space="preserve"> </v>
      </c>
      <c r="T78" s="123" t="str">
        <f t="shared" si="33"/>
        <v xml:space="preserve"> </v>
      </c>
      <c r="U78" s="143">
        <f t="shared" si="45"/>
        <v>41340.038194444445</v>
      </c>
      <c r="V78" s="203">
        <f t="shared" si="46"/>
        <v>0</v>
      </c>
      <c r="AD78" s="119" t="str">
        <f t="shared" si="34"/>
        <v>z-Unused-entry</v>
      </c>
      <c r="AE78" s="119">
        <f t="shared" si="35"/>
        <v>0</v>
      </c>
      <c r="AF78" s="110"/>
      <c r="AG78" s="115">
        <f t="shared" si="47"/>
        <v>0</v>
      </c>
      <c r="AH78" s="174">
        <f t="shared" si="36"/>
        <v>0</v>
      </c>
      <c r="AI78" s="174">
        <f t="shared" si="37"/>
        <v>0</v>
      </c>
      <c r="AJ78" s="285">
        <f t="shared" si="48"/>
        <v>999999999</v>
      </c>
      <c r="AK78" s="232">
        <f t="shared" si="38"/>
        <v>0</v>
      </c>
      <c r="AL78" s="232">
        <f t="shared" si="39"/>
        <v>0</v>
      </c>
      <c r="AM78" s="178">
        <f>IF(AND($L78="Attended",$J78="Yes"),IF('IO Intake'!D$8=$AJ78,VLOOKUP('IO Intro'!$C$4,$Y$9:$Z$16,2),$AM78),0)</f>
        <v>0</v>
      </c>
      <c r="AN78" s="178">
        <f t="shared" si="49"/>
        <v>0</v>
      </c>
      <c r="AO78" s="178">
        <f t="shared" si="50"/>
        <v>0</v>
      </c>
      <c r="AP78" s="178">
        <f t="shared" si="51"/>
        <v>0</v>
      </c>
      <c r="AQ78" s="178">
        <f t="shared" si="52"/>
        <v>0</v>
      </c>
      <c r="AR78" s="178">
        <f t="shared" si="53"/>
        <v>0</v>
      </c>
      <c r="AS78" s="178">
        <f t="shared" si="54"/>
        <v>0</v>
      </c>
      <c r="AT78" s="178">
        <f t="shared" si="55"/>
        <v>0</v>
      </c>
      <c r="AU78" s="214">
        <f t="shared" si="56"/>
        <v>0</v>
      </c>
      <c r="AV78" s="215"/>
      <c r="AW78" s="178"/>
      <c r="AX78" s="160">
        <f t="shared" si="57"/>
        <v>0</v>
      </c>
      <c r="AY78" s="191">
        <f t="shared" si="58"/>
        <v>0</v>
      </c>
      <c r="AZ78" s="191">
        <f t="shared" si="59"/>
        <v>0</v>
      </c>
      <c r="BA78" s="191">
        <f t="shared" si="60"/>
        <v>0</v>
      </c>
      <c r="BB78" s="161"/>
      <c r="BC78" s="174"/>
      <c r="BD78" s="174"/>
      <c r="BE78" s="174"/>
      <c r="BF78" s="174"/>
      <c r="BG78" s="174"/>
      <c r="BH78" s="174"/>
      <c r="BI78" s="157"/>
      <c r="BJ78" s="213">
        <f t="shared" si="40"/>
        <v>0</v>
      </c>
      <c r="BK78" s="213">
        <f t="shared" si="41"/>
        <v>0</v>
      </c>
      <c r="BL78" s="213">
        <f t="shared" si="42"/>
        <v>0</v>
      </c>
      <c r="BM78" s="817"/>
      <c r="BN78" s="219"/>
      <c r="BO78" s="193"/>
      <c r="BP78" s="215"/>
      <c r="BQ78" s="158"/>
      <c r="BR78" s="174"/>
      <c r="BS78" s="158"/>
      <c r="BT78" s="174"/>
      <c r="BU78" s="158"/>
      <c r="BV78" s="174"/>
      <c r="BW78" s="158"/>
      <c r="BX78" s="174"/>
      <c r="BY78" s="158"/>
      <c r="BZ78" s="202"/>
      <c r="CA78" s="212"/>
      <c r="CB78" s="174"/>
      <c r="CC78" s="174"/>
      <c r="CD78" s="174"/>
      <c r="CE78" s="174"/>
      <c r="CF78" s="174"/>
      <c r="CG78" s="174"/>
      <c r="CH78" s="174"/>
      <c r="CI78" s="174"/>
      <c r="CJ78" s="174"/>
      <c r="CK78" s="174"/>
      <c r="CL78" s="174"/>
      <c r="CM78" s="174"/>
      <c r="CN78" s="174"/>
      <c r="CO78" s="174"/>
      <c r="CP78" s="174"/>
      <c r="CQ78" s="174"/>
      <c r="CR78" s="174"/>
      <c r="CS78" s="174"/>
      <c r="CT78" s="174"/>
      <c r="CU78" s="174"/>
      <c r="CZ78" s="497"/>
      <c r="FV78" s="505"/>
      <c r="GF78" s="372"/>
    </row>
    <row r="79" spans="1:188" ht="39.950000000000003" customHeight="1" thickBot="1">
      <c r="A79" s="1020">
        <f t="shared" si="32"/>
        <v>0</v>
      </c>
      <c r="B79" s="939"/>
      <c r="C79" s="940"/>
      <c r="D79" s="943"/>
      <c r="E79" s="1027"/>
      <c r="F79" s="826"/>
      <c r="G79" s="827"/>
      <c r="H79" s="828"/>
      <c r="I79" s="1031">
        <f t="shared" si="61"/>
        <v>2</v>
      </c>
      <c r="J79" s="999" t="s">
        <v>0</v>
      </c>
      <c r="K79" s="999" t="s">
        <v>0</v>
      </c>
      <c r="L79" s="1007" t="s">
        <v>0</v>
      </c>
      <c r="M79" s="843">
        <f t="shared" si="43"/>
        <v>0.45833333333333331</v>
      </c>
      <c r="N79" s="219"/>
      <c r="O79" s="794"/>
      <c r="P79" s="103" t="s">
        <v>167</v>
      </c>
      <c r="Q79" s="116" t="str">
        <f t="shared" si="44"/>
        <v xml:space="preserve"> </v>
      </c>
      <c r="R79" s="116" t="str">
        <f t="shared" si="44"/>
        <v xml:space="preserve"> </v>
      </c>
      <c r="S79" s="116" t="str">
        <f t="shared" si="44"/>
        <v xml:space="preserve"> </v>
      </c>
      <c r="T79" s="123" t="str">
        <f t="shared" si="33"/>
        <v xml:space="preserve"> </v>
      </c>
      <c r="U79" s="143">
        <f t="shared" si="45"/>
        <v>41340.038194444445</v>
      </c>
      <c r="V79" s="203">
        <f t="shared" si="46"/>
        <v>0</v>
      </c>
      <c r="AD79" s="119" t="str">
        <f t="shared" si="34"/>
        <v>z-Unused-entry</v>
      </c>
      <c r="AE79" s="119">
        <f t="shared" si="35"/>
        <v>0</v>
      </c>
      <c r="AF79" s="110"/>
      <c r="AG79" s="115">
        <f t="shared" si="47"/>
        <v>0</v>
      </c>
      <c r="AH79" s="174">
        <f t="shared" si="36"/>
        <v>0</v>
      </c>
      <c r="AI79" s="174">
        <f t="shared" si="37"/>
        <v>0</v>
      </c>
      <c r="AJ79" s="285">
        <f t="shared" si="48"/>
        <v>999999999</v>
      </c>
      <c r="AK79" s="232">
        <f t="shared" si="38"/>
        <v>0</v>
      </c>
      <c r="AL79" s="232">
        <f t="shared" si="39"/>
        <v>0</v>
      </c>
      <c r="AM79" s="178">
        <f>IF(AND($L79="Attended",$J79="Yes"),IF('IO Intake'!D$8=$AJ79,VLOOKUP('IO Intro'!$C$4,$Y$9:$Z$16,2),$AM79),0)</f>
        <v>0</v>
      </c>
      <c r="AN79" s="178">
        <f t="shared" si="49"/>
        <v>0</v>
      </c>
      <c r="AO79" s="178">
        <f t="shared" si="50"/>
        <v>0</v>
      </c>
      <c r="AP79" s="178">
        <f t="shared" si="51"/>
        <v>0</v>
      </c>
      <c r="AQ79" s="178">
        <f t="shared" si="52"/>
        <v>0</v>
      </c>
      <c r="AR79" s="178">
        <f t="shared" si="53"/>
        <v>0</v>
      </c>
      <c r="AS79" s="178">
        <f t="shared" si="54"/>
        <v>0</v>
      </c>
      <c r="AT79" s="178">
        <f t="shared" si="55"/>
        <v>0</v>
      </c>
      <c r="AU79" s="214">
        <f t="shared" si="56"/>
        <v>0</v>
      </c>
      <c r="AV79" s="215"/>
      <c r="AW79" s="178"/>
      <c r="AX79" s="160">
        <f t="shared" si="57"/>
        <v>0</v>
      </c>
      <c r="AY79" s="191">
        <f t="shared" si="58"/>
        <v>0</v>
      </c>
      <c r="AZ79" s="191">
        <f t="shared" si="59"/>
        <v>0</v>
      </c>
      <c r="BA79" s="191">
        <f t="shared" si="60"/>
        <v>0</v>
      </c>
      <c r="BB79" s="161"/>
      <c r="BC79" s="174"/>
      <c r="BD79" s="174"/>
      <c r="BE79" s="174"/>
      <c r="BF79" s="174"/>
      <c r="BG79" s="174"/>
      <c r="BH79" s="174"/>
      <c r="BI79" s="157"/>
      <c r="BJ79" s="213">
        <f t="shared" si="40"/>
        <v>0</v>
      </c>
      <c r="BK79" s="213">
        <f t="shared" si="41"/>
        <v>0</v>
      </c>
      <c r="BL79" s="213">
        <f t="shared" si="42"/>
        <v>0</v>
      </c>
      <c r="BM79" s="817"/>
      <c r="BN79" s="219"/>
      <c r="BO79" s="193"/>
      <c r="BP79" s="215"/>
      <c r="BQ79" s="158"/>
      <c r="BR79" s="174"/>
      <c r="BS79" s="158"/>
      <c r="BT79" s="174"/>
      <c r="BU79" s="158"/>
      <c r="BV79" s="174"/>
      <c r="BW79" s="158"/>
      <c r="BX79" s="174"/>
      <c r="BY79" s="158"/>
      <c r="BZ79" s="202"/>
      <c r="CA79" s="212"/>
      <c r="CB79" s="174"/>
      <c r="CC79" s="174"/>
      <c r="CD79" s="174"/>
      <c r="CE79" s="174"/>
      <c r="CF79" s="174"/>
      <c r="CG79" s="174"/>
      <c r="CH79" s="174"/>
      <c r="CI79" s="174"/>
      <c r="CJ79" s="174"/>
      <c r="CK79" s="174"/>
      <c r="CL79" s="174"/>
      <c r="CM79" s="174"/>
      <c r="CN79" s="174"/>
      <c r="CO79" s="174"/>
      <c r="CP79" s="174"/>
      <c r="CQ79" s="174"/>
      <c r="CR79" s="174"/>
      <c r="CS79" s="174"/>
      <c r="CT79" s="174"/>
      <c r="CU79" s="174"/>
      <c r="CZ79" s="497"/>
      <c r="FV79" s="505"/>
      <c r="GF79" s="372"/>
    </row>
    <row r="80" spans="1:188" ht="39.950000000000003" customHeight="1" thickBot="1">
      <c r="A80" s="1020">
        <f t="shared" si="32"/>
        <v>0</v>
      </c>
      <c r="B80" s="939"/>
      <c r="C80" s="940"/>
      <c r="D80" s="943"/>
      <c r="E80" s="1027"/>
      <c r="F80" s="826"/>
      <c r="G80" s="827"/>
      <c r="H80" s="828"/>
      <c r="I80" s="1031">
        <f t="shared" si="61"/>
        <v>2</v>
      </c>
      <c r="J80" s="999" t="s">
        <v>0</v>
      </c>
      <c r="K80" s="999" t="s">
        <v>0</v>
      </c>
      <c r="L80" s="1007" t="s">
        <v>0</v>
      </c>
      <c r="M80" s="843">
        <f t="shared" si="43"/>
        <v>0.45833333333333331</v>
      </c>
      <c r="N80" s="219"/>
      <c r="O80" s="794"/>
      <c r="P80" s="103" t="s">
        <v>167</v>
      </c>
      <c r="Q80" s="116" t="str">
        <f t="shared" si="44"/>
        <v xml:space="preserve"> </v>
      </c>
      <c r="R80" s="116" t="str">
        <f t="shared" si="44"/>
        <v xml:space="preserve"> </v>
      </c>
      <c r="S80" s="116" t="str">
        <f t="shared" si="44"/>
        <v xml:space="preserve"> </v>
      </c>
      <c r="T80" s="123" t="str">
        <f t="shared" si="33"/>
        <v xml:space="preserve"> </v>
      </c>
      <c r="U80" s="143">
        <f t="shared" si="45"/>
        <v>41340.038194444445</v>
      </c>
      <c r="V80" s="203">
        <f t="shared" si="46"/>
        <v>0</v>
      </c>
      <c r="AD80" s="119" t="str">
        <f t="shared" si="34"/>
        <v>z-Unused-entry</v>
      </c>
      <c r="AE80" s="119">
        <f t="shared" si="35"/>
        <v>0</v>
      </c>
      <c r="AF80" s="110"/>
      <c r="AG80" s="115">
        <f t="shared" si="47"/>
        <v>0</v>
      </c>
      <c r="AH80" s="174">
        <f t="shared" si="36"/>
        <v>0</v>
      </c>
      <c r="AI80" s="174">
        <f t="shared" si="37"/>
        <v>0</v>
      </c>
      <c r="AJ80" s="285">
        <f t="shared" si="48"/>
        <v>999999999</v>
      </c>
      <c r="AK80" s="232">
        <f t="shared" si="38"/>
        <v>0</v>
      </c>
      <c r="AL80" s="232">
        <f t="shared" si="39"/>
        <v>0</v>
      </c>
      <c r="AM80" s="178">
        <f>IF(AND($L80="Attended",$J80="Yes"),IF('IO Intake'!D$8=$AJ80,VLOOKUP('IO Intro'!$C$4,$Y$9:$Z$16,2),$AM80),0)</f>
        <v>0</v>
      </c>
      <c r="AN80" s="178">
        <f t="shared" si="49"/>
        <v>0</v>
      </c>
      <c r="AO80" s="178">
        <f t="shared" si="50"/>
        <v>0</v>
      </c>
      <c r="AP80" s="178">
        <f t="shared" si="51"/>
        <v>0</v>
      </c>
      <c r="AQ80" s="178">
        <f t="shared" si="52"/>
        <v>0</v>
      </c>
      <c r="AR80" s="178">
        <f t="shared" si="53"/>
        <v>0</v>
      </c>
      <c r="AS80" s="178">
        <f t="shared" si="54"/>
        <v>0</v>
      </c>
      <c r="AT80" s="178">
        <f t="shared" si="55"/>
        <v>0</v>
      </c>
      <c r="AU80" s="214">
        <f t="shared" si="56"/>
        <v>0</v>
      </c>
      <c r="AV80" s="215"/>
      <c r="AW80" s="178"/>
      <c r="AX80" s="160">
        <f t="shared" si="57"/>
        <v>0</v>
      </c>
      <c r="AY80" s="191">
        <f t="shared" si="58"/>
        <v>0</v>
      </c>
      <c r="AZ80" s="191">
        <f t="shared" si="59"/>
        <v>0</v>
      </c>
      <c r="BA80" s="191">
        <f t="shared" si="60"/>
        <v>0</v>
      </c>
      <c r="BB80" s="161"/>
      <c r="BC80" s="174"/>
      <c r="BD80" s="174"/>
      <c r="BE80" s="174"/>
      <c r="BF80" s="174"/>
      <c r="BG80" s="174"/>
      <c r="BH80" s="174"/>
      <c r="BI80" s="157"/>
      <c r="BJ80" s="213">
        <f t="shared" si="40"/>
        <v>0</v>
      </c>
      <c r="BK80" s="213">
        <f t="shared" si="41"/>
        <v>0</v>
      </c>
      <c r="BL80" s="213">
        <f t="shared" si="42"/>
        <v>0</v>
      </c>
      <c r="BM80" s="817"/>
      <c r="BN80" s="219"/>
      <c r="BO80" s="193"/>
      <c r="BP80" s="215"/>
      <c r="BQ80" s="158"/>
      <c r="BR80" s="174"/>
      <c r="BS80" s="158"/>
      <c r="BT80" s="174"/>
      <c r="BU80" s="158"/>
      <c r="BV80" s="174"/>
      <c r="BW80" s="158"/>
      <c r="BX80" s="174"/>
      <c r="BY80" s="158"/>
      <c r="BZ80" s="202"/>
      <c r="CA80" s="212"/>
      <c r="CB80" s="174"/>
      <c r="CC80" s="174"/>
      <c r="CD80" s="174"/>
      <c r="CE80" s="174"/>
      <c r="CF80" s="174"/>
      <c r="CG80" s="174"/>
      <c r="CH80" s="174"/>
      <c r="CI80" s="174"/>
      <c r="CJ80" s="174"/>
      <c r="CK80" s="174"/>
      <c r="CL80" s="174"/>
      <c r="CM80" s="174"/>
      <c r="CN80" s="174"/>
      <c r="CO80" s="174"/>
      <c r="CP80" s="174"/>
      <c r="CQ80" s="174"/>
      <c r="CR80" s="174"/>
      <c r="CS80" s="174"/>
      <c r="CT80" s="174"/>
      <c r="CU80" s="174"/>
      <c r="CZ80" s="497"/>
      <c r="FV80" s="505"/>
      <c r="GF80" s="372"/>
    </row>
    <row r="81" spans="1:188" ht="39.950000000000003" customHeight="1" thickBot="1">
      <c r="A81" s="1020">
        <f t="shared" si="32"/>
        <v>0</v>
      </c>
      <c r="B81" s="939"/>
      <c r="C81" s="940"/>
      <c r="D81" s="943"/>
      <c r="E81" s="1027"/>
      <c r="F81" s="826"/>
      <c r="G81" s="827"/>
      <c r="H81" s="828"/>
      <c r="I81" s="1031">
        <f t="shared" si="61"/>
        <v>2</v>
      </c>
      <c r="J81" s="999" t="s">
        <v>0</v>
      </c>
      <c r="K81" s="999" t="s">
        <v>0</v>
      </c>
      <c r="L81" s="1007" t="s">
        <v>0</v>
      </c>
      <c r="M81" s="843">
        <f t="shared" si="43"/>
        <v>0.45833333333333331</v>
      </c>
      <c r="N81" s="219"/>
      <c r="O81" s="794"/>
      <c r="P81" s="103" t="s">
        <v>167</v>
      </c>
      <c r="Q81" s="116" t="str">
        <f t="shared" si="44"/>
        <v xml:space="preserve"> </v>
      </c>
      <c r="R81" s="116" t="str">
        <f t="shared" si="44"/>
        <v xml:space="preserve"> </v>
      </c>
      <c r="S81" s="116" t="str">
        <f t="shared" si="44"/>
        <v xml:space="preserve"> </v>
      </c>
      <c r="T81" s="123" t="str">
        <f t="shared" si="33"/>
        <v xml:space="preserve"> </v>
      </c>
      <c r="U81" s="143">
        <f t="shared" si="45"/>
        <v>41340.038194444445</v>
      </c>
      <c r="V81" s="203">
        <f t="shared" si="46"/>
        <v>0</v>
      </c>
      <c r="AD81" s="119" t="str">
        <f t="shared" si="34"/>
        <v>z-Unused-entry</v>
      </c>
      <c r="AE81" s="119">
        <f t="shared" si="35"/>
        <v>0</v>
      </c>
      <c r="AF81" s="110"/>
      <c r="AG81" s="115">
        <f t="shared" si="47"/>
        <v>0</v>
      </c>
      <c r="AH81" s="174">
        <f t="shared" si="36"/>
        <v>0</v>
      </c>
      <c r="AI81" s="174">
        <f t="shared" si="37"/>
        <v>0</v>
      </c>
      <c r="AJ81" s="285">
        <f t="shared" si="48"/>
        <v>999999999</v>
      </c>
      <c r="AK81" s="232">
        <f t="shared" si="38"/>
        <v>0</v>
      </c>
      <c r="AL81" s="232">
        <f t="shared" si="39"/>
        <v>0</v>
      </c>
      <c r="AM81" s="178">
        <f>IF(AND($L81="Attended",$J81="Yes"),IF('IO Intake'!D$8=$AJ81,VLOOKUP('IO Intro'!$C$4,$Y$9:$Z$16,2),$AM81),0)</f>
        <v>0</v>
      </c>
      <c r="AN81" s="178">
        <f t="shared" si="49"/>
        <v>0</v>
      </c>
      <c r="AO81" s="178">
        <f t="shared" si="50"/>
        <v>0</v>
      </c>
      <c r="AP81" s="178">
        <f t="shared" si="51"/>
        <v>0</v>
      </c>
      <c r="AQ81" s="178">
        <f t="shared" si="52"/>
        <v>0</v>
      </c>
      <c r="AR81" s="178">
        <f t="shared" si="53"/>
        <v>0</v>
      </c>
      <c r="AS81" s="178">
        <f t="shared" si="54"/>
        <v>0</v>
      </c>
      <c r="AT81" s="178">
        <f t="shared" si="55"/>
        <v>0</v>
      </c>
      <c r="AU81" s="214">
        <f t="shared" si="56"/>
        <v>0</v>
      </c>
      <c r="AV81" s="215"/>
      <c r="AW81" s="178"/>
      <c r="AX81" s="160">
        <f t="shared" si="57"/>
        <v>0</v>
      </c>
      <c r="AY81" s="191">
        <f t="shared" si="58"/>
        <v>0</v>
      </c>
      <c r="AZ81" s="191">
        <f t="shared" si="59"/>
        <v>0</v>
      </c>
      <c r="BA81" s="191">
        <f t="shared" si="60"/>
        <v>0</v>
      </c>
      <c r="BB81" s="161"/>
      <c r="BC81" s="174"/>
      <c r="BD81" s="174"/>
      <c r="BE81" s="174"/>
      <c r="BF81" s="174"/>
      <c r="BG81" s="174"/>
      <c r="BH81" s="174"/>
      <c r="BI81" s="157"/>
      <c r="BJ81" s="213">
        <f t="shared" si="40"/>
        <v>0</v>
      </c>
      <c r="BK81" s="213">
        <f t="shared" si="41"/>
        <v>0</v>
      </c>
      <c r="BL81" s="213">
        <f t="shared" si="42"/>
        <v>0</v>
      </c>
      <c r="BM81" s="817"/>
      <c r="BN81" s="219"/>
      <c r="BO81" s="193"/>
      <c r="BP81" s="215"/>
      <c r="BQ81" s="158"/>
      <c r="BR81" s="174"/>
      <c r="BS81" s="158"/>
      <c r="BT81" s="174"/>
      <c r="BU81" s="158"/>
      <c r="BV81" s="174"/>
      <c r="BW81" s="158"/>
      <c r="BX81" s="174"/>
      <c r="BY81" s="158"/>
      <c r="BZ81" s="202"/>
      <c r="CA81" s="212"/>
      <c r="CB81" s="174"/>
      <c r="CC81" s="174"/>
      <c r="CD81" s="174"/>
      <c r="CE81" s="174"/>
      <c r="CF81" s="174"/>
      <c r="CG81" s="174"/>
      <c r="CH81" s="174"/>
      <c r="CI81" s="174"/>
      <c r="CJ81" s="174"/>
      <c r="CK81" s="174"/>
      <c r="CL81" s="174"/>
      <c r="CM81" s="174"/>
      <c r="CN81" s="174"/>
      <c r="CO81" s="174"/>
      <c r="CP81" s="174"/>
      <c r="CQ81" s="174"/>
      <c r="CR81" s="174"/>
      <c r="CS81" s="174"/>
      <c r="CT81" s="174"/>
      <c r="CU81" s="174"/>
      <c r="CZ81" s="497"/>
      <c r="FV81" s="505"/>
      <c r="GF81" s="372"/>
    </row>
    <row r="82" spans="1:188" ht="39.950000000000003" customHeight="1" thickBot="1">
      <c r="A82" s="1020">
        <f t="shared" ref="A82:A145" si="62">IF(B82=0,0,A81+1)</f>
        <v>0</v>
      </c>
      <c r="B82" s="939"/>
      <c r="C82" s="940"/>
      <c r="D82" s="943"/>
      <c r="E82" s="1027"/>
      <c r="F82" s="826"/>
      <c r="G82" s="827"/>
      <c r="H82" s="828"/>
      <c r="I82" s="1031">
        <f t="shared" si="61"/>
        <v>2</v>
      </c>
      <c r="J82" s="999" t="s">
        <v>0</v>
      </c>
      <c r="K82" s="999" t="s">
        <v>0</v>
      </c>
      <c r="L82" s="1007" t="s">
        <v>0</v>
      </c>
      <c r="M82" s="843">
        <f t="shared" si="43"/>
        <v>0.45833333333333331</v>
      </c>
      <c r="N82" s="219"/>
      <c r="O82" s="794"/>
      <c r="P82" s="103" t="s">
        <v>167</v>
      </c>
      <c r="Q82" s="116" t="str">
        <f t="shared" si="44"/>
        <v xml:space="preserve"> </v>
      </c>
      <c r="R82" s="116" t="str">
        <f t="shared" si="44"/>
        <v xml:space="preserve"> </v>
      </c>
      <c r="S82" s="116" t="str">
        <f t="shared" si="44"/>
        <v xml:space="preserve"> </v>
      </c>
      <c r="T82" s="123" t="str">
        <f t="shared" si="33"/>
        <v xml:space="preserve"> </v>
      </c>
      <c r="U82" s="143">
        <f t="shared" si="45"/>
        <v>41340.038194444445</v>
      </c>
      <c r="V82" s="203">
        <f t="shared" si="46"/>
        <v>0</v>
      </c>
      <c r="AD82" s="119" t="str">
        <f t="shared" si="34"/>
        <v>z-Unused-entry</v>
      </c>
      <c r="AE82" s="119">
        <f t="shared" si="35"/>
        <v>0</v>
      </c>
      <c r="AF82" s="110"/>
      <c r="AG82" s="115">
        <f t="shared" si="47"/>
        <v>0</v>
      </c>
      <c r="AH82" s="174">
        <f t="shared" si="36"/>
        <v>0</v>
      </c>
      <c r="AI82" s="174">
        <f t="shared" si="37"/>
        <v>0</v>
      </c>
      <c r="AJ82" s="285">
        <f t="shared" si="48"/>
        <v>999999999</v>
      </c>
      <c r="AK82" s="232">
        <f t="shared" si="38"/>
        <v>0</v>
      </c>
      <c r="AL82" s="232">
        <f t="shared" si="39"/>
        <v>0</v>
      </c>
      <c r="AM82" s="178">
        <f>IF(AND($L82="Attended",$J82="Yes"),IF('IO Intake'!D$8=$AJ82,VLOOKUP('IO Intro'!$C$4,$Y$9:$Z$16,2),$AM82),0)</f>
        <v>0</v>
      </c>
      <c r="AN82" s="178">
        <f t="shared" si="49"/>
        <v>0</v>
      </c>
      <c r="AO82" s="178">
        <f t="shared" si="50"/>
        <v>0</v>
      </c>
      <c r="AP82" s="178">
        <f t="shared" si="51"/>
        <v>0</v>
      </c>
      <c r="AQ82" s="178">
        <f t="shared" si="52"/>
        <v>0</v>
      </c>
      <c r="AR82" s="178">
        <f t="shared" si="53"/>
        <v>0</v>
      </c>
      <c r="AS82" s="178">
        <f t="shared" si="54"/>
        <v>0</v>
      </c>
      <c r="AT82" s="178">
        <f t="shared" si="55"/>
        <v>0</v>
      </c>
      <c r="AU82" s="214">
        <f t="shared" si="56"/>
        <v>0</v>
      </c>
      <c r="AV82" s="215"/>
      <c r="AW82" s="178"/>
      <c r="AX82" s="160">
        <f t="shared" si="57"/>
        <v>0</v>
      </c>
      <c r="AY82" s="191">
        <f t="shared" si="58"/>
        <v>0</v>
      </c>
      <c r="AZ82" s="191">
        <f t="shared" si="59"/>
        <v>0</v>
      </c>
      <c r="BA82" s="191">
        <f t="shared" si="60"/>
        <v>0</v>
      </c>
      <c r="BB82" s="161"/>
      <c r="BC82" s="174"/>
      <c r="BD82" s="174"/>
      <c r="BE82" s="174"/>
      <c r="BF82" s="174"/>
      <c r="BG82" s="174"/>
      <c r="BH82" s="174"/>
      <c r="BI82" s="157"/>
      <c r="BJ82" s="213">
        <f t="shared" si="40"/>
        <v>0</v>
      </c>
      <c r="BK82" s="213">
        <f t="shared" si="41"/>
        <v>0</v>
      </c>
      <c r="BL82" s="213">
        <f t="shared" si="42"/>
        <v>0</v>
      </c>
      <c r="BM82" s="817"/>
      <c r="BN82" s="219"/>
      <c r="BO82" s="193"/>
      <c r="BP82" s="215"/>
      <c r="BQ82" s="158"/>
      <c r="BR82" s="174"/>
      <c r="BS82" s="158"/>
      <c r="BT82" s="174"/>
      <c r="BU82" s="158"/>
      <c r="BV82" s="174"/>
      <c r="BW82" s="158"/>
      <c r="BX82" s="174"/>
      <c r="BY82" s="158"/>
      <c r="BZ82" s="202"/>
      <c r="CA82" s="212"/>
      <c r="CB82" s="174"/>
      <c r="CC82" s="174"/>
      <c r="CD82" s="174"/>
      <c r="CE82" s="174"/>
      <c r="CF82" s="174"/>
      <c r="CG82" s="174"/>
      <c r="CH82" s="174"/>
      <c r="CI82" s="174"/>
      <c r="CJ82" s="174"/>
      <c r="CK82" s="174"/>
      <c r="CL82" s="174"/>
      <c r="CM82" s="174"/>
      <c r="CN82" s="174"/>
      <c r="CO82" s="174"/>
      <c r="CP82" s="174"/>
      <c r="CQ82" s="174"/>
      <c r="CR82" s="174"/>
      <c r="CS82" s="174"/>
      <c r="CT82" s="174"/>
      <c r="CU82" s="174"/>
      <c r="CZ82" s="497"/>
      <c r="FV82" s="505"/>
      <c r="GF82" s="372"/>
    </row>
    <row r="83" spans="1:188" ht="39.950000000000003" customHeight="1" thickBot="1">
      <c r="A83" s="1020">
        <f t="shared" si="62"/>
        <v>0</v>
      </c>
      <c r="B83" s="939"/>
      <c r="C83" s="940"/>
      <c r="D83" s="943"/>
      <c r="E83" s="1027"/>
      <c r="F83" s="826"/>
      <c r="G83" s="827"/>
      <c r="H83" s="828"/>
      <c r="I83" s="1031">
        <f t="shared" si="61"/>
        <v>2</v>
      </c>
      <c r="J83" s="999" t="s">
        <v>0</v>
      </c>
      <c r="K83" s="999" t="s">
        <v>0</v>
      </c>
      <c r="L83" s="1007" t="s">
        <v>0</v>
      </c>
      <c r="M83" s="843">
        <f t="shared" si="43"/>
        <v>0.45833333333333331</v>
      </c>
      <c r="N83" s="219"/>
      <c r="O83" s="794"/>
      <c r="P83" s="103" t="s">
        <v>167</v>
      </c>
      <c r="Q83" s="116" t="str">
        <f t="shared" si="44"/>
        <v xml:space="preserve"> </v>
      </c>
      <c r="R83" s="116" t="str">
        <f t="shared" si="44"/>
        <v xml:space="preserve"> </v>
      </c>
      <c r="S83" s="116" t="str">
        <f t="shared" si="44"/>
        <v xml:space="preserve"> </v>
      </c>
      <c r="T83" s="123" t="str">
        <f t="shared" si="33"/>
        <v xml:space="preserve"> </v>
      </c>
      <c r="U83" s="143">
        <f t="shared" si="45"/>
        <v>41340.038194444445</v>
      </c>
      <c r="V83" s="203">
        <f t="shared" si="46"/>
        <v>0</v>
      </c>
      <c r="AD83" s="119" t="str">
        <f t="shared" si="34"/>
        <v>z-Unused-entry</v>
      </c>
      <c r="AE83" s="119">
        <f t="shared" si="35"/>
        <v>0</v>
      </c>
      <c r="AF83" s="110"/>
      <c r="AG83" s="115">
        <f t="shared" si="47"/>
        <v>0</v>
      </c>
      <c r="AH83" s="174">
        <f t="shared" si="36"/>
        <v>0</v>
      </c>
      <c r="AI83" s="174">
        <f t="shared" si="37"/>
        <v>0</v>
      </c>
      <c r="AJ83" s="285">
        <f t="shared" si="48"/>
        <v>999999999</v>
      </c>
      <c r="AK83" s="232">
        <f t="shared" si="38"/>
        <v>0</v>
      </c>
      <c r="AL83" s="232">
        <f t="shared" si="39"/>
        <v>0</v>
      </c>
      <c r="AM83" s="178">
        <f>IF(AND($L83="Attended",$J83="Yes"),IF('IO Intake'!D$8=$AJ83,VLOOKUP('IO Intro'!$C$4,$Y$9:$Z$16,2),$AM83),0)</f>
        <v>0</v>
      </c>
      <c r="AN83" s="178">
        <f t="shared" si="49"/>
        <v>0</v>
      </c>
      <c r="AO83" s="178">
        <f t="shared" si="50"/>
        <v>0</v>
      </c>
      <c r="AP83" s="178">
        <f t="shared" si="51"/>
        <v>0</v>
      </c>
      <c r="AQ83" s="178">
        <f t="shared" si="52"/>
        <v>0</v>
      </c>
      <c r="AR83" s="178">
        <f t="shared" si="53"/>
        <v>0</v>
      </c>
      <c r="AS83" s="178">
        <f t="shared" si="54"/>
        <v>0</v>
      </c>
      <c r="AT83" s="178">
        <f t="shared" si="55"/>
        <v>0</v>
      </c>
      <c r="AU83" s="214">
        <f t="shared" si="56"/>
        <v>0</v>
      </c>
      <c r="AV83" s="215"/>
      <c r="AW83" s="178"/>
      <c r="AX83" s="160">
        <f t="shared" si="57"/>
        <v>0</v>
      </c>
      <c r="AY83" s="191">
        <f t="shared" si="58"/>
        <v>0</v>
      </c>
      <c r="AZ83" s="191">
        <f t="shared" si="59"/>
        <v>0</v>
      </c>
      <c r="BA83" s="191">
        <f t="shared" si="60"/>
        <v>0</v>
      </c>
      <c r="BB83" s="161"/>
      <c r="BC83" s="174"/>
      <c r="BD83" s="174"/>
      <c r="BE83" s="174"/>
      <c r="BF83" s="174"/>
      <c r="BG83" s="174"/>
      <c r="BH83" s="174"/>
      <c r="BI83" s="157"/>
      <c r="BJ83" s="213">
        <f t="shared" si="40"/>
        <v>0</v>
      </c>
      <c r="BK83" s="213">
        <f t="shared" si="41"/>
        <v>0</v>
      </c>
      <c r="BL83" s="213">
        <f t="shared" si="42"/>
        <v>0</v>
      </c>
      <c r="BM83" s="817"/>
      <c r="BN83" s="219"/>
      <c r="BO83" s="193"/>
      <c r="BP83" s="215"/>
      <c r="BQ83" s="158"/>
      <c r="BR83" s="174"/>
      <c r="BS83" s="158"/>
      <c r="BT83" s="174"/>
      <c r="BU83" s="158"/>
      <c r="BV83" s="174"/>
      <c r="BW83" s="158"/>
      <c r="BX83" s="174"/>
      <c r="BY83" s="158"/>
      <c r="BZ83" s="202"/>
      <c r="CA83" s="212"/>
      <c r="CB83" s="174"/>
      <c r="CC83" s="174"/>
      <c r="CD83" s="174"/>
      <c r="CE83" s="174"/>
      <c r="CF83" s="174"/>
      <c r="CG83" s="174"/>
      <c r="CH83" s="174"/>
      <c r="CI83" s="174"/>
      <c r="CJ83" s="174"/>
      <c r="CK83" s="174"/>
      <c r="CL83" s="174"/>
      <c r="CM83" s="174"/>
      <c r="CN83" s="174"/>
      <c r="CO83" s="174"/>
      <c r="CP83" s="174"/>
      <c r="CQ83" s="174"/>
      <c r="CR83" s="174"/>
      <c r="CS83" s="174"/>
      <c r="CT83" s="174"/>
      <c r="CU83" s="174"/>
      <c r="CZ83" s="497"/>
      <c r="FV83" s="505"/>
      <c r="GF83" s="372"/>
    </row>
    <row r="84" spans="1:188" ht="39.950000000000003" customHeight="1" thickBot="1">
      <c r="A84" s="1020">
        <f t="shared" si="62"/>
        <v>0</v>
      </c>
      <c r="B84" s="939"/>
      <c r="C84" s="940"/>
      <c r="D84" s="943"/>
      <c r="E84" s="1027"/>
      <c r="F84" s="826"/>
      <c r="G84" s="827"/>
      <c r="H84" s="828"/>
      <c r="I84" s="1031">
        <f t="shared" si="61"/>
        <v>2</v>
      </c>
      <c r="J84" s="999" t="s">
        <v>0</v>
      </c>
      <c r="K84" s="999" t="s">
        <v>0</v>
      </c>
      <c r="L84" s="1007" t="s">
        <v>0</v>
      </c>
      <c r="M84" s="843">
        <f t="shared" si="43"/>
        <v>0.45833333333333331</v>
      </c>
      <c r="N84" s="219"/>
      <c r="O84" s="794"/>
      <c r="P84" s="103" t="s">
        <v>167</v>
      </c>
      <c r="Q84" s="116" t="str">
        <f t="shared" si="44"/>
        <v xml:space="preserve"> </v>
      </c>
      <c r="R84" s="116" t="str">
        <f t="shared" si="44"/>
        <v xml:space="preserve"> </v>
      </c>
      <c r="S84" s="116" t="str">
        <f t="shared" si="44"/>
        <v xml:space="preserve"> </v>
      </c>
      <c r="T84" s="123" t="str">
        <f t="shared" si="33"/>
        <v xml:space="preserve"> </v>
      </c>
      <c r="U84" s="143">
        <f t="shared" si="45"/>
        <v>41340.038194444445</v>
      </c>
      <c r="V84" s="203">
        <f t="shared" si="46"/>
        <v>0</v>
      </c>
      <c r="AD84" s="119" t="str">
        <f t="shared" si="34"/>
        <v>z-Unused-entry</v>
      </c>
      <c r="AE84" s="119">
        <f t="shared" si="35"/>
        <v>0</v>
      </c>
      <c r="AF84" s="110"/>
      <c r="AG84" s="115">
        <f t="shared" si="47"/>
        <v>0</v>
      </c>
      <c r="AH84" s="174">
        <f t="shared" si="36"/>
        <v>0</v>
      </c>
      <c r="AI84" s="174">
        <f t="shared" si="37"/>
        <v>0</v>
      </c>
      <c r="AJ84" s="285">
        <f t="shared" si="48"/>
        <v>999999999</v>
      </c>
      <c r="AK84" s="232">
        <f t="shared" si="38"/>
        <v>0</v>
      </c>
      <c r="AL84" s="232">
        <f t="shared" si="39"/>
        <v>0</v>
      </c>
      <c r="AM84" s="178">
        <f>IF(AND($L84="Attended",$J84="Yes"),IF('IO Intake'!D$8=$AJ84,VLOOKUP('IO Intro'!$C$4,$Y$9:$Z$16,2),$AM84),0)</f>
        <v>0</v>
      </c>
      <c r="AN84" s="178">
        <f t="shared" si="49"/>
        <v>0</v>
      </c>
      <c r="AO84" s="178">
        <f t="shared" si="50"/>
        <v>0</v>
      </c>
      <c r="AP84" s="178">
        <f t="shared" si="51"/>
        <v>0</v>
      </c>
      <c r="AQ84" s="178">
        <f t="shared" si="52"/>
        <v>0</v>
      </c>
      <c r="AR84" s="178">
        <f t="shared" si="53"/>
        <v>0</v>
      </c>
      <c r="AS84" s="178">
        <f t="shared" si="54"/>
        <v>0</v>
      </c>
      <c r="AT84" s="178">
        <f t="shared" si="55"/>
        <v>0</v>
      </c>
      <c r="AU84" s="214">
        <f t="shared" si="56"/>
        <v>0</v>
      </c>
      <c r="AV84" s="215"/>
      <c r="AW84" s="178"/>
      <c r="AX84" s="160">
        <f t="shared" si="57"/>
        <v>0</v>
      </c>
      <c r="AY84" s="191">
        <f t="shared" si="58"/>
        <v>0</v>
      </c>
      <c r="AZ84" s="191">
        <f t="shared" si="59"/>
        <v>0</v>
      </c>
      <c r="BA84" s="191">
        <f t="shared" si="60"/>
        <v>0</v>
      </c>
      <c r="BB84" s="161"/>
      <c r="BC84" s="174"/>
      <c r="BD84" s="174"/>
      <c r="BE84" s="174"/>
      <c r="BF84" s="174"/>
      <c r="BG84" s="174"/>
      <c r="BH84" s="174"/>
      <c r="BI84" s="157"/>
      <c r="BJ84" s="213">
        <f t="shared" si="40"/>
        <v>0</v>
      </c>
      <c r="BK84" s="213">
        <f t="shared" si="41"/>
        <v>0</v>
      </c>
      <c r="BL84" s="213">
        <f t="shared" si="42"/>
        <v>0</v>
      </c>
      <c r="BM84" s="817"/>
      <c r="BN84" s="219"/>
      <c r="BO84" s="193"/>
      <c r="BP84" s="215"/>
      <c r="BQ84" s="158"/>
      <c r="BR84" s="174"/>
      <c r="BS84" s="158"/>
      <c r="BT84" s="174"/>
      <c r="BU84" s="158"/>
      <c r="BV84" s="174"/>
      <c r="BW84" s="158"/>
      <c r="BX84" s="174"/>
      <c r="BY84" s="158"/>
      <c r="BZ84" s="202"/>
      <c r="CA84" s="212"/>
      <c r="CB84" s="174"/>
      <c r="CC84" s="174"/>
      <c r="CD84" s="174"/>
      <c r="CE84" s="174"/>
      <c r="CF84" s="174"/>
      <c r="CG84" s="174"/>
      <c r="CH84" s="174"/>
      <c r="CI84" s="174"/>
      <c r="CJ84" s="174"/>
      <c r="CK84" s="174"/>
      <c r="CL84" s="174"/>
      <c r="CM84" s="174"/>
      <c r="CN84" s="174"/>
      <c r="CO84" s="174"/>
      <c r="CP84" s="174"/>
      <c r="CQ84" s="174"/>
      <c r="CR84" s="174"/>
      <c r="CS84" s="174"/>
      <c r="CT84" s="174"/>
      <c r="CU84" s="174"/>
      <c r="CZ84" s="497"/>
      <c r="FV84" s="505"/>
      <c r="GF84" s="372"/>
    </row>
    <row r="85" spans="1:188" ht="39.950000000000003" customHeight="1" thickBot="1">
      <c r="A85" s="1020">
        <f t="shared" si="62"/>
        <v>0</v>
      </c>
      <c r="B85" s="939"/>
      <c r="C85" s="940"/>
      <c r="D85" s="943"/>
      <c r="E85" s="1027"/>
      <c r="F85" s="826"/>
      <c r="G85" s="827"/>
      <c r="H85" s="828"/>
      <c r="I85" s="1031">
        <f t="shared" si="61"/>
        <v>2</v>
      </c>
      <c r="J85" s="999" t="s">
        <v>0</v>
      </c>
      <c r="K85" s="999" t="s">
        <v>0</v>
      </c>
      <c r="L85" s="1007" t="s">
        <v>0</v>
      </c>
      <c r="M85" s="843">
        <f t="shared" si="43"/>
        <v>0.45833333333333331</v>
      </c>
      <c r="N85" s="219"/>
      <c r="O85" s="794"/>
      <c r="P85" s="103" t="s">
        <v>167</v>
      </c>
      <c r="Q85" s="116" t="str">
        <f t="shared" si="44"/>
        <v xml:space="preserve"> </v>
      </c>
      <c r="R85" s="116" t="str">
        <f t="shared" si="44"/>
        <v xml:space="preserve"> </v>
      </c>
      <c r="S85" s="116" t="str">
        <f t="shared" si="44"/>
        <v xml:space="preserve"> </v>
      </c>
      <c r="T85" s="123" t="str">
        <f t="shared" si="33"/>
        <v xml:space="preserve"> </v>
      </c>
      <c r="U85" s="143">
        <f t="shared" si="45"/>
        <v>41340.038194444445</v>
      </c>
      <c r="V85" s="203">
        <f t="shared" si="46"/>
        <v>0</v>
      </c>
      <c r="AD85" s="119" t="str">
        <f t="shared" si="34"/>
        <v>z-Unused-entry</v>
      </c>
      <c r="AE85" s="119">
        <f t="shared" si="35"/>
        <v>0</v>
      </c>
      <c r="AF85" s="110"/>
      <c r="AG85" s="115">
        <f t="shared" si="47"/>
        <v>0</v>
      </c>
      <c r="AH85" s="174">
        <f t="shared" si="36"/>
        <v>0</v>
      </c>
      <c r="AI85" s="174">
        <f t="shared" si="37"/>
        <v>0</v>
      </c>
      <c r="AJ85" s="285">
        <f t="shared" si="48"/>
        <v>999999999</v>
      </c>
      <c r="AK85" s="232">
        <f t="shared" si="38"/>
        <v>0</v>
      </c>
      <c r="AL85" s="232">
        <f t="shared" si="39"/>
        <v>0</v>
      </c>
      <c r="AM85" s="178">
        <f>IF(AND($L85="Attended",$J85="Yes"),IF('IO Intake'!D$8=$AJ85,VLOOKUP('IO Intro'!$C$4,$Y$9:$Z$16,2),$AM85),0)</f>
        <v>0</v>
      </c>
      <c r="AN85" s="178">
        <f t="shared" si="49"/>
        <v>0</v>
      </c>
      <c r="AO85" s="178">
        <f t="shared" si="50"/>
        <v>0</v>
      </c>
      <c r="AP85" s="178">
        <f t="shared" si="51"/>
        <v>0</v>
      </c>
      <c r="AQ85" s="178">
        <f t="shared" si="52"/>
        <v>0</v>
      </c>
      <c r="AR85" s="178">
        <f t="shared" si="53"/>
        <v>0</v>
      </c>
      <c r="AS85" s="178">
        <f t="shared" si="54"/>
        <v>0</v>
      </c>
      <c r="AT85" s="178">
        <f t="shared" si="55"/>
        <v>0</v>
      </c>
      <c r="AU85" s="214">
        <f t="shared" si="56"/>
        <v>0</v>
      </c>
      <c r="AV85" s="215"/>
      <c r="AW85" s="178"/>
      <c r="AX85" s="160">
        <f t="shared" si="57"/>
        <v>0</v>
      </c>
      <c r="AY85" s="191">
        <f t="shared" si="58"/>
        <v>0</v>
      </c>
      <c r="AZ85" s="191">
        <f t="shared" si="59"/>
        <v>0</v>
      </c>
      <c r="BA85" s="191">
        <f t="shared" si="60"/>
        <v>0</v>
      </c>
      <c r="BB85" s="161"/>
      <c r="BC85" s="174"/>
      <c r="BD85" s="174"/>
      <c r="BE85" s="174"/>
      <c r="BF85" s="174"/>
      <c r="BG85" s="174"/>
      <c r="BH85" s="174"/>
      <c r="BI85" s="157"/>
      <c r="BJ85" s="213">
        <f t="shared" si="40"/>
        <v>0</v>
      </c>
      <c r="BK85" s="213">
        <f t="shared" si="41"/>
        <v>0</v>
      </c>
      <c r="BL85" s="213">
        <f t="shared" si="42"/>
        <v>0</v>
      </c>
      <c r="BM85" s="817"/>
      <c r="BN85" s="219"/>
      <c r="BO85" s="193"/>
      <c r="BP85" s="215"/>
      <c r="BQ85" s="158"/>
      <c r="BR85" s="174"/>
      <c r="BS85" s="158"/>
      <c r="BT85" s="174"/>
      <c r="BU85" s="158"/>
      <c r="BV85" s="174"/>
      <c r="BW85" s="158"/>
      <c r="BX85" s="174"/>
      <c r="BY85" s="158"/>
      <c r="BZ85" s="202"/>
      <c r="CA85" s="212"/>
      <c r="CB85" s="174"/>
      <c r="CC85" s="174"/>
      <c r="CD85" s="174"/>
      <c r="CE85" s="174"/>
      <c r="CF85" s="174"/>
      <c r="CG85" s="174"/>
      <c r="CH85" s="174"/>
      <c r="CI85" s="174"/>
      <c r="CJ85" s="174"/>
      <c r="CK85" s="174"/>
      <c r="CL85" s="174"/>
      <c r="CM85" s="174"/>
      <c r="CN85" s="174"/>
      <c r="CO85" s="174"/>
      <c r="CP85" s="174"/>
      <c r="CQ85" s="174"/>
      <c r="CR85" s="174"/>
      <c r="CS85" s="174"/>
      <c r="CT85" s="174"/>
      <c r="CU85" s="174"/>
      <c r="CZ85" s="497"/>
      <c r="FV85" s="505"/>
      <c r="GF85" s="372"/>
    </row>
    <row r="86" spans="1:188" ht="39.950000000000003" customHeight="1" thickBot="1">
      <c r="A86" s="1020">
        <f t="shared" si="62"/>
        <v>0</v>
      </c>
      <c r="B86" s="939"/>
      <c r="C86" s="940"/>
      <c r="D86" s="943"/>
      <c r="E86" s="1027"/>
      <c r="F86" s="826"/>
      <c r="G86" s="827"/>
      <c r="H86" s="828"/>
      <c r="I86" s="1031">
        <f t="shared" si="61"/>
        <v>2</v>
      </c>
      <c r="J86" s="999" t="s">
        <v>0</v>
      </c>
      <c r="K86" s="999" t="s">
        <v>0</v>
      </c>
      <c r="L86" s="1007" t="s">
        <v>0</v>
      </c>
      <c r="M86" s="843">
        <f t="shared" si="43"/>
        <v>0.45833333333333331</v>
      </c>
      <c r="N86" s="219"/>
      <c r="O86" s="794"/>
      <c r="P86" s="103" t="s">
        <v>167</v>
      </c>
      <c r="Q86" s="116" t="str">
        <f t="shared" si="44"/>
        <v xml:space="preserve"> </v>
      </c>
      <c r="R86" s="116" t="str">
        <f t="shared" si="44"/>
        <v xml:space="preserve"> </v>
      </c>
      <c r="S86" s="116" t="str">
        <f t="shared" si="44"/>
        <v xml:space="preserve"> </v>
      </c>
      <c r="T86" s="123" t="str">
        <f t="shared" si="33"/>
        <v xml:space="preserve"> </v>
      </c>
      <c r="U86" s="143">
        <f t="shared" si="45"/>
        <v>41340.038194444445</v>
      </c>
      <c r="V86" s="203">
        <f t="shared" si="46"/>
        <v>0</v>
      </c>
      <c r="AD86" s="119" t="str">
        <f t="shared" si="34"/>
        <v>z-Unused-entry</v>
      </c>
      <c r="AE86" s="119">
        <f t="shared" si="35"/>
        <v>0</v>
      </c>
      <c r="AF86" s="110"/>
      <c r="AG86" s="115">
        <f t="shared" si="47"/>
        <v>0</v>
      </c>
      <c r="AH86" s="174">
        <f t="shared" si="36"/>
        <v>0</v>
      </c>
      <c r="AI86" s="174">
        <f t="shared" si="37"/>
        <v>0</v>
      </c>
      <c r="AJ86" s="285">
        <f t="shared" si="48"/>
        <v>999999999</v>
      </c>
      <c r="AK86" s="232">
        <f t="shared" si="38"/>
        <v>0</v>
      </c>
      <c r="AL86" s="232">
        <f t="shared" si="39"/>
        <v>0</v>
      </c>
      <c r="AM86" s="178">
        <f>IF(AND($L86="Attended",$J86="Yes"),IF('IO Intake'!D$8=$AJ86,VLOOKUP('IO Intro'!$C$4,$Y$9:$Z$16,2),$AM86),0)</f>
        <v>0</v>
      </c>
      <c r="AN86" s="178">
        <f t="shared" si="49"/>
        <v>0</v>
      </c>
      <c r="AO86" s="178">
        <f t="shared" si="50"/>
        <v>0</v>
      </c>
      <c r="AP86" s="178">
        <f t="shared" si="51"/>
        <v>0</v>
      </c>
      <c r="AQ86" s="178">
        <f t="shared" si="52"/>
        <v>0</v>
      </c>
      <c r="AR86" s="178">
        <f t="shared" si="53"/>
        <v>0</v>
      </c>
      <c r="AS86" s="178">
        <f t="shared" si="54"/>
        <v>0</v>
      </c>
      <c r="AT86" s="178">
        <f t="shared" si="55"/>
        <v>0</v>
      </c>
      <c r="AU86" s="214">
        <f t="shared" si="56"/>
        <v>0</v>
      </c>
      <c r="AV86" s="215"/>
      <c r="AW86" s="178"/>
      <c r="AX86" s="160">
        <f t="shared" si="57"/>
        <v>0</v>
      </c>
      <c r="AY86" s="191">
        <f t="shared" si="58"/>
        <v>0</v>
      </c>
      <c r="AZ86" s="191">
        <f t="shared" si="59"/>
        <v>0</v>
      </c>
      <c r="BA86" s="191">
        <f t="shared" si="60"/>
        <v>0</v>
      </c>
      <c r="BB86" s="161"/>
      <c r="BC86" s="174"/>
      <c r="BD86" s="174"/>
      <c r="BE86" s="174"/>
      <c r="BF86" s="174"/>
      <c r="BG86" s="174"/>
      <c r="BH86" s="174"/>
      <c r="BI86" s="157"/>
      <c r="BJ86" s="213">
        <f t="shared" si="40"/>
        <v>0</v>
      </c>
      <c r="BK86" s="213">
        <f t="shared" si="41"/>
        <v>0</v>
      </c>
      <c r="BL86" s="213">
        <f t="shared" si="42"/>
        <v>0</v>
      </c>
      <c r="BM86" s="817"/>
      <c r="BN86" s="219"/>
      <c r="BO86" s="193"/>
      <c r="BP86" s="215"/>
      <c r="BQ86" s="158"/>
      <c r="BR86" s="174"/>
      <c r="BS86" s="158"/>
      <c r="BT86" s="174"/>
      <c r="BU86" s="158"/>
      <c r="BV86" s="174"/>
      <c r="BW86" s="158"/>
      <c r="BX86" s="174"/>
      <c r="BY86" s="158"/>
      <c r="BZ86" s="202"/>
      <c r="CA86" s="212"/>
      <c r="CB86" s="174"/>
      <c r="CC86" s="174"/>
      <c r="CD86" s="174"/>
      <c r="CE86" s="174"/>
      <c r="CF86" s="174"/>
      <c r="CG86" s="174"/>
      <c r="CH86" s="174"/>
      <c r="CI86" s="174"/>
      <c r="CJ86" s="174"/>
      <c r="CK86" s="174"/>
      <c r="CL86" s="174"/>
      <c r="CM86" s="174"/>
      <c r="CN86" s="174"/>
      <c r="CO86" s="174"/>
      <c r="CP86" s="174"/>
      <c r="CQ86" s="174"/>
      <c r="CR86" s="174"/>
      <c r="CS86" s="174"/>
      <c r="CT86" s="174"/>
      <c r="CU86" s="174"/>
      <c r="CZ86" s="497"/>
      <c r="FV86" s="505"/>
      <c r="GF86" s="372"/>
    </row>
    <row r="87" spans="1:188" ht="39.950000000000003" customHeight="1" thickBot="1">
      <c r="A87" s="1020">
        <f t="shared" si="62"/>
        <v>0</v>
      </c>
      <c r="B87" s="939"/>
      <c r="C87" s="940"/>
      <c r="D87" s="943"/>
      <c r="E87" s="1027"/>
      <c r="F87" s="826"/>
      <c r="G87" s="827"/>
      <c r="H87" s="828"/>
      <c r="I87" s="1031">
        <f t="shared" si="61"/>
        <v>2</v>
      </c>
      <c r="J87" s="999" t="s">
        <v>0</v>
      </c>
      <c r="K87" s="999" t="s">
        <v>0</v>
      </c>
      <c r="L87" s="1007" t="s">
        <v>0</v>
      </c>
      <c r="M87" s="843">
        <f t="shared" si="43"/>
        <v>0.45833333333333331</v>
      </c>
      <c r="N87" s="219"/>
      <c r="O87" s="794"/>
      <c r="P87" s="103" t="s">
        <v>167</v>
      </c>
      <c r="Q87" s="116" t="str">
        <f t="shared" si="44"/>
        <v xml:space="preserve"> </v>
      </c>
      <c r="R87" s="116" t="str">
        <f t="shared" si="44"/>
        <v xml:space="preserve"> </v>
      </c>
      <c r="S87" s="116" t="str">
        <f t="shared" si="44"/>
        <v xml:space="preserve"> </v>
      </c>
      <c r="T87" s="123" t="str">
        <f t="shared" si="33"/>
        <v xml:space="preserve"> </v>
      </c>
      <c r="U87" s="143">
        <f t="shared" si="45"/>
        <v>41340.038194444445</v>
      </c>
      <c r="V87" s="203">
        <f t="shared" si="46"/>
        <v>0</v>
      </c>
      <c r="AD87" s="119" t="str">
        <f t="shared" si="34"/>
        <v>z-Unused-entry</v>
      </c>
      <c r="AE87" s="119">
        <f t="shared" si="35"/>
        <v>0</v>
      </c>
      <c r="AF87" s="110"/>
      <c r="AG87" s="115">
        <f t="shared" si="47"/>
        <v>0</v>
      </c>
      <c r="AH87" s="174">
        <f t="shared" si="36"/>
        <v>0</v>
      </c>
      <c r="AI87" s="174">
        <f t="shared" si="37"/>
        <v>0</v>
      </c>
      <c r="AJ87" s="285">
        <f t="shared" si="48"/>
        <v>999999999</v>
      </c>
      <c r="AK87" s="232">
        <f t="shared" si="38"/>
        <v>0</v>
      </c>
      <c r="AL87" s="232">
        <f t="shared" si="39"/>
        <v>0</v>
      </c>
      <c r="AM87" s="178">
        <f>IF(AND($L87="Attended",$J87="Yes"),IF('IO Intake'!D$8=$AJ87,VLOOKUP('IO Intro'!$C$4,$Y$9:$Z$16,2),$AM87),0)</f>
        <v>0</v>
      </c>
      <c r="AN87" s="178">
        <f t="shared" si="49"/>
        <v>0</v>
      </c>
      <c r="AO87" s="178">
        <f t="shared" si="50"/>
        <v>0</v>
      </c>
      <c r="AP87" s="178">
        <f t="shared" si="51"/>
        <v>0</v>
      </c>
      <c r="AQ87" s="178">
        <f t="shared" si="52"/>
        <v>0</v>
      </c>
      <c r="AR87" s="178">
        <f t="shared" si="53"/>
        <v>0</v>
      </c>
      <c r="AS87" s="178">
        <f t="shared" si="54"/>
        <v>0</v>
      </c>
      <c r="AT87" s="178">
        <f t="shared" si="55"/>
        <v>0</v>
      </c>
      <c r="AU87" s="214">
        <f t="shared" si="56"/>
        <v>0</v>
      </c>
      <c r="AV87" s="215"/>
      <c r="AW87" s="178"/>
      <c r="AX87" s="160">
        <f t="shared" si="57"/>
        <v>0</v>
      </c>
      <c r="AY87" s="191">
        <f t="shared" si="58"/>
        <v>0</v>
      </c>
      <c r="AZ87" s="191">
        <f t="shared" si="59"/>
        <v>0</v>
      </c>
      <c r="BA87" s="191">
        <f t="shared" si="60"/>
        <v>0</v>
      </c>
      <c r="BB87" s="161"/>
      <c r="BC87" s="174"/>
      <c r="BD87" s="174"/>
      <c r="BE87" s="174"/>
      <c r="BF87" s="174"/>
      <c r="BG87" s="174"/>
      <c r="BH87" s="174"/>
      <c r="BI87" s="157"/>
      <c r="BJ87" s="213">
        <f t="shared" si="40"/>
        <v>0</v>
      </c>
      <c r="BK87" s="213">
        <f t="shared" si="41"/>
        <v>0</v>
      </c>
      <c r="BL87" s="213">
        <f t="shared" si="42"/>
        <v>0</v>
      </c>
      <c r="BM87" s="817"/>
      <c r="BN87" s="219"/>
      <c r="BO87" s="193"/>
      <c r="BP87" s="215"/>
      <c r="BQ87" s="158"/>
      <c r="BR87" s="174"/>
      <c r="BS87" s="158"/>
      <c r="BT87" s="174"/>
      <c r="BU87" s="158"/>
      <c r="BV87" s="174"/>
      <c r="BW87" s="158"/>
      <c r="BX87" s="174"/>
      <c r="BY87" s="158"/>
      <c r="BZ87" s="202"/>
      <c r="CA87" s="212"/>
      <c r="CB87" s="174"/>
      <c r="CC87" s="174"/>
      <c r="CD87" s="174"/>
      <c r="CE87" s="174"/>
      <c r="CF87" s="174"/>
      <c r="CG87" s="174"/>
      <c r="CH87" s="174"/>
      <c r="CI87" s="174"/>
      <c r="CJ87" s="174"/>
      <c r="CK87" s="174"/>
      <c r="CL87" s="174"/>
      <c r="CM87" s="174"/>
      <c r="CN87" s="174"/>
      <c r="CO87" s="174"/>
      <c r="CP87" s="174"/>
      <c r="CQ87" s="174"/>
      <c r="CR87" s="174"/>
      <c r="CS87" s="174"/>
      <c r="CT87" s="174"/>
      <c r="CU87" s="174"/>
      <c r="CZ87" s="497"/>
      <c r="FV87" s="505"/>
      <c r="GF87" s="372"/>
    </row>
    <row r="88" spans="1:188" ht="39.950000000000003" customHeight="1" thickBot="1">
      <c r="A88" s="1020">
        <f t="shared" si="62"/>
        <v>0</v>
      </c>
      <c r="B88" s="939"/>
      <c r="C88" s="940"/>
      <c r="D88" s="943"/>
      <c r="E88" s="1027"/>
      <c r="F88" s="826"/>
      <c r="G88" s="827"/>
      <c r="H88" s="828"/>
      <c r="I88" s="1031">
        <f t="shared" si="61"/>
        <v>2</v>
      </c>
      <c r="J88" s="999" t="s">
        <v>0</v>
      </c>
      <c r="K88" s="999" t="s">
        <v>0</v>
      </c>
      <c r="L88" s="1007" t="s">
        <v>0</v>
      </c>
      <c r="M88" s="843">
        <f t="shared" si="43"/>
        <v>0.45833333333333331</v>
      </c>
      <c r="N88" s="219"/>
      <c r="O88" s="794"/>
      <c r="P88" s="103" t="s">
        <v>167</v>
      </c>
      <c r="Q88" s="116" t="str">
        <f t="shared" si="44"/>
        <v xml:space="preserve"> </v>
      </c>
      <c r="R88" s="116" t="str">
        <f t="shared" si="44"/>
        <v xml:space="preserve"> </v>
      </c>
      <c r="S88" s="116" t="str">
        <f t="shared" si="44"/>
        <v xml:space="preserve"> </v>
      </c>
      <c r="T88" s="123" t="str">
        <f t="shared" si="33"/>
        <v xml:space="preserve"> </v>
      </c>
      <c r="U88" s="143">
        <f t="shared" si="45"/>
        <v>41340.038194444445</v>
      </c>
      <c r="V88" s="203">
        <f t="shared" si="46"/>
        <v>0</v>
      </c>
      <c r="AD88" s="119" t="str">
        <f t="shared" si="34"/>
        <v>z-Unused-entry</v>
      </c>
      <c r="AE88" s="119">
        <f t="shared" si="35"/>
        <v>0</v>
      </c>
      <c r="AF88" s="110"/>
      <c r="AG88" s="115">
        <f t="shared" si="47"/>
        <v>0</v>
      </c>
      <c r="AH88" s="174">
        <f t="shared" si="36"/>
        <v>0</v>
      </c>
      <c r="AI88" s="174">
        <f t="shared" si="37"/>
        <v>0</v>
      </c>
      <c r="AJ88" s="285">
        <f t="shared" si="48"/>
        <v>999999999</v>
      </c>
      <c r="AK88" s="232">
        <f t="shared" si="38"/>
        <v>0</v>
      </c>
      <c r="AL88" s="232">
        <f t="shared" si="39"/>
        <v>0</v>
      </c>
      <c r="AM88" s="178">
        <f>IF(AND($L88="Attended",$J88="Yes"),IF('IO Intake'!D$8=$AJ88,VLOOKUP('IO Intro'!$C$4,$Y$9:$Z$16,2),$AM88),0)</f>
        <v>0</v>
      </c>
      <c r="AN88" s="178">
        <f t="shared" si="49"/>
        <v>0</v>
      </c>
      <c r="AO88" s="178">
        <f t="shared" si="50"/>
        <v>0</v>
      </c>
      <c r="AP88" s="178">
        <f t="shared" si="51"/>
        <v>0</v>
      </c>
      <c r="AQ88" s="178">
        <f t="shared" si="52"/>
        <v>0</v>
      </c>
      <c r="AR88" s="178">
        <f t="shared" si="53"/>
        <v>0</v>
      </c>
      <c r="AS88" s="178">
        <f t="shared" si="54"/>
        <v>0</v>
      </c>
      <c r="AT88" s="178">
        <f t="shared" si="55"/>
        <v>0</v>
      </c>
      <c r="AU88" s="214">
        <f t="shared" si="56"/>
        <v>0</v>
      </c>
      <c r="AV88" s="215"/>
      <c r="AW88" s="178"/>
      <c r="AX88" s="160">
        <f t="shared" si="57"/>
        <v>0</v>
      </c>
      <c r="AY88" s="191">
        <f t="shared" si="58"/>
        <v>0</v>
      </c>
      <c r="AZ88" s="191">
        <f t="shared" si="59"/>
        <v>0</v>
      </c>
      <c r="BA88" s="191">
        <f t="shared" si="60"/>
        <v>0</v>
      </c>
      <c r="BB88" s="161"/>
      <c r="BC88" s="174"/>
      <c r="BD88" s="174"/>
      <c r="BE88" s="174"/>
      <c r="BF88" s="174"/>
      <c r="BG88" s="174"/>
      <c r="BH88" s="174"/>
      <c r="BI88" s="157"/>
      <c r="BJ88" s="213">
        <f t="shared" si="40"/>
        <v>0</v>
      </c>
      <c r="BK88" s="213">
        <f t="shared" si="41"/>
        <v>0</v>
      </c>
      <c r="BL88" s="213">
        <f t="shared" si="42"/>
        <v>0</v>
      </c>
      <c r="BM88" s="817"/>
      <c r="BN88" s="219"/>
      <c r="BO88" s="193"/>
      <c r="BP88" s="215"/>
      <c r="BQ88" s="158"/>
      <c r="BR88" s="174"/>
      <c r="BS88" s="158"/>
      <c r="BT88" s="174"/>
      <c r="BU88" s="158"/>
      <c r="BV88" s="174"/>
      <c r="BW88" s="158"/>
      <c r="BX88" s="174"/>
      <c r="BY88" s="158"/>
      <c r="BZ88" s="202"/>
      <c r="CA88" s="212"/>
      <c r="CB88" s="174"/>
      <c r="CC88" s="174"/>
      <c r="CD88" s="174"/>
      <c r="CE88" s="174"/>
      <c r="CF88" s="174"/>
      <c r="CG88" s="174"/>
      <c r="CH88" s="174"/>
      <c r="CI88" s="174"/>
      <c r="CJ88" s="174"/>
      <c r="CK88" s="174"/>
      <c r="CL88" s="174"/>
      <c r="CM88" s="174"/>
      <c r="CN88" s="174"/>
      <c r="CO88" s="174"/>
      <c r="CP88" s="174"/>
      <c r="CQ88" s="174"/>
      <c r="CR88" s="174"/>
      <c r="CS88" s="174"/>
      <c r="CT88" s="174"/>
      <c r="CU88" s="174"/>
      <c r="CZ88" s="497"/>
      <c r="FV88" s="505"/>
      <c r="GF88" s="372"/>
    </row>
    <row r="89" spans="1:188" ht="39.950000000000003" customHeight="1" thickBot="1">
      <c r="A89" s="1020">
        <f t="shared" si="62"/>
        <v>0</v>
      </c>
      <c r="B89" s="939"/>
      <c r="C89" s="940"/>
      <c r="D89" s="943"/>
      <c r="E89" s="1027"/>
      <c r="F89" s="826"/>
      <c r="G89" s="827"/>
      <c r="H89" s="828"/>
      <c r="I89" s="1031">
        <f t="shared" si="61"/>
        <v>2</v>
      </c>
      <c r="J89" s="999" t="s">
        <v>0</v>
      </c>
      <c r="K89" s="999" t="s">
        <v>0</v>
      </c>
      <c r="L89" s="1007" t="s">
        <v>0</v>
      </c>
      <c r="M89" s="843">
        <f t="shared" si="43"/>
        <v>0.45833333333333331</v>
      </c>
      <c r="N89" s="219"/>
      <c r="O89" s="794"/>
      <c r="P89" s="103" t="s">
        <v>167</v>
      </c>
      <c r="Q89" s="116" t="str">
        <f t="shared" si="44"/>
        <v xml:space="preserve"> </v>
      </c>
      <c r="R89" s="116" t="str">
        <f t="shared" si="44"/>
        <v xml:space="preserve"> </v>
      </c>
      <c r="S89" s="116" t="str">
        <f t="shared" si="44"/>
        <v xml:space="preserve"> </v>
      </c>
      <c r="T89" s="123" t="str">
        <f t="shared" si="33"/>
        <v xml:space="preserve"> </v>
      </c>
      <c r="U89" s="143">
        <f t="shared" si="45"/>
        <v>41340.038194444445</v>
      </c>
      <c r="V89" s="203">
        <f t="shared" si="46"/>
        <v>0</v>
      </c>
      <c r="AD89" s="119" t="str">
        <f t="shared" si="34"/>
        <v>z-Unused-entry</v>
      </c>
      <c r="AE89" s="119">
        <f t="shared" si="35"/>
        <v>0</v>
      </c>
      <c r="AF89" s="110"/>
      <c r="AG89" s="115">
        <f t="shared" si="47"/>
        <v>0</v>
      </c>
      <c r="AH89" s="174">
        <f t="shared" si="36"/>
        <v>0</v>
      </c>
      <c r="AI89" s="174">
        <f t="shared" si="37"/>
        <v>0</v>
      </c>
      <c r="AJ89" s="285">
        <f t="shared" si="48"/>
        <v>999999999</v>
      </c>
      <c r="AK89" s="232">
        <f t="shared" si="38"/>
        <v>0</v>
      </c>
      <c r="AL89" s="232">
        <f t="shared" si="39"/>
        <v>0</v>
      </c>
      <c r="AM89" s="178">
        <f>IF(AND($L89="Attended",$J89="Yes"),IF('IO Intake'!D$8=$AJ89,VLOOKUP('IO Intro'!$C$4,$Y$9:$Z$16,2),$AM89),0)</f>
        <v>0</v>
      </c>
      <c r="AN89" s="178">
        <f t="shared" si="49"/>
        <v>0</v>
      </c>
      <c r="AO89" s="178">
        <f t="shared" si="50"/>
        <v>0</v>
      </c>
      <c r="AP89" s="178">
        <f t="shared" si="51"/>
        <v>0</v>
      </c>
      <c r="AQ89" s="178">
        <f t="shared" si="52"/>
        <v>0</v>
      </c>
      <c r="AR89" s="178">
        <f t="shared" si="53"/>
        <v>0</v>
      </c>
      <c r="AS89" s="178">
        <f t="shared" si="54"/>
        <v>0</v>
      </c>
      <c r="AT89" s="178">
        <f t="shared" si="55"/>
        <v>0</v>
      </c>
      <c r="AU89" s="214">
        <f t="shared" si="56"/>
        <v>0</v>
      </c>
      <c r="AV89" s="215"/>
      <c r="AW89" s="178"/>
      <c r="AX89" s="160">
        <f t="shared" si="57"/>
        <v>0</v>
      </c>
      <c r="AY89" s="191">
        <f t="shared" si="58"/>
        <v>0</v>
      </c>
      <c r="AZ89" s="191">
        <f t="shared" si="59"/>
        <v>0</v>
      </c>
      <c r="BA89" s="191">
        <f t="shared" si="60"/>
        <v>0</v>
      </c>
      <c r="BB89" s="161"/>
      <c r="BC89" s="174"/>
      <c r="BD89" s="174"/>
      <c r="BE89" s="174"/>
      <c r="BF89" s="174"/>
      <c r="BG89" s="174"/>
      <c r="BH89" s="174"/>
      <c r="BI89" s="157"/>
      <c r="BJ89" s="213">
        <f t="shared" si="40"/>
        <v>0</v>
      </c>
      <c r="BK89" s="213">
        <f t="shared" si="41"/>
        <v>0</v>
      </c>
      <c r="BL89" s="213">
        <f t="shared" si="42"/>
        <v>0</v>
      </c>
      <c r="BM89" s="817"/>
      <c r="BN89" s="219"/>
      <c r="BO89" s="193"/>
      <c r="BP89" s="215"/>
      <c r="BQ89" s="158"/>
      <c r="BR89" s="174"/>
      <c r="BS89" s="158"/>
      <c r="BT89" s="174"/>
      <c r="BU89" s="158"/>
      <c r="BV89" s="174"/>
      <c r="BW89" s="158"/>
      <c r="BX89" s="174"/>
      <c r="BY89" s="158"/>
      <c r="BZ89" s="202"/>
      <c r="CA89" s="212"/>
      <c r="CB89" s="174"/>
      <c r="CC89" s="174"/>
      <c r="CD89" s="174"/>
      <c r="CE89" s="174"/>
      <c r="CF89" s="174"/>
      <c r="CG89" s="174"/>
      <c r="CH89" s="174"/>
      <c r="CI89" s="174"/>
      <c r="CJ89" s="174"/>
      <c r="CK89" s="174"/>
      <c r="CL89" s="174"/>
      <c r="CM89" s="174"/>
      <c r="CN89" s="174"/>
      <c r="CO89" s="174"/>
      <c r="CP89" s="174"/>
      <c r="CQ89" s="174"/>
      <c r="CR89" s="174"/>
      <c r="CS89" s="174"/>
      <c r="CT89" s="174"/>
      <c r="CU89" s="174"/>
      <c r="CZ89" s="497"/>
      <c r="FV89" s="505"/>
      <c r="GF89" s="372"/>
    </row>
    <row r="90" spans="1:188" ht="39.950000000000003" customHeight="1" thickBot="1">
      <c r="A90" s="1020">
        <f t="shared" si="62"/>
        <v>0</v>
      </c>
      <c r="B90" s="939"/>
      <c r="C90" s="940"/>
      <c r="D90" s="943"/>
      <c r="E90" s="1027"/>
      <c r="F90" s="826"/>
      <c r="G90" s="827"/>
      <c r="H90" s="828"/>
      <c r="I90" s="1031">
        <f t="shared" si="61"/>
        <v>2</v>
      </c>
      <c r="J90" s="999" t="s">
        <v>0</v>
      </c>
      <c r="K90" s="999" t="s">
        <v>0</v>
      </c>
      <c r="L90" s="1007" t="s">
        <v>0</v>
      </c>
      <c r="M90" s="843">
        <f t="shared" si="43"/>
        <v>0.45833333333333331</v>
      </c>
      <c r="N90" s="219"/>
      <c r="O90" s="794"/>
      <c r="P90" s="103" t="s">
        <v>167</v>
      </c>
      <c r="Q90" s="116" t="str">
        <f t="shared" si="44"/>
        <v xml:space="preserve"> </v>
      </c>
      <c r="R90" s="116" t="str">
        <f t="shared" si="44"/>
        <v xml:space="preserve"> </v>
      </c>
      <c r="S90" s="116" t="str">
        <f t="shared" si="44"/>
        <v xml:space="preserve"> </v>
      </c>
      <c r="T90" s="123" t="str">
        <f t="shared" si="33"/>
        <v xml:space="preserve"> </v>
      </c>
      <c r="U90" s="143">
        <f t="shared" si="45"/>
        <v>41340.038194444445</v>
      </c>
      <c r="V90" s="203">
        <f t="shared" si="46"/>
        <v>0</v>
      </c>
      <c r="AD90" s="119" t="str">
        <f t="shared" si="34"/>
        <v>z-Unused-entry</v>
      </c>
      <c r="AE90" s="119">
        <f t="shared" si="35"/>
        <v>0</v>
      </c>
      <c r="AF90" s="110"/>
      <c r="AG90" s="115">
        <f t="shared" si="47"/>
        <v>0</v>
      </c>
      <c r="AH90" s="174">
        <f t="shared" si="36"/>
        <v>0</v>
      </c>
      <c r="AI90" s="174">
        <f t="shared" si="37"/>
        <v>0</v>
      </c>
      <c r="AJ90" s="285">
        <f t="shared" si="48"/>
        <v>999999999</v>
      </c>
      <c r="AK90" s="232">
        <f t="shared" si="38"/>
        <v>0</v>
      </c>
      <c r="AL90" s="232">
        <f t="shared" si="39"/>
        <v>0</v>
      </c>
      <c r="AM90" s="178">
        <f>IF(AND($L90="Attended",$J90="Yes"),IF('IO Intake'!D$8=$AJ90,VLOOKUP('IO Intro'!$C$4,$Y$9:$Z$16,2),$AM90),0)</f>
        <v>0</v>
      </c>
      <c r="AN90" s="178">
        <f t="shared" si="49"/>
        <v>0</v>
      </c>
      <c r="AO90" s="178">
        <f t="shared" si="50"/>
        <v>0</v>
      </c>
      <c r="AP90" s="178">
        <f t="shared" si="51"/>
        <v>0</v>
      </c>
      <c r="AQ90" s="178">
        <f t="shared" si="52"/>
        <v>0</v>
      </c>
      <c r="AR90" s="178">
        <f t="shared" si="53"/>
        <v>0</v>
      </c>
      <c r="AS90" s="178">
        <f t="shared" si="54"/>
        <v>0</v>
      </c>
      <c r="AT90" s="178">
        <f t="shared" si="55"/>
        <v>0</v>
      </c>
      <c r="AU90" s="214">
        <f t="shared" si="56"/>
        <v>0</v>
      </c>
      <c r="AV90" s="215"/>
      <c r="AW90" s="178"/>
      <c r="AX90" s="160">
        <f t="shared" si="57"/>
        <v>0</v>
      </c>
      <c r="AY90" s="191">
        <f t="shared" si="58"/>
        <v>0</v>
      </c>
      <c r="AZ90" s="191">
        <f t="shared" si="59"/>
        <v>0</v>
      </c>
      <c r="BA90" s="191">
        <f t="shared" si="60"/>
        <v>0</v>
      </c>
      <c r="BB90" s="161"/>
      <c r="BC90" s="174"/>
      <c r="BD90" s="174"/>
      <c r="BE90" s="174"/>
      <c r="BF90" s="174"/>
      <c r="BG90" s="174"/>
      <c r="BH90" s="174"/>
      <c r="BI90" s="157"/>
      <c r="BJ90" s="213">
        <f t="shared" si="40"/>
        <v>0</v>
      </c>
      <c r="BK90" s="213">
        <f t="shared" si="41"/>
        <v>0</v>
      </c>
      <c r="BL90" s="213">
        <f t="shared" si="42"/>
        <v>0</v>
      </c>
      <c r="BM90" s="817"/>
      <c r="BN90" s="219"/>
      <c r="BO90" s="193"/>
      <c r="BP90" s="215"/>
      <c r="BQ90" s="158"/>
      <c r="BR90" s="174"/>
      <c r="BS90" s="158"/>
      <c r="BT90" s="174"/>
      <c r="BU90" s="158"/>
      <c r="BV90" s="174"/>
      <c r="BW90" s="158"/>
      <c r="BX90" s="174"/>
      <c r="BY90" s="158"/>
      <c r="BZ90" s="202"/>
      <c r="CA90" s="212"/>
      <c r="CB90" s="174"/>
      <c r="CC90" s="174"/>
      <c r="CD90" s="174"/>
      <c r="CE90" s="174"/>
      <c r="CF90" s="174"/>
      <c r="CG90" s="174"/>
      <c r="CH90" s="174"/>
      <c r="CI90" s="174"/>
      <c r="CJ90" s="174"/>
      <c r="CK90" s="174"/>
      <c r="CL90" s="174"/>
      <c r="CM90" s="174"/>
      <c r="CN90" s="174"/>
      <c r="CO90" s="174"/>
      <c r="CP90" s="174"/>
      <c r="CQ90" s="174"/>
      <c r="CR90" s="174"/>
      <c r="CS90" s="174"/>
      <c r="CT90" s="174"/>
      <c r="CU90" s="174"/>
      <c r="CZ90" s="497"/>
      <c r="FV90" s="505"/>
      <c r="GF90" s="372"/>
    </row>
    <row r="91" spans="1:188" ht="39.950000000000003" customHeight="1" thickBot="1">
      <c r="A91" s="1020">
        <f t="shared" si="62"/>
        <v>0</v>
      </c>
      <c r="B91" s="939"/>
      <c r="C91" s="940"/>
      <c r="D91" s="943"/>
      <c r="E91" s="1027"/>
      <c r="F91" s="826"/>
      <c r="G91" s="827"/>
      <c r="H91" s="828"/>
      <c r="I91" s="1031">
        <f t="shared" si="61"/>
        <v>2</v>
      </c>
      <c r="J91" s="999" t="s">
        <v>0</v>
      </c>
      <c r="K91" s="999" t="s">
        <v>0</v>
      </c>
      <c r="L91" s="1007" t="s">
        <v>0</v>
      </c>
      <c r="M91" s="843">
        <f t="shared" si="43"/>
        <v>0.45833333333333331</v>
      </c>
      <c r="N91" s="219"/>
      <c r="O91" s="794"/>
      <c r="P91" s="103" t="s">
        <v>167</v>
      </c>
      <c r="Q91" s="116" t="str">
        <f t="shared" si="44"/>
        <v xml:space="preserve"> </v>
      </c>
      <c r="R91" s="116" t="str">
        <f t="shared" si="44"/>
        <v xml:space="preserve"> </v>
      </c>
      <c r="S91" s="116" t="str">
        <f t="shared" si="44"/>
        <v xml:space="preserve"> </v>
      </c>
      <c r="T91" s="123" t="str">
        <f t="shared" si="33"/>
        <v xml:space="preserve"> </v>
      </c>
      <c r="U91" s="143">
        <f t="shared" si="45"/>
        <v>41340.038194444445</v>
      </c>
      <c r="V91" s="203">
        <f t="shared" si="46"/>
        <v>0</v>
      </c>
      <c r="AD91" s="119" t="str">
        <f t="shared" si="34"/>
        <v>z-Unused-entry</v>
      </c>
      <c r="AE91" s="119">
        <f t="shared" si="35"/>
        <v>0</v>
      </c>
      <c r="AF91" s="110"/>
      <c r="AG91" s="115">
        <f t="shared" si="47"/>
        <v>0</v>
      </c>
      <c r="AH91" s="174">
        <f t="shared" si="36"/>
        <v>0</v>
      </c>
      <c r="AI91" s="174">
        <f t="shared" si="37"/>
        <v>0</v>
      </c>
      <c r="AJ91" s="285">
        <f t="shared" si="48"/>
        <v>999999999</v>
      </c>
      <c r="AK91" s="232">
        <f t="shared" si="38"/>
        <v>0</v>
      </c>
      <c r="AL91" s="232">
        <f t="shared" si="39"/>
        <v>0</v>
      </c>
      <c r="AM91" s="178">
        <f>IF(AND($L91="Attended",$J91="Yes"),IF('IO Intake'!D$8=$AJ91,VLOOKUP('IO Intro'!$C$4,$Y$9:$Z$16,2),$AM91),0)</f>
        <v>0</v>
      </c>
      <c r="AN91" s="178">
        <f t="shared" si="49"/>
        <v>0</v>
      </c>
      <c r="AO91" s="178">
        <f t="shared" si="50"/>
        <v>0</v>
      </c>
      <c r="AP91" s="178">
        <f t="shared" si="51"/>
        <v>0</v>
      </c>
      <c r="AQ91" s="178">
        <f t="shared" si="52"/>
        <v>0</v>
      </c>
      <c r="AR91" s="178">
        <f t="shared" si="53"/>
        <v>0</v>
      </c>
      <c r="AS91" s="178">
        <f t="shared" si="54"/>
        <v>0</v>
      </c>
      <c r="AT91" s="178">
        <f t="shared" si="55"/>
        <v>0</v>
      </c>
      <c r="AU91" s="214">
        <f t="shared" si="56"/>
        <v>0</v>
      </c>
      <c r="AV91" s="215"/>
      <c r="AW91" s="178"/>
      <c r="AX91" s="160">
        <f t="shared" si="57"/>
        <v>0</v>
      </c>
      <c r="AY91" s="191">
        <f t="shared" si="58"/>
        <v>0</v>
      </c>
      <c r="AZ91" s="191">
        <f t="shared" si="59"/>
        <v>0</v>
      </c>
      <c r="BA91" s="191">
        <f t="shared" si="60"/>
        <v>0</v>
      </c>
      <c r="BB91" s="161"/>
      <c r="BC91" s="174"/>
      <c r="BD91" s="174"/>
      <c r="BE91" s="174"/>
      <c r="BF91" s="174"/>
      <c r="BG91" s="174"/>
      <c r="BH91" s="174"/>
      <c r="BI91" s="157"/>
      <c r="BJ91" s="213">
        <f t="shared" si="40"/>
        <v>0</v>
      </c>
      <c r="BK91" s="213">
        <f t="shared" si="41"/>
        <v>0</v>
      </c>
      <c r="BL91" s="213">
        <f t="shared" si="42"/>
        <v>0</v>
      </c>
      <c r="BM91" s="817"/>
      <c r="BN91" s="219"/>
      <c r="BO91" s="193"/>
      <c r="BP91" s="215"/>
      <c r="BQ91" s="158"/>
      <c r="BR91" s="174"/>
      <c r="BS91" s="158"/>
      <c r="BT91" s="174"/>
      <c r="BU91" s="158"/>
      <c r="BV91" s="174"/>
      <c r="BW91" s="158"/>
      <c r="BX91" s="174"/>
      <c r="BY91" s="158"/>
      <c r="BZ91" s="202"/>
      <c r="CA91" s="212"/>
      <c r="CB91" s="174"/>
      <c r="CC91" s="174"/>
      <c r="CD91" s="174"/>
      <c r="CE91" s="174"/>
      <c r="CF91" s="174"/>
      <c r="CG91" s="174"/>
      <c r="CH91" s="174"/>
      <c r="CI91" s="174"/>
      <c r="CJ91" s="174"/>
      <c r="CK91" s="174"/>
      <c r="CL91" s="174"/>
      <c r="CM91" s="174"/>
      <c r="CN91" s="174"/>
      <c r="CO91" s="174"/>
      <c r="CP91" s="174"/>
      <c r="CQ91" s="174"/>
      <c r="CR91" s="174"/>
      <c r="CS91" s="174"/>
      <c r="CT91" s="174"/>
      <c r="CU91" s="174"/>
      <c r="CZ91" s="497"/>
      <c r="FV91" s="505"/>
      <c r="GF91" s="372"/>
    </row>
    <row r="92" spans="1:188" ht="39.950000000000003" customHeight="1" thickBot="1">
      <c r="A92" s="1020">
        <f t="shared" si="62"/>
        <v>0</v>
      </c>
      <c r="B92" s="939"/>
      <c r="C92" s="940"/>
      <c r="D92" s="943"/>
      <c r="E92" s="1027"/>
      <c r="F92" s="826"/>
      <c r="G92" s="827"/>
      <c r="H92" s="828"/>
      <c r="I92" s="1031">
        <f t="shared" si="61"/>
        <v>2</v>
      </c>
      <c r="J92" s="999" t="s">
        <v>0</v>
      </c>
      <c r="K92" s="999" t="s">
        <v>0</v>
      </c>
      <c r="L92" s="1007" t="s">
        <v>0</v>
      </c>
      <c r="M92" s="843">
        <f t="shared" si="43"/>
        <v>0.45833333333333331</v>
      </c>
      <c r="N92" s="219"/>
      <c r="O92" s="794"/>
      <c r="P92" s="103" t="s">
        <v>167</v>
      </c>
      <c r="Q92" s="116" t="str">
        <f t="shared" si="44"/>
        <v xml:space="preserve"> </v>
      </c>
      <c r="R92" s="116" t="str">
        <f t="shared" si="44"/>
        <v xml:space="preserve"> </v>
      </c>
      <c r="S92" s="116" t="str">
        <f t="shared" si="44"/>
        <v xml:space="preserve"> </v>
      </c>
      <c r="T92" s="123" t="str">
        <f t="shared" si="33"/>
        <v xml:space="preserve"> </v>
      </c>
      <c r="U92" s="143">
        <f t="shared" si="45"/>
        <v>41340.038194444445</v>
      </c>
      <c r="V92" s="203">
        <f t="shared" si="46"/>
        <v>0</v>
      </c>
      <c r="AD92" s="119" t="str">
        <f t="shared" si="34"/>
        <v>z-Unused-entry</v>
      </c>
      <c r="AE92" s="119">
        <f t="shared" si="35"/>
        <v>0</v>
      </c>
      <c r="AF92" s="110"/>
      <c r="AG92" s="115">
        <f t="shared" si="47"/>
        <v>0</v>
      </c>
      <c r="AH92" s="174">
        <f t="shared" si="36"/>
        <v>0</v>
      </c>
      <c r="AI92" s="174">
        <f t="shared" si="37"/>
        <v>0</v>
      </c>
      <c r="AJ92" s="285">
        <f t="shared" si="48"/>
        <v>999999999</v>
      </c>
      <c r="AK92" s="232">
        <f t="shared" si="38"/>
        <v>0</v>
      </c>
      <c r="AL92" s="232">
        <f t="shared" si="39"/>
        <v>0</v>
      </c>
      <c r="AM92" s="178">
        <f>IF(AND($L92="Attended",$J92="Yes"),IF('IO Intake'!D$8=$AJ92,VLOOKUP('IO Intro'!$C$4,$Y$9:$Z$16,2),$AM92),0)</f>
        <v>0</v>
      </c>
      <c r="AN92" s="178">
        <f t="shared" si="49"/>
        <v>0</v>
      </c>
      <c r="AO92" s="178">
        <f t="shared" si="50"/>
        <v>0</v>
      </c>
      <c r="AP92" s="178">
        <f t="shared" si="51"/>
        <v>0</v>
      </c>
      <c r="AQ92" s="178">
        <f t="shared" si="52"/>
        <v>0</v>
      </c>
      <c r="AR92" s="178">
        <f t="shared" si="53"/>
        <v>0</v>
      </c>
      <c r="AS92" s="178">
        <f t="shared" si="54"/>
        <v>0</v>
      </c>
      <c r="AT92" s="178">
        <f t="shared" si="55"/>
        <v>0</v>
      </c>
      <c r="AU92" s="214">
        <f t="shared" si="56"/>
        <v>0</v>
      </c>
      <c r="AV92" s="215"/>
      <c r="AW92" s="178"/>
      <c r="AX92" s="160">
        <f t="shared" si="57"/>
        <v>0</v>
      </c>
      <c r="AY92" s="191">
        <f t="shared" si="58"/>
        <v>0</v>
      </c>
      <c r="AZ92" s="191">
        <f t="shared" si="59"/>
        <v>0</v>
      </c>
      <c r="BA92" s="191">
        <f t="shared" si="60"/>
        <v>0</v>
      </c>
      <c r="BB92" s="161"/>
      <c r="BC92" s="174"/>
      <c r="BD92" s="174"/>
      <c r="BE92" s="174"/>
      <c r="BF92" s="174"/>
      <c r="BG92" s="174"/>
      <c r="BH92" s="174"/>
      <c r="BI92" s="157"/>
      <c r="BJ92" s="213">
        <f t="shared" si="40"/>
        <v>0</v>
      </c>
      <c r="BK92" s="213">
        <f t="shared" si="41"/>
        <v>0</v>
      </c>
      <c r="BL92" s="213">
        <f t="shared" si="42"/>
        <v>0</v>
      </c>
      <c r="BM92" s="817"/>
      <c r="BN92" s="219"/>
      <c r="BO92" s="193"/>
      <c r="BP92" s="215"/>
      <c r="BQ92" s="158"/>
      <c r="BR92" s="174"/>
      <c r="BS92" s="158"/>
      <c r="BT92" s="174"/>
      <c r="BU92" s="158"/>
      <c r="BV92" s="174"/>
      <c r="BW92" s="158"/>
      <c r="BX92" s="174"/>
      <c r="BY92" s="158"/>
      <c r="BZ92" s="202"/>
      <c r="CA92" s="212"/>
      <c r="CB92" s="174"/>
      <c r="CC92" s="174"/>
      <c r="CD92" s="174"/>
      <c r="CE92" s="174"/>
      <c r="CF92" s="174"/>
      <c r="CG92" s="174"/>
      <c r="CH92" s="174"/>
      <c r="CI92" s="174"/>
      <c r="CJ92" s="174"/>
      <c r="CK92" s="174"/>
      <c r="CL92" s="174"/>
      <c r="CM92" s="174"/>
      <c r="CN92" s="174"/>
      <c r="CO92" s="174"/>
      <c r="CP92" s="174"/>
      <c r="CQ92" s="174"/>
      <c r="CR92" s="174"/>
      <c r="CS92" s="174"/>
      <c r="CT92" s="174"/>
      <c r="CU92" s="174"/>
      <c r="CZ92" s="497"/>
      <c r="FV92" s="505"/>
      <c r="GF92" s="372"/>
    </row>
    <row r="93" spans="1:188" ht="39.950000000000003" customHeight="1" thickBot="1">
      <c r="A93" s="1020">
        <f t="shared" si="62"/>
        <v>0</v>
      </c>
      <c r="B93" s="939"/>
      <c r="C93" s="940"/>
      <c r="D93" s="943"/>
      <c r="E93" s="1027"/>
      <c r="F93" s="826"/>
      <c r="G93" s="827"/>
      <c r="H93" s="828"/>
      <c r="I93" s="1031">
        <f t="shared" si="61"/>
        <v>2</v>
      </c>
      <c r="J93" s="999" t="s">
        <v>0</v>
      </c>
      <c r="K93" s="999" t="s">
        <v>0</v>
      </c>
      <c r="L93" s="1007" t="s">
        <v>0</v>
      </c>
      <c r="M93" s="843">
        <f t="shared" si="43"/>
        <v>0.45833333333333331</v>
      </c>
      <c r="N93" s="219"/>
      <c r="O93" s="794"/>
      <c r="P93" s="103" t="s">
        <v>167</v>
      </c>
      <c r="Q93" s="116" t="str">
        <f t="shared" si="44"/>
        <v xml:space="preserve"> </v>
      </c>
      <c r="R93" s="116" t="str">
        <f t="shared" si="44"/>
        <v xml:space="preserve"> </v>
      </c>
      <c r="S93" s="116" t="str">
        <f t="shared" si="44"/>
        <v xml:space="preserve"> </v>
      </c>
      <c r="T93" s="123" t="str">
        <f t="shared" si="33"/>
        <v xml:space="preserve"> </v>
      </c>
      <c r="U93" s="143">
        <f t="shared" si="45"/>
        <v>41340.038194444445</v>
      </c>
      <c r="V93" s="203">
        <f t="shared" si="46"/>
        <v>0</v>
      </c>
      <c r="AD93" s="119" t="str">
        <f t="shared" si="34"/>
        <v>z-Unused-entry</v>
      </c>
      <c r="AE93" s="119">
        <f t="shared" si="35"/>
        <v>0</v>
      </c>
      <c r="AF93" s="110"/>
      <c r="AG93" s="115">
        <f t="shared" si="47"/>
        <v>0</v>
      </c>
      <c r="AH93" s="174">
        <f t="shared" si="36"/>
        <v>0</v>
      </c>
      <c r="AI93" s="174">
        <f t="shared" si="37"/>
        <v>0</v>
      </c>
      <c r="AJ93" s="285">
        <f t="shared" si="48"/>
        <v>999999999</v>
      </c>
      <c r="AK93" s="232">
        <f t="shared" si="38"/>
        <v>0</v>
      </c>
      <c r="AL93" s="232">
        <f t="shared" si="39"/>
        <v>0</v>
      </c>
      <c r="AM93" s="178">
        <f>IF(AND($L93="Attended",$J93="Yes"),IF('IO Intake'!D$8=$AJ93,VLOOKUP('IO Intro'!$C$4,$Y$9:$Z$16,2),$AM93),0)</f>
        <v>0</v>
      </c>
      <c r="AN93" s="178">
        <f t="shared" si="49"/>
        <v>0</v>
      </c>
      <c r="AO93" s="178">
        <f t="shared" si="50"/>
        <v>0</v>
      </c>
      <c r="AP93" s="178">
        <f t="shared" si="51"/>
        <v>0</v>
      </c>
      <c r="AQ93" s="178">
        <f t="shared" si="52"/>
        <v>0</v>
      </c>
      <c r="AR93" s="178">
        <f t="shared" si="53"/>
        <v>0</v>
      </c>
      <c r="AS93" s="178">
        <f t="shared" si="54"/>
        <v>0</v>
      </c>
      <c r="AT93" s="178">
        <f t="shared" si="55"/>
        <v>0</v>
      </c>
      <c r="AU93" s="214">
        <f t="shared" si="56"/>
        <v>0</v>
      </c>
      <c r="AV93" s="215"/>
      <c r="AW93" s="178"/>
      <c r="AX93" s="160">
        <f t="shared" si="57"/>
        <v>0</v>
      </c>
      <c r="AY93" s="191">
        <f t="shared" si="58"/>
        <v>0</v>
      </c>
      <c r="AZ93" s="191">
        <f t="shared" si="59"/>
        <v>0</v>
      </c>
      <c r="BA93" s="191">
        <f t="shared" si="60"/>
        <v>0</v>
      </c>
      <c r="BB93" s="161"/>
      <c r="BC93" s="174"/>
      <c r="BD93" s="174"/>
      <c r="BE93" s="174"/>
      <c r="BF93" s="174"/>
      <c r="BG93" s="174"/>
      <c r="BH93" s="174"/>
      <c r="BI93" s="157"/>
      <c r="BJ93" s="213">
        <f t="shared" si="40"/>
        <v>0</v>
      </c>
      <c r="BK93" s="213">
        <f t="shared" si="41"/>
        <v>0</v>
      </c>
      <c r="BL93" s="213">
        <f t="shared" si="42"/>
        <v>0</v>
      </c>
      <c r="BM93" s="817"/>
      <c r="BN93" s="219"/>
      <c r="BO93" s="193"/>
      <c r="BP93" s="215"/>
      <c r="BQ93" s="158"/>
      <c r="BR93" s="174"/>
      <c r="BS93" s="158"/>
      <c r="BT93" s="174"/>
      <c r="BU93" s="158"/>
      <c r="BV93" s="174"/>
      <c r="BW93" s="158"/>
      <c r="BX93" s="174"/>
      <c r="BY93" s="158"/>
      <c r="BZ93" s="202"/>
      <c r="CA93" s="212"/>
      <c r="CB93" s="174"/>
      <c r="CC93" s="174"/>
      <c r="CD93" s="174"/>
      <c r="CE93" s="174"/>
      <c r="CF93" s="174"/>
      <c r="CG93" s="174"/>
      <c r="CH93" s="174"/>
      <c r="CI93" s="174"/>
      <c r="CJ93" s="174"/>
      <c r="CK93" s="174"/>
      <c r="CL93" s="174"/>
      <c r="CM93" s="174"/>
      <c r="CN93" s="174"/>
      <c r="CO93" s="174"/>
      <c r="CP93" s="174"/>
      <c r="CQ93" s="174"/>
      <c r="CR93" s="174"/>
      <c r="CS93" s="174"/>
      <c r="CT93" s="174"/>
      <c r="CU93" s="174"/>
      <c r="CZ93" s="497"/>
      <c r="FV93" s="505"/>
      <c r="GF93" s="372"/>
    </row>
    <row r="94" spans="1:188" ht="39.950000000000003" customHeight="1" thickBot="1">
      <c r="A94" s="1020">
        <f t="shared" si="62"/>
        <v>0</v>
      </c>
      <c r="B94" s="939"/>
      <c r="C94" s="940"/>
      <c r="D94" s="943"/>
      <c r="E94" s="1027"/>
      <c r="F94" s="826"/>
      <c r="G94" s="827"/>
      <c r="H94" s="828"/>
      <c r="I94" s="1031">
        <f t="shared" si="61"/>
        <v>2</v>
      </c>
      <c r="J94" s="999" t="s">
        <v>0</v>
      </c>
      <c r="K94" s="999" t="s">
        <v>0</v>
      </c>
      <c r="L94" s="1007" t="s">
        <v>0</v>
      </c>
      <c r="M94" s="843">
        <f t="shared" si="43"/>
        <v>0.45833333333333331</v>
      </c>
      <c r="N94" s="219"/>
      <c r="O94" s="794"/>
      <c r="P94" s="103" t="s">
        <v>167</v>
      </c>
      <c r="Q94" s="116" t="str">
        <f t="shared" si="44"/>
        <v xml:space="preserve"> </v>
      </c>
      <c r="R94" s="116" t="str">
        <f t="shared" si="44"/>
        <v xml:space="preserve"> </v>
      </c>
      <c r="S94" s="116" t="str">
        <f t="shared" si="44"/>
        <v xml:space="preserve"> </v>
      </c>
      <c r="T94" s="123" t="str">
        <f t="shared" si="33"/>
        <v xml:space="preserve"> </v>
      </c>
      <c r="U94" s="143">
        <f t="shared" si="45"/>
        <v>41340.038194444445</v>
      </c>
      <c r="V94" s="203">
        <f t="shared" si="46"/>
        <v>0</v>
      </c>
      <c r="AD94" s="119" t="str">
        <f t="shared" si="34"/>
        <v>z-Unused-entry</v>
      </c>
      <c r="AE94" s="119">
        <f t="shared" si="35"/>
        <v>0</v>
      </c>
      <c r="AF94" s="110"/>
      <c r="AG94" s="115">
        <f t="shared" si="47"/>
        <v>0</v>
      </c>
      <c r="AH94" s="174">
        <f t="shared" si="36"/>
        <v>0</v>
      </c>
      <c r="AI94" s="174">
        <f t="shared" si="37"/>
        <v>0</v>
      </c>
      <c r="AJ94" s="285">
        <f t="shared" si="48"/>
        <v>999999999</v>
      </c>
      <c r="AK94" s="232">
        <f t="shared" si="38"/>
        <v>0</v>
      </c>
      <c r="AL94" s="232">
        <f t="shared" si="39"/>
        <v>0</v>
      </c>
      <c r="AM94" s="178">
        <f>IF(AND($L94="Attended",$J94="Yes"),IF('IO Intake'!D$8=$AJ94,VLOOKUP('IO Intro'!$C$4,$Y$9:$Z$16,2),$AM94),0)</f>
        <v>0</v>
      </c>
      <c r="AN94" s="178">
        <f t="shared" si="49"/>
        <v>0</v>
      </c>
      <c r="AO94" s="178">
        <f t="shared" si="50"/>
        <v>0</v>
      </c>
      <c r="AP94" s="178">
        <f t="shared" si="51"/>
        <v>0</v>
      </c>
      <c r="AQ94" s="178">
        <f t="shared" si="52"/>
        <v>0</v>
      </c>
      <c r="AR94" s="178">
        <f t="shared" si="53"/>
        <v>0</v>
      </c>
      <c r="AS94" s="178">
        <f t="shared" si="54"/>
        <v>0</v>
      </c>
      <c r="AT94" s="178">
        <f t="shared" si="55"/>
        <v>0</v>
      </c>
      <c r="AU94" s="214">
        <f t="shared" si="56"/>
        <v>0</v>
      </c>
      <c r="AV94" s="215"/>
      <c r="AW94" s="178"/>
      <c r="AX94" s="160">
        <f t="shared" si="57"/>
        <v>0</v>
      </c>
      <c r="AY94" s="191">
        <f t="shared" si="58"/>
        <v>0</v>
      </c>
      <c r="AZ94" s="191">
        <f t="shared" si="59"/>
        <v>0</v>
      </c>
      <c r="BA94" s="191">
        <f t="shared" si="60"/>
        <v>0</v>
      </c>
      <c r="BB94" s="161"/>
      <c r="BC94" s="174"/>
      <c r="BD94" s="174"/>
      <c r="BE94" s="174"/>
      <c r="BF94" s="174"/>
      <c r="BG94" s="174"/>
      <c r="BH94" s="174"/>
      <c r="BI94" s="157"/>
      <c r="BJ94" s="213">
        <f t="shared" si="40"/>
        <v>0</v>
      </c>
      <c r="BK94" s="213">
        <f t="shared" si="41"/>
        <v>0</v>
      </c>
      <c r="BL94" s="213">
        <f t="shared" si="42"/>
        <v>0</v>
      </c>
      <c r="BM94" s="817"/>
      <c r="BN94" s="219"/>
      <c r="BO94" s="193"/>
      <c r="BP94" s="215"/>
      <c r="BQ94" s="158"/>
      <c r="BR94" s="174"/>
      <c r="BS94" s="158"/>
      <c r="BT94" s="174"/>
      <c r="BU94" s="158"/>
      <c r="BV94" s="174"/>
      <c r="BW94" s="158"/>
      <c r="BX94" s="174"/>
      <c r="BY94" s="158"/>
      <c r="BZ94" s="202"/>
      <c r="CA94" s="212"/>
      <c r="CB94" s="174"/>
      <c r="CC94" s="174"/>
      <c r="CD94" s="174"/>
      <c r="CE94" s="174"/>
      <c r="CF94" s="174"/>
      <c r="CG94" s="174"/>
      <c r="CH94" s="174"/>
      <c r="CI94" s="174"/>
      <c r="CJ94" s="174"/>
      <c r="CK94" s="174"/>
      <c r="CL94" s="174"/>
      <c r="CM94" s="174"/>
      <c r="CN94" s="174"/>
      <c r="CO94" s="174"/>
      <c r="CP94" s="174"/>
      <c r="CQ94" s="174"/>
      <c r="CR94" s="174"/>
      <c r="CS94" s="174"/>
      <c r="CT94" s="174"/>
      <c r="CU94" s="174"/>
      <c r="CZ94" s="497"/>
      <c r="FV94" s="505"/>
      <c r="GF94" s="372"/>
    </row>
    <row r="95" spans="1:188" ht="39.950000000000003" customHeight="1" thickBot="1">
      <c r="A95" s="1019">
        <f t="shared" si="62"/>
        <v>0</v>
      </c>
      <c r="B95" s="939"/>
      <c r="C95" s="940"/>
      <c r="D95" s="943"/>
      <c r="E95" s="1027"/>
      <c r="F95" s="826"/>
      <c r="G95" s="827"/>
      <c r="H95" s="828"/>
      <c r="I95" s="1031">
        <f t="shared" si="61"/>
        <v>2</v>
      </c>
      <c r="J95" s="999" t="s">
        <v>0</v>
      </c>
      <c r="K95" s="999" t="s">
        <v>0</v>
      </c>
      <c r="L95" s="1007" t="s">
        <v>0</v>
      </c>
      <c r="M95" s="843">
        <f t="shared" si="43"/>
        <v>0.45833333333333331</v>
      </c>
      <c r="N95" s="219"/>
      <c r="O95" s="794"/>
      <c r="P95" s="103" t="s">
        <v>167</v>
      </c>
      <c r="Q95" s="116" t="str">
        <f t="shared" si="44"/>
        <v xml:space="preserve"> </v>
      </c>
      <c r="R95" s="116" t="str">
        <f t="shared" si="44"/>
        <v xml:space="preserve"> </v>
      </c>
      <c r="S95" s="116" t="str">
        <f t="shared" si="44"/>
        <v xml:space="preserve"> </v>
      </c>
      <c r="T95" s="123" t="str">
        <f t="shared" si="33"/>
        <v xml:space="preserve"> </v>
      </c>
      <c r="U95" s="143">
        <f t="shared" si="45"/>
        <v>41340.038194444445</v>
      </c>
      <c r="V95" s="203">
        <f t="shared" si="46"/>
        <v>0</v>
      </c>
      <c r="AD95" s="119" t="str">
        <f t="shared" si="34"/>
        <v>z-Unused-entry</v>
      </c>
      <c r="AE95" s="119">
        <f t="shared" si="35"/>
        <v>0</v>
      </c>
      <c r="AF95" s="110"/>
      <c r="AG95" s="115">
        <f t="shared" si="47"/>
        <v>0</v>
      </c>
      <c r="AH95" s="174">
        <f t="shared" si="36"/>
        <v>0</v>
      </c>
      <c r="AI95" s="174">
        <f t="shared" si="37"/>
        <v>0</v>
      </c>
      <c r="AJ95" s="285">
        <f t="shared" si="48"/>
        <v>999999999</v>
      </c>
      <c r="AK95" s="232">
        <f t="shared" si="38"/>
        <v>0</v>
      </c>
      <c r="AL95" s="232">
        <f t="shared" si="39"/>
        <v>0</v>
      </c>
      <c r="AM95" s="178">
        <f>IF(AND($L95="Attended",$J95="Yes"),IF('IO Intake'!D$8=$AJ95,VLOOKUP('IO Intro'!$C$4,$Y$9:$Z$16,2),$AM95),0)</f>
        <v>0</v>
      </c>
      <c r="AN95" s="178">
        <f t="shared" si="49"/>
        <v>0</v>
      </c>
      <c r="AO95" s="178">
        <f t="shared" si="50"/>
        <v>0</v>
      </c>
      <c r="AP95" s="178">
        <f t="shared" si="51"/>
        <v>0</v>
      </c>
      <c r="AQ95" s="178">
        <f t="shared" si="52"/>
        <v>0</v>
      </c>
      <c r="AR95" s="178">
        <f t="shared" si="53"/>
        <v>0</v>
      </c>
      <c r="AS95" s="178">
        <f t="shared" si="54"/>
        <v>0</v>
      </c>
      <c r="AT95" s="178">
        <f t="shared" si="55"/>
        <v>0</v>
      </c>
      <c r="AU95" s="214">
        <f t="shared" si="56"/>
        <v>0</v>
      </c>
      <c r="AV95" s="215"/>
      <c r="AW95" s="178"/>
      <c r="AX95" s="160">
        <f t="shared" si="57"/>
        <v>0</v>
      </c>
      <c r="AY95" s="191">
        <f t="shared" si="58"/>
        <v>0</v>
      </c>
      <c r="AZ95" s="191">
        <f t="shared" si="59"/>
        <v>0</v>
      </c>
      <c r="BA95" s="191">
        <f t="shared" si="60"/>
        <v>0</v>
      </c>
      <c r="BB95" s="161"/>
      <c r="BC95" s="174"/>
      <c r="BD95" s="174"/>
      <c r="BE95" s="174"/>
      <c r="BF95" s="174"/>
      <c r="BG95" s="174"/>
      <c r="BH95" s="174"/>
      <c r="BI95" s="157"/>
      <c r="BJ95" s="213">
        <f t="shared" si="40"/>
        <v>0</v>
      </c>
      <c r="BK95" s="213">
        <f t="shared" si="41"/>
        <v>0</v>
      </c>
      <c r="BL95" s="213">
        <f t="shared" si="42"/>
        <v>0</v>
      </c>
      <c r="BM95" s="817"/>
      <c r="BN95" s="219"/>
      <c r="BO95" s="193"/>
      <c r="BP95" s="215"/>
      <c r="BQ95" s="158"/>
      <c r="BR95" s="174"/>
      <c r="BS95" s="158"/>
      <c r="BT95" s="174"/>
      <c r="BU95" s="158"/>
      <c r="BV95" s="174"/>
      <c r="BW95" s="158"/>
      <c r="BX95" s="174"/>
      <c r="BY95" s="158"/>
      <c r="BZ95" s="202"/>
      <c r="CA95" s="212"/>
      <c r="CB95" s="174"/>
      <c r="CC95" s="174"/>
      <c r="CD95" s="174"/>
      <c r="CE95" s="174"/>
      <c r="CF95" s="174"/>
      <c r="CG95" s="174"/>
      <c r="CH95" s="174"/>
      <c r="CI95" s="174"/>
      <c r="CJ95" s="174"/>
      <c r="CK95" s="174"/>
      <c r="CL95" s="174"/>
      <c r="CM95" s="174"/>
      <c r="CN95" s="174"/>
      <c r="CO95" s="174"/>
      <c r="CP95" s="174"/>
      <c r="CQ95" s="174"/>
      <c r="CR95" s="174"/>
      <c r="CS95" s="174"/>
      <c r="CT95" s="174"/>
      <c r="CU95" s="174"/>
      <c r="CZ95" s="497"/>
      <c r="FV95" s="505"/>
      <c r="GF95" s="372"/>
    </row>
    <row r="96" spans="1:188" ht="39.950000000000003" customHeight="1" thickBot="1">
      <c r="A96" s="1020">
        <f t="shared" si="62"/>
        <v>0</v>
      </c>
      <c r="B96" s="939"/>
      <c r="C96" s="940"/>
      <c r="D96" s="943"/>
      <c r="E96" s="1027"/>
      <c r="F96" s="826"/>
      <c r="G96" s="827"/>
      <c r="H96" s="828"/>
      <c r="I96" s="1031">
        <f t="shared" si="61"/>
        <v>2</v>
      </c>
      <c r="J96" s="999" t="s">
        <v>0</v>
      </c>
      <c r="K96" s="999" t="s">
        <v>0</v>
      </c>
      <c r="L96" s="1007" t="s">
        <v>0</v>
      </c>
      <c r="M96" s="843">
        <f t="shared" si="43"/>
        <v>0.45833333333333331</v>
      </c>
      <c r="N96" s="219"/>
      <c r="O96" s="794"/>
      <c r="P96" s="103" t="s">
        <v>167</v>
      </c>
      <c r="Q96" s="116" t="str">
        <f t="shared" si="44"/>
        <v xml:space="preserve"> </v>
      </c>
      <c r="R96" s="116" t="str">
        <f t="shared" si="44"/>
        <v xml:space="preserve"> </v>
      </c>
      <c r="S96" s="116" t="str">
        <f t="shared" si="44"/>
        <v xml:space="preserve"> </v>
      </c>
      <c r="T96" s="123" t="str">
        <f t="shared" si="33"/>
        <v xml:space="preserve"> </v>
      </c>
      <c r="U96" s="143">
        <f t="shared" si="45"/>
        <v>41340.038194444445</v>
      </c>
      <c r="V96" s="203">
        <f t="shared" si="46"/>
        <v>0</v>
      </c>
      <c r="AD96" s="119" t="str">
        <f t="shared" si="34"/>
        <v>z-Unused-entry</v>
      </c>
      <c r="AE96" s="119">
        <f t="shared" si="35"/>
        <v>0</v>
      </c>
      <c r="AF96" s="110"/>
      <c r="AG96" s="115">
        <f t="shared" si="47"/>
        <v>0</v>
      </c>
      <c r="AH96" s="174">
        <f t="shared" si="36"/>
        <v>0</v>
      </c>
      <c r="AI96" s="174">
        <f t="shared" si="37"/>
        <v>0</v>
      </c>
      <c r="AJ96" s="285">
        <f t="shared" si="48"/>
        <v>999999999</v>
      </c>
      <c r="AK96" s="232">
        <f t="shared" si="38"/>
        <v>0</v>
      </c>
      <c r="AL96" s="232">
        <f t="shared" si="39"/>
        <v>0</v>
      </c>
      <c r="AM96" s="178">
        <f>IF(AND($L96="Attended",$J96="Yes"),IF('IO Intake'!D$8=$AJ96,VLOOKUP('IO Intro'!$C$4,$Y$9:$Z$16,2),$AM96),0)</f>
        <v>0</v>
      </c>
      <c r="AN96" s="178">
        <f t="shared" si="49"/>
        <v>0</v>
      </c>
      <c r="AO96" s="178">
        <f t="shared" si="50"/>
        <v>0</v>
      </c>
      <c r="AP96" s="178">
        <f t="shared" si="51"/>
        <v>0</v>
      </c>
      <c r="AQ96" s="178">
        <f t="shared" si="52"/>
        <v>0</v>
      </c>
      <c r="AR96" s="178">
        <f t="shared" si="53"/>
        <v>0</v>
      </c>
      <c r="AS96" s="178">
        <f t="shared" si="54"/>
        <v>0</v>
      </c>
      <c r="AT96" s="178">
        <f t="shared" si="55"/>
        <v>0</v>
      </c>
      <c r="AU96" s="214">
        <f t="shared" si="56"/>
        <v>0</v>
      </c>
      <c r="AV96" s="215"/>
      <c r="AW96" s="178"/>
      <c r="AX96" s="160">
        <f t="shared" si="57"/>
        <v>0</v>
      </c>
      <c r="AY96" s="191">
        <f t="shared" si="58"/>
        <v>0</v>
      </c>
      <c r="AZ96" s="191">
        <f t="shared" si="59"/>
        <v>0</v>
      </c>
      <c r="BA96" s="191">
        <f t="shared" si="60"/>
        <v>0</v>
      </c>
      <c r="BB96" s="161"/>
      <c r="BC96" s="174"/>
      <c r="BD96" s="174"/>
      <c r="BE96" s="174"/>
      <c r="BF96" s="174"/>
      <c r="BG96" s="174"/>
      <c r="BH96" s="174"/>
      <c r="BI96" s="157"/>
      <c r="BJ96" s="213">
        <f t="shared" si="40"/>
        <v>0</v>
      </c>
      <c r="BK96" s="213">
        <f t="shared" si="41"/>
        <v>0</v>
      </c>
      <c r="BL96" s="213">
        <f t="shared" si="42"/>
        <v>0</v>
      </c>
      <c r="BM96" s="817"/>
      <c r="BN96" s="219"/>
      <c r="BO96" s="193"/>
      <c r="BP96" s="215"/>
      <c r="BQ96" s="158"/>
      <c r="BR96" s="174"/>
      <c r="BS96" s="158"/>
      <c r="BT96" s="174"/>
      <c r="BU96" s="158"/>
      <c r="BV96" s="174"/>
      <c r="BW96" s="158"/>
      <c r="BX96" s="174"/>
      <c r="BY96" s="158"/>
      <c r="BZ96" s="202"/>
      <c r="CA96" s="212"/>
      <c r="CB96" s="174"/>
      <c r="CC96" s="174"/>
      <c r="CD96" s="174"/>
      <c r="CE96" s="174"/>
      <c r="CF96" s="174"/>
      <c r="CG96" s="174"/>
      <c r="CH96" s="174"/>
      <c r="CI96" s="174"/>
      <c r="CJ96" s="174"/>
      <c r="CK96" s="174"/>
      <c r="CL96" s="174"/>
      <c r="CM96" s="174"/>
      <c r="CN96" s="174"/>
      <c r="CO96" s="174"/>
      <c r="CP96" s="174"/>
      <c r="CQ96" s="174"/>
      <c r="CR96" s="174"/>
      <c r="CS96" s="174"/>
      <c r="CT96" s="174"/>
      <c r="CU96" s="174"/>
      <c r="CZ96" s="497"/>
      <c r="FV96" s="505"/>
      <c r="GF96" s="372"/>
    </row>
    <row r="97" spans="1:188" ht="39.950000000000003" customHeight="1" thickBot="1">
      <c r="A97" s="1020">
        <f t="shared" si="62"/>
        <v>0</v>
      </c>
      <c r="B97" s="939"/>
      <c r="C97" s="940"/>
      <c r="D97" s="943"/>
      <c r="E97" s="1027"/>
      <c r="F97" s="826"/>
      <c r="G97" s="827"/>
      <c r="H97" s="828"/>
      <c r="I97" s="1031">
        <f t="shared" si="61"/>
        <v>2</v>
      </c>
      <c r="J97" s="999" t="s">
        <v>0</v>
      </c>
      <c r="K97" s="999" t="s">
        <v>0</v>
      </c>
      <c r="L97" s="1007" t="s">
        <v>0</v>
      </c>
      <c r="M97" s="843">
        <f t="shared" si="43"/>
        <v>0.45833333333333331</v>
      </c>
      <c r="N97" s="219"/>
      <c r="O97" s="794"/>
      <c r="P97" s="103" t="s">
        <v>167</v>
      </c>
      <c r="Q97" s="116" t="str">
        <f t="shared" si="44"/>
        <v xml:space="preserve"> </v>
      </c>
      <c r="R97" s="116" t="str">
        <f t="shared" si="44"/>
        <v xml:space="preserve"> </v>
      </c>
      <c r="S97" s="116" t="str">
        <f t="shared" si="44"/>
        <v xml:space="preserve"> </v>
      </c>
      <c r="T97" s="123" t="str">
        <f t="shared" si="33"/>
        <v xml:space="preserve"> </v>
      </c>
      <c r="U97" s="143">
        <f t="shared" si="45"/>
        <v>41340.038194444445</v>
      </c>
      <c r="V97" s="203">
        <f t="shared" si="46"/>
        <v>0</v>
      </c>
      <c r="AD97" s="119" t="str">
        <f t="shared" si="34"/>
        <v>z-Unused-entry</v>
      </c>
      <c r="AE97" s="119">
        <f t="shared" si="35"/>
        <v>0</v>
      </c>
      <c r="AF97" s="110"/>
      <c r="AG97" s="115">
        <f t="shared" si="47"/>
        <v>0</v>
      </c>
      <c r="AH97" s="174">
        <f t="shared" si="36"/>
        <v>0</v>
      </c>
      <c r="AI97" s="174">
        <f t="shared" si="37"/>
        <v>0</v>
      </c>
      <c r="AJ97" s="285">
        <f t="shared" si="48"/>
        <v>999999999</v>
      </c>
      <c r="AK97" s="232">
        <f t="shared" si="38"/>
        <v>0</v>
      </c>
      <c r="AL97" s="232">
        <f t="shared" si="39"/>
        <v>0</v>
      </c>
      <c r="AM97" s="178">
        <f>IF(AND($L97="Attended",$J97="Yes"),IF('IO Intake'!D$8=$AJ97,VLOOKUP('IO Intro'!$C$4,$Y$9:$Z$16,2),$AM97),0)</f>
        <v>0</v>
      </c>
      <c r="AN97" s="178">
        <f t="shared" si="49"/>
        <v>0</v>
      </c>
      <c r="AO97" s="178">
        <f t="shared" si="50"/>
        <v>0</v>
      </c>
      <c r="AP97" s="178">
        <f t="shared" si="51"/>
        <v>0</v>
      </c>
      <c r="AQ97" s="178">
        <f t="shared" si="52"/>
        <v>0</v>
      </c>
      <c r="AR97" s="178">
        <f t="shared" si="53"/>
        <v>0</v>
      </c>
      <c r="AS97" s="178">
        <f t="shared" si="54"/>
        <v>0</v>
      </c>
      <c r="AT97" s="178">
        <f t="shared" si="55"/>
        <v>0</v>
      </c>
      <c r="AU97" s="214">
        <f t="shared" si="56"/>
        <v>0</v>
      </c>
      <c r="AV97" s="215"/>
      <c r="AW97" s="178"/>
      <c r="AX97" s="160">
        <f t="shared" si="57"/>
        <v>0</v>
      </c>
      <c r="AY97" s="191">
        <f t="shared" si="58"/>
        <v>0</v>
      </c>
      <c r="AZ97" s="191">
        <f t="shared" si="59"/>
        <v>0</v>
      </c>
      <c r="BA97" s="191">
        <f t="shared" si="60"/>
        <v>0</v>
      </c>
      <c r="BB97" s="161"/>
      <c r="BC97" s="174"/>
      <c r="BD97" s="174"/>
      <c r="BE97" s="174"/>
      <c r="BF97" s="174"/>
      <c r="BG97" s="174"/>
      <c r="BH97" s="174"/>
      <c r="BI97" s="157"/>
      <c r="BJ97" s="213">
        <f t="shared" si="40"/>
        <v>0</v>
      </c>
      <c r="BK97" s="213">
        <f t="shared" si="41"/>
        <v>0</v>
      </c>
      <c r="BL97" s="213">
        <f t="shared" si="42"/>
        <v>0</v>
      </c>
      <c r="BM97" s="817"/>
      <c r="BN97" s="219"/>
      <c r="BO97" s="193"/>
      <c r="BP97" s="215"/>
      <c r="BQ97" s="158"/>
      <c r="BR97" s="174"/>
      <c r="BS97" s="158"/>
      <c r="BT97" s="174"/>
      <c r="BU97" s="158"/>
      <c r="BV97" s="174"/>
      <c r="BW97" s="158"/>
      <c r="BX97" s="174"/>
      <c r="BY97" s="158"/>
      <c r="BZ97" s="202"/>
      <c r="CA97" s="212"/>
      <c r="CB97" s="174"/>
      <c r="CC97" s="174"/>
      <c r="CD97" s="174"/>
      <c r="CE97" s="174"/>
      <c r="CF97" s="174"/>
      <c r="CG97" s="174"/>
      <c r="CH97" s="174"/>
      <c r="CI97" s="174"/>
      <c r="CJ97" s="174"/>
      <c r="CK97" s="174"/>
      <c r="CL97" s="174"/>
      <c r="CM97" s="174"/>
      <c r="CN97" s="174"/>
      <c r="CO97" s="174"/>
      <c r="CP97" s="174"/>
      <c r="CQ97" s="174"/>
      <c r="CR97" s="174"/>
      <c r="CS97" s="174"/>
      <c r="CT97" s="174"/>
      <c r="CU97" s="174"/>
      <c r="CZ97" s="497"/>
      <c r="FV97" s="505"/>
      <c r="GF97" s="372"/>
    </row>
    <row r="98" spans="1:188" ht="39.950000000000003" customHeight="1" thickBot="1">
      <c r="A98" s="1020">
        <f t="shared" si="62"/>
        <v>0</v>
      </c>
      <c r="B98" s="939"/>
      <c r="C98" s="940"/>
      <c r="D98" s="943"/>
      <c r="E98" s="1027"/>
      <c r="F98" s="826"/>
      <c r="G98" s="827"/>
      <c r="H98" s="828"/>
      <c r="I98" s="1031">
        <f t="shared" si="61"/>
        <v>2</v>
      </c>
      <c r="J98" s="999" t="s">
        <v>0</v>
      </c>
      <c r="K98" s="999" t="s">
        <v>0</v>
      </c>
      <c r="L98" s="1007" t="s">
        <v>0</v>
      </c>
      <c r="M98" s="843">
        <f t="shared" si="43"/>
        <v>0.45833333333333331</v>
      </c>
      <c r="N98" s="219"/>
      <c r="O98" s="794"/>
      <c r="P98" s="103" t="s">
        <v>167</v>
      </c>
      <c r="Q98" s="116" t="str">
        <f t="shared" si="44"/>
        <v xml:space="preserve"> </v>
      </c>
      <c r="R98" s="116" t="str">
        <f t="shared" si="44"/>
        <v xml:space="preserve"> </v>
      </c>
      <c r="S98" s="116" t="str">
        <f t="shared" si="44"/>
        <v xml:space="preserve"> </v>
      </c>
      <c r="T98" s="123" t="str">
        <f t="shared" si="33"/>
        <v xml:space="preserve"> </v>
      </c>
      <c r="U98" s="143">
        <f t="shared" si="45"/>
        <v>41340.038194444445</v>
      </c>
      <c r="V98" s="203">
        <f t="shared" si="46"/>
        <v>0</v>
      </c>
      <c r="AD98" s="119" t="str">
        <f t="shared" si="34"/>
        <v>z-Unused-entry</v>
      </c>
      <c r="AE98" s="119">
        <f t="shared" si="35"/>
        <v>0</v>
      </c>
      <c r="AF98" s="110"/>
      <c r="AG98" s="115">
        <f t="shared" si="47"/>
        <v>0</v>
      </c>
      <c r="AH98" s="174">
        <f t="shared" si="36"/>
        <v>0</v>
      </c>
      <c r="AI98" s="174">
        <f t="shared" si="37"/>
        <v>0</v>
      </c>
      <c r="AJ98" s="285">
        <f t="shared" si="48"/>
        <v>999999999</v>
      </c>
      <c r="AK98" s="232">
        <f t="shared" si="38"/>
        <v>0</v>
      </c>
      <c r="AL98" s="232">
        <f t="shared" si="39"/>
        <v>0</v>
      </c>
      <c r="AM98" s="178">
        <f>IF(AND($L98="Attended",$J98="Yes"),IF('IO Intake'!D$8=$AJ98,VLOOKUP('IO Intro'!$C$4,$Y$9:$Z$16,2),$AM98),0)</f>
        <v>0</v>
      </c>
      <c r="AN98" s="178">
        <f t="shared" si="49"/>
        <v>0</v>
      </c>
      <c r="AO98" s="178">
        <f t="shared" si="50"/>
        <v>0</v>
      </c>
      <c r="AP98" s="178">
        <f t="shared" si="51"/>
        <v>0</v>
      </c>
      <c r="AQ98" s="178">
        <f t="shared" si="52"/>
        <v>0</v>
      </c>
      <c r="AR98" s="178">
        <f t="shared" si="53"/>
        <v>0</v>
      </c>
      <c r="AS98" s="178">
        <f t="shared" si="54"/>
        <v>0</v>
      </c>
      <c r="AT98" s="178">
        <f t="shared" si="55"/>
        <v>0</v>
      </c>
      <c r="AU98" s="214">
        <f t="shared" si="56"/>
        <v>0</v>
      </c>
      <c r="AV98" s="215"/>
      <c r="AW98" s="178"/>
      <c r="AX98" s="160">
        <f t="shared" si="57"/>
        <v>0</v>
      </c>
      <c r="AY98" s="191">
        <f t="shared" si="58"/>
        <v>0</v>
      </c>
      <c r="AZ98" s="191">
        <f t="shared" si="59"/>
        <v>0</v>
      </c>
      <c r="BA98" s="191">
        <f t="shared" si="60"/>
        <v>0</v>
      </c>
      <c r="BB98" s="161"/>
      <c r="BC98" s="174"/>
      <c r="BD98" s="174"/>
      <c r="BE98" s="174"/>
      <c r="BF98" s="174"/>
      <c r="BG98" s="174"/>
      <c r="BH98" s="174"/>
      <c r="BI98" s="157"/>
      <c r="BJ98" s="213">
        <f t="shared" si="40"/>
        <v>0</v>
      </c>
      <c r="BK98" s="213">
        <f t="shared" si="41"/>
        <v>0</v>
      </c>
      <c r="BL98" s="213">
        <f t="shared" si="42"/>
        <v>0</v>
      </c>
      <c r="BM98" s="817"/>
      <c r="BN98" s="219"/>
      <c r="BO98" s="193"/>
      <c r="BP98" s="215"/>
      <c r="BQ98" s="158"/>
      <c r="BR98" s="174"/>
      <c r="BS98" s="158"/>
      <c r="BT98" s="174"/>
      <c r="BU98" s="158"/>
      <c r="BV98" s="174"/>
      <c r="BW98" s="158"/>
      <c r="BX98" s="174"/>
      <c r="BY98" s="158"/>
      <c r="BZ98" s="202"/>
      <c r="CA98" s="212"/>
      <c r="CB98" s="174"/>
      <c r="CC98" s="174"/>
      <c r="CD98" s="174"/>
      <c r="CE98" s="174"/>
      <c r="CF98" s="174"/>
      <c r="CG98" s="174"/>
      <c r="CH98" s="174"/>
      <c r="CI98" s="174"/>
      <c r="CJ98" s="174"/>
      <c r="CK98" s="174"/>
      <c r="CL98" s="174"/>
      <c r="CM98" s="174"/>
      <c r="CN98" s="174"/>
      <c r="CO98" s="174"/>
      <c r="CP98" s="174"/>
      <c r="CQ98" s="174"/>
      <c r="CR98" s="174"/>
      <c r="CS98" s="174"/>
      <c r="CT98" s="174"/>
      <c r="CU98" s="174"/>
      <c r="CZ98" s="497"/>
      <c r="FV98" s="505"/>
      <c r="GF98" s="372"/>
    </row>
    <row r="99" spans="1:188" ht="39.950000000000003" customHeight="1" thickBot="1">
      <c r="A99" s="1019">
        <f t="shared" si="62"/>
        <v>0</v>
      </c>
      <c r="B99" s="939"/>
      <c r="C99" s="940"/>
      <c r="D99" s="943"/>
      <c r="E99" s="1027"/>
      <c r="F99" s="826"/>
      <c r="G99" s="827"/>
      <c r="H99" s="828"/>
      <c r="I99" s="1031">
        <f t="shared" si="61"/>
        <v>2</v>
      </c>
      <c r="J99" s="999" t="s">
        <v>0</v>
      </c>
      <c r="K99" s="999" t="s">
        <v>0</v>
      </c>
      <c r="L99" s="1007" t="s">
        <v>0</v>
      </c>
      <c r="M99" s="843">
        <f t="shared" si="43"/>
        <v>0.45833333333333331</v>
      </c>
      <c r="N99" s="219"/>
      <c r="O99" s="794"/>
      <c r="P99" s="103" t="s">
        <v>167</v>
      </c>
      <c r="Q99" s="116" t="str">
        <f t="shared" si="44"/>
        <v xml:space="preserve"> </v>
      </c>
      <c r="R99" s="116" t="str">
        <f t="shared" si="44"/>
        <v xml:space="preserve"> </v>
      </c>
      <c r="S99" s="116" t="str">
        <f t="shared" si="44"/>
        <v xml:space="preserve"> </v>
      </c>
      <c r="T99" s="123" t="str">
        <f t="shared" si="33"/>
        <v xml:space="preserve"> </v>
      </c>
      <c r="U99" s="143">
        <f t="shared" si="45"/>
        <v>41340.038194444445</v>
      </c>
      <c r="V99" s="203">
        <f t="shared" si="46"/>
        <v>0</v>
      </c>
      <c r="AD99" s="119" t="str">
        <f t="shared" si="34"/>
        <v>z-Unused-entry</v>
      </c>
      <c r="AE99" s="119">
        <f t="shared" si="35"/>
        <v>0</v>
      </c>
      <c r="AF99" s="110"/>
      <c r="AG99" s="115">
        <f t="shared" si="47"/>
        <v>0</v>
      </c>
      <c r="AH99" s="174">
        <f t="shared" si="36"/>
        <v>0</v>
      </c>
      <c r="AI99" s="174">
        <f t="shared" si="37"/>
        <v>0</v>
      </c>
      <c r="AJ99" s="285">
        <f t="shared" si="48"/>
        <v>999999999</v>
      </c>
      <c r="AK99" s="232">
        <f t="shared" si="38"/>
        <v>0</v>
      </c>
      <c r="AL99" s="232">
        <f t="shared" si="39"/>
        <v>0</v>
      </c>
      <c r="AM99" s="178">
        <f>IF(AND($L99="Attended",$J99="Yes"),IF('IO Intake'!D$8=$AJ99,VLOOKUP('IO Intro'!$C$4,$Y$9:$Z$16,2),$AM99),0)</f>
        <v>0</v>
      </c>
      <c r="AN99" s="178">
        <f t="shared" si="49"/>
        <v>0</v>
      </c>
      <c r="AO99" s="178">
        <f t="shared" si="50"/>
        <v>0</v>
      </c>
      <c r="AP99" s="178">
        <f t="shared" si="51"/>
        <v>0</v>
      </c>
      <c r="AQ99" s="178">
        <f t="shared" si="52"/>
        <v>0</v>
      </c>
      <c r="AR99" s="178">
        <f t="shared" si="53"/>
        <v>0</v>
      </c>
      <c r="AS99" s="178">
        <f t="shared" si="54"/>
        <v>0</v>
      </c>
      <c r="AT99" s="178">
        <f t="shared" si="55"/>
        <v>0</v>
      </c>
      <c r="AU99" s="214">
        <f t="shared" si="56"/>
        <v>0</v>
      </c>
      <c r="AV99" s="215"/>
      <c r="AW99" s="178"/>
      <c r="AX99" s="160">
        <f t="shared" si="57"/>
        <v>0</v>
      </c>
      <c r="AY99" s="191">
        <f t="shared" si="58"/>
        <v>0</v>
      </c>
      <c r="AZ99" s="191">
        <f t="shared" si="59"/>
        <v>0</v>
      </c>
      <c r="BA99" s="191">
        <f t="shared" si="60"/>
        <v>0</v>
      </c>
      <c r="BB99" s="161"/>
      <c r="BC99" s="174"/>
      <c r="BD99" s="174"/>
      <c r="BE99" s="174"/>
      <c r="BF99" s="174"/>
      <c r="BG99" s="174"/>
      <c r="BH99" s="174"/>
      <c r="BI99" s="157"/>
      <c r="BJ99" s="213">
        <f t="shared" si="40"/>
        <v>0</v>
      </c>
      <c r="BK99" s="213">
        <f t="shared" si="41"/>
        <v>0</v>
      </c>
      <c r="BL99" s="213">
        <f t="shared" si="42"/>
        <v>0</v>
      </c>
      <c r="BM99" s="817"/>
      <c r="BN99" s="219"/>
      <c r="BO99" s="193"/>
      <c r="BP99" s="215"/>
      <c r="BQ99" s="158"/>
      <c r="BR99" s="174"/>
      <c r="BS99" s="158"/>
      <c r="BT99" s="174"/>
      <c r="BU99" s="158"/>
      <c r="BV99" s="174"/>
      <c r="BW99" s="158"/>
      <c r="BX99" s="174"/>
      <c r="BY99" s="158"/>
      <c r="BZ99" s="202"/>
      <c r="CA99" s="212"/>
      <c r="CB99" s="174"/>
      <c r="CC99" s="174"/>
      <c r="CD99" s="174"/>
      <c r="CE99" s="174"/>
      <c r="CF99" s="174"/>
      <c r="CG99" s="174"/>
      <c r="CH99" s="174"/>
      <c r="CI99" s="174"/>
      <c r="CJ99" s="174"/>
      <c r="CK99" s="174"/>
      <c r="CL99" s="174"/>
      <c r="CM99" s="174"/>
      <c r="CN99" s="174"/>
      <c r="CO99" s="174"/>
      <c r="CP99" s="174"/>
      <c r="CQ99" s="174"/>
      <c r="CR99" s="174"/>
      <c r="CS99" s="174"/>
      <c r="CT99" s="174"/>
      <c r="CU99" s="174"/>
      <c r="CZ99" s="497"/>
      <c r="FV99" s="505"/>
      <c r="GF99" s="372"/>
    </row>
    <row r="100" spans="1:188" ht="39.950000000000003" customHeight="1" thickBot="1">
      <c r="A100" s="1020">
        <f t="shared" si="62"/>
        <v>0</v>
      </c>
      <c r="B100" s="939"/>
      <c r="C100" s="940"/>
      <c r="D100" s="943"/>
      <c r="E100" s="1027"/>
      <c r="F100" s="826"/>
      <c r="G100" s="827"/>
      <c r="H100" s="828"/>
      <c r="I100" s="1031">
        <f t="shared" si="61"/>
        <v>2</v>
      </c>
      <c r="J100" s="999" t="s">
        <v>0</v>
      </c>
      <c r="K100" s="999" t="s">
        <v>0</v>
      </c>
      <c r="L100" s="1007" t="s">
        <v>0</v>
      </c>
      <c r="M100" s="843">
        <f t="shared" si="43"/>
        <v>0.45833333333333331</v>
      </c>
      <c r="N100" s="219"/>
      <c r="O100" s="794"/>
      <c r="P100" s="103" t="s">
        <v>167</v>
      </c>
      <c r="Q100" s="116" t="str">
        <f t="shared" si="44"/>
        <v xml:space="preserve"> </v>
      </c>
      <c r="R100" s="116" t="str">
        <f t="shared" si="44"/>
        <v xml:space="preserve"> </v>
      </c>
      <c r="S100" s="116" t="str">
        <f t="shared" si="44"/>
        <v xml:space="preserve"> </v>
      </c>
      <c r="T100" s="123" t="str">
        <f t="shared" si="33"/>
        <v xml:space="preserve"> </v>
      </c>
      <c r="U100" s="143">
        <f t="shared" si="45"/>
        <v>41340.038194444445</v>
      </c>
      <c r="V100" s="203">
        <f t="shared" si="46"/>
        <v>0</v>
      </c>
      <c r="AD100" s="119" t="str">
        <f t="shared" si="34"/>
        <v>z-Unused-entry</v>
      </c>
      <c r="AE100" s="119">
        <f t="shared" si="35"/>
        <v>0</v>
      </c>
      <c r="AF100" s="110"/>
      <c r="AG100" s="115">
        <f t="shared" si="47"/>
        <v>0</v>
      </c>
      <c r="AH100" s="174">
        <f t="shared" si="36"/>
        <v>0</v>
      </c>
      <c r="AI100" s="174">
        <f t="shared" si="37"/>
        <v>0</v>
      </c>
      <c r="AJ100" s="285">
        <f t="shared" si="48"/>
        <v>999999999</v>
      </c>
      <c r="AK100" s="232">
        <f t="shared" si="38"/>
        <v>0</v>
      </c>
      <c r="AL100" s="232">
        <f t="shared" si="39"/>
        <v>0</v>
      </c>
      <c r="AM100" s="178">
        <f>IF(AND($L100="Attended",$J100="Yes"),IF('IO Intake'!D$8=$AJ100,VLOOKUP('IO Intro'!$C$4,$Y$9:$Z$16,2),$AM100),0)</f>
        <v>0</v>
      </c>
      <c r="AN100" s="178">
        <f t="shared" si="49"/>
        <v>0</v>
      </c>
      <c r="AO100" s="178">
        <f t="shared" si="50"/>
        <v>0</v>
      </c>
      <c r="AP100" s="178">
        <f t="shared" si="51"/>
        <v>0</v>
      </c>
      <c r="AQ100" s="178">
        <f t="shared" si="52"/>
        <v>0</v>
      </c>
      <c r="AR100" s="178">
        <f t="shared" si="53"/>
        <v>0</v>
      </c>
      <c r="AS100" s="178">
        <f t="shared" si="54"/>
        <v>0</v>
      </c>
      <c r="AT100" s="178">
        <f t="shared" si="55"/>
        <v>0</v>
      </c>
      <c r="AU100" s="214">
        <f t="shared" si="56"/>
        <v>0</v>
      </c>
      <c r="AV100" s="215"/>
      <c r="AW100" s="178"/>
      <c r="AX100" s="160">
        <f t="shared" si="57"/>
        <v>0</v>
      </c>
      <c r="AY100" s="191">
        <f t="shared" si="58"/>
        <v>0</v>
      </c>
      <c r="AZ100" s="191">
        <f t="shared" si="59"/>
        <v>0</v>
      </c>
      <c r="BA100" s="191">
        <f t="shared" si="60"/>
        <v>0</v>
      </c>
      <c r="BB100" s="161"/>
      <c r="BC100" s="174"/>
      <c r="BD100" s="174"/>
      <c r="BE100" s="174"/>
      <c r="BF100" s="174"/>
      <c r="BG100" s="174"/>
      <c r="BH100" s="174"/>
      <c r="BI100" s="157"/>
      <c r="BJ100" s="213">
        <f t="shared" si="40"/>
        <v>0</v>
      </c>
      <c r="BK100" s="213">
        <f t="shared" si="41"/>
        <v>0</v>
      </c>
      <c r="BL100" s="213">
        <f t="shared" si="42"/>
        <v>0</v>
      </c>
      <c r="BM100" s="817"/>
      <c r="BN100" s="219"/>
      <c r="BO100" s="193"/>
      <c r="BP100" s="215"/>
      <c r="BQ100" s="158"/>
      <c r="BR100" s="174"/>
      <c r="BS100" s="158"/>
      <c r="BT100" s="174"/>
      <c r="BU100" s="158"/>
      <c r="BV100" s="174"/>
      <c r="BW100" s="158"/>
      <c r="BX100" s="174"/>
      <c r="BY100" s="158"/>
      <c r="BZ100" s="202"/>
      <c r="CA100" s="212"/>
      <c r="CB100" s="174"/>
      <c r="CC100" s="174"/>
      <c r="CD100" s="174"/>
      <c r="CE100" s="174"/>
      <c r="CF100" s="174"/>
      <c r="CG100" s="174"/>
      <c r="CH100" s="174"/>
      <c r="CI100" s="174"/>
      <c r="CJ100" s="174"/>
      <c r="CK100" s="174"/>
      <c r="CL100" s="174"/>
      <c r="CM100" s="174"/>
      <c r="CN100" s="174"/>
      <c r="CO100" s="174"/>
      <c r="CP100" s="174"/>
      <c r="CQ100" s="174"/>
      <c r="CR100" s="174"/>
      <c r="CS100" s="174"/>
      <c r="CT100" s="174"/>
      <c r="CU100" s="174"/>
      <c r="CZ100" s="497"/>
      <c r="FV100" s="505"/>
      <c r="GF100" s="372"/>
    </row>
    <row r="101" spans="1:188" ht="39.950000000000003" customHeight="1" thickBot="1">
      <c r="A101" s="1020">
        <f t="shared" si="62"/>
        <v>0</v>
      </c>
      <c r="B101" s="939"/>
      <c r="C101" s="940"/>
      <c r="D101" s="943"/>
      <c r="E101" s="1027"/>
      <c r="F101" s="826"/>
      <c r="G101" s="827"/>
      <c r="H101" s="828"/>
      <c r="I101" s="1031">
        <f t="shared" si="61"/>
        <v>2</v>
      </c>
      <c r="J101" s="999" t="s">
        <v>0</v>
      </c>
      <c r="K101" s="999" t="s">
        <v>0</v>
      </c>
      <c r="L101" s="1007" t="s">
        <v>0</v>
      </c>
      <c r="M101" s="843">
        <f t="shared" si="43"/>
        <v>0.45833333333333331</v>
      </c>
      <c r="N101" s="219"/>
      <c r="O101" s="794"/>
      <c r="P101" s="103" t="s">
        <v>167</v>
      </c>
      <c r="Q101" s="116" t="str">
        <f t="shared" si="44"/>
        <v xml:space="preserve"> </v>
      </c>
      <c r="R101" s="116" t="str">
        <f t="shared" si="44"/>
        <v xml:space="preserve"> </v>
      </c>
      <c r="S101" s="116" t="str">
        <f t="shared" si="44"/>
        <v xml:space="preserve"> </v>
      </c>
      <c r="T101" s="123" t="str">
        <f t="shared" si="33"/>
        <v xml:space="preserve"> </v>
      </c>
      <c r="U101" s="143">
        <f t="shared" si="45"/>
        <v>41340.038194444445</v>
      </c>
      <c r="V101" s="203">
        <f t="shared" si="46"/>
        <v>0</v>
      </c>
      <c r="AD101" s="119" t="str">
        <f t="shared" si="34"/>
        <v>z-Unused-entry</v>
      </c>
      <c r="AE101" s="119">
        <f t="shared" si="35"/>
        <v>0</v>
      </c>
      <c r="AF101" s="110"/>
      <c r="AG101" s="115">
        <f t="shared" si="47"/>
        <v>0</v>
      </c>
      <c r="AH101" s="174">
        <f t="shared" si="36"/>
        <v>0</v>
      </c>
      <c r="AI101" s="174">
        <f t="shared" si="37"/>
        <v>0</v>
      </c>
      <c r="AJ101" s="285">
        <f t="shared" si="48"/>
        <v>999999999</v>
      </c>
      <c r="AK101" s="232">
        <f t="shared" si="38"/>
        <v>0</v>
      </c>
      <c r="AL101" s="232">
        <f t="shared" si="39"/>
        <v>0</v>
      </c>
      <c r="AM101" s="178">
        <f>IF(AND($L101="Attended",$J101="Yes"),IF('IO Intake'!D$8=$AJ101,VLOOKUP('IO Intro'!$C$4,$Y$9:$Z$16,2),$AM101),0)</f>
        <v>0</v>
      </c>
      <c r="AN101" s="178">
        <f t="shared" si="49"/>
        <v>0</v>
      </c>
      <c r="AO101" s="178">
        <f t="shared" si="50"/>
        <v>0</v>
      </c>
      <c r="AP101" s="178">
        <f t="shared" si="51"/>
        <v>0</v>
      </c>
      <c r="AQ101" s="178">
        <f t="shared" si="52"/>
        <v>0</v>
      </c>
      <c r="AR101" s="178">
        <f t="shared" si="53"/>
        <v>0</v>
      </c>
      <c r="AS101" s="178">
        <f t="shared" si="54"/>
        <v>0</v>
      </c>
      <c r="AT101" s="178">
        <f t="shared" si="55"/>
        <v>0</v>
      </c>
      <c r="AU101" s="214">
        <f t="shared" si="56"/>
        <v>0</v>
      </c>
      <c r="AV101" s="215"/>
      <c r="AW101" s="178"/>
      <c r="AX101" s="160">
        <f t="shared" si="57"/>
        <v>0</v>
      </c>
      <c r="AY101" s="191">
        <f t="shared" si="58"/>
        <v>0</v>
      </c>
      <c r="AZ101" s="191">
        <f t="shared" si="59"/>
        <v>0</v>
      </c>
      <c r="BA101" s="191">
        <f t="shared" si="60"/>
        <v>0</v>
      </c>
      <c r="BB101" s="161"/>
      <c r="BC101" s="174"/>
      <c r="BD101" s="174"/>
      <c r="BE101" s="174"/>
      <c r="BF101" s="174"/>
      <c r="BG101" s="174"/>
      <c r="BH101" s="174"/>
      <c r="BI101" s="157"/>
      <c r="BJ101" s="213">
        <f t="shared" si="40"/>
        <v>0</v>
      </c>
      <c r="BK101" s="213">
        <f t="shared" si="41"/>
        <v>0</v>
      </c>
      <c r="BL101" s="213">
        <f t="shared" si="42"/>
        <v>0</v>
      </c>
      <c r="BM101" s="817"/>
      <c r="BN101" s="219"/>
      <c r="BO101" s="193"/>
      <c r="BP101" s="215"/>
      <c r="BQ101" s="158"/>
      <c r="BR101" s="174"/>
      <c r="BS101" s="158"/>
      <c r="BT101" s="174"/>
      <c r="BU101" s="158"/>
      <c r="BV101" s="174"/>
      <c r="BW101" s="158"/>
      <c r="BX101" s="174"/>
      <c r="BY101" s="158"/>
      <c r="BZ101" s="202"/>
      <c r="CA101" s="212"/>
      <c r="CB101" s="174"/>
      <c r="CC101" s="174"/>
      <c r="CD101" s="174"/>
      <c r="CE101" s="174"/>
      <c r="CF101" s="174"/>
      <c r="CG101" s="174"/>
      <c r="CH101" s="174"/>
      <c r="CI101" s="174"/>
      <c r="CJ101" s="174"/>
      <c r="CK101" s="174"/>
      <c r="CL101" s="174"/>
      <c r="CM101" s="174"/>
      <c r="CN101" s="174"/>
      <c r="CO101" s="174"/>
      <c r="CP101" s="174"/>
      <c r="CQ101" s="174"/>
      <c r="CR101" s="174"/>
      <c r="CS101" s="174"/>
      <c r="CT101" s="174"/>
      <c r="CU101" s="174"/>
      <c r="CZ101" s="497"/>
      <c r="FV101" s="505"/>
      <c r="GF101" s="372"/>
    </row>
    <row r="102" spans="1:188" ht="39.950000000000003" customHeight="1" thickBot="1">
      <c r="A102" s="1019">
        <f t="shared" si="62"/>
        <v>0</v>
      </c>
      <c r="B102" s="939"/>
      <c r="C102" s="940"/>
      <c r="D102" s="943"/>
      <c r="E102" s="1027"/>
      <c r="F102" s="826"/>
      <c r="G102" s="827"/>
      <c r="H102" s="828"/>
      <c r="I102" s="1031">
        <f t="shared" si="61"/>
        <v>2</v>
      </c>
      <c r="J102" s="999" t="s">
        <v>0</v>
      </c>
      <c r="K102" s="999" t="s">
        <v>0</v>
      </c>
      <c r="L102" s="1007" t="s">
        <v>0</v>
      </c>
      <c r="M102" s="843">
        <f t="shared" si="43"/>
        <v>0.45833333333333331</v>
      </c>
      <c r="N102" s="219"/>
      <c r="O102" s="794"/>
      <c r="P102" s="103" t="s">
        <v>167</v>
      </c>
      <c r="Q102" s="116" t="str">
        <f t="shared" si="44"/>
        <v xml:space="preserve"> </v>
      </c>
      <c r="R102" s="116" t="str">
        <f t="shared" si="44"/>
        <v xml:space="preserve"> </v>
      </c>
      <c r="S102" s="116" t="str">
        <f t="shared" si="44"/>
        <v xml:space="preserve"> </v>
      </c>
      <c r="T102" s="123" t="str">
        <f t="shared" si="33"/>
        <v xml:space="preserve"> </v>
      </c>
      <c r="U102" s="143">
        <f t="shared" si="45"/>
        <v>41340.038194444445</v>
      </c>
      <c r="V102" s="203">
        <f t="shared" si="46"/>
        <v>0</v>
      </c>
      <c r="AD102" s="119" t="str">
        <f t="shared" si="34"/>
        <v>z-Unused-entry</v>
      </c>
      <c r="AE102" s="119">
        <f t="shared" si="35"/>
        <v>0</v>
      </c>
      <c r="AF102" s="110"/>
      <c r="AG102" s="115">
        <f t="shared" si="47"/>
        <v>0</v>
      </c>
      <c r="AH102" s="174">
        <f t="shared" si="36"/>
        <v>0</v>
      </c>
      <c r="AI102" s="174">
        <f t="shared" si="37"/>
        <v>0</v>
      </c>
      <c r="AJ102" s="285">
        <f t="shared" si="48"/>
        <v>999999999</v>
      </c>
      <c r="AK102" s="232">
        <f t="shared" si="38"/>
        <v>0</v>
      </c>
      <c r="AL102" s="232">
        <f t="shared" si="39"/>
        <v>0</v>
      </c>
      <c r="AM102" s="178">
        <f>IF(AND($L102="Attended",$J102="Yes"),IF('IO Intake'!D$8=$AJ102,VLOOKUP('IO Intro'!$C$4,$Y$9:$Z$16,2),$AM102),0)</f>
        <v>0</v>
      </c>
      <c r="AN102" s="178">
        <f t="shared" si="49"/>
        <v>0</v>
      </c>
      <c r="AO102" s="178">
        <f t="shared" si="50"/>
        <v>0</v>
      </c>
      <c r="AP102" s="178">
        <f t="shared" si="51"/>
        <v>0</v>
      </c>
      <c r="AQ102" s="178">
        <f t="shared" si="52"/>
        <v>0</v>
      </c>
      <c r="AR102" s="178">
        <f t="shared" si="53"/>
        <v>0</v>
      </c>
      <c r="AS102" s="178">
        <f t="shared" si="54"/>
        <v>0</v>
      </c>
      <c r="AT102" s="178">
        <f t="shared" si="55"/>
        <v>0</v>
      </c>
      <c r="AU102" s="214">
        <f t="shared" si="56"/>
        <v>0</v>
      </c>
      <c r="AV102" s="215"/>
      <c r="AW102" s="178"/>
      <c r="AX102" s="160">
        <f t="shared" si="57"/>
        <v>0</v>
      </c>
      <c r="AY102" s="191">
        <f t="shared" si="58"/>
        <v>0</v>
      </c>
      <c r="AZ102" s="191">
        <f t="shared" si="59"/>
        <v>0</v>
      </c>
      <c r="BA102" s="191">
        <f t="shared" si="60"/>
        <v>0</v>
      </c>
      <c r="BB102" s="161"/>
      <c r="BC102" s="174"/>
      <c r="BD102" s="174"/>
      <c r="BE102" s="174"/>
      <c r="BF102" s="174"/>
      <c r="BG102" s="174"/>
      <c r="BH102" s="174"/>
      <c r="BI102" s="157"/>
      <c r="BJ102" s="213">
        <f t="shared" si="40"/>
        <v>0</v>
      </c>
      <c r="BK102" s="213">
        <f t="shared" si="41"/>
        <v>0</v>
      </c>
      <c r="BL102" s="213">
        <f t="shared" si="42"/>
        <v>0</v>
      </c>
      <c r="BM102" s="817"/>
      <c r="BN102" s="219"/>
      <c r="BO102" s="193"/>
      <c r="BP102" s="215"/>
      <c r="BQ102" s="158"/>
      <c r="BR102" s="174"/>
      <c r="BS102" s="158"/>
      <c r="BT102" s="174"/>
      <c r="BU102" s="158"/>
      <c r="BV102" s="174"/>
      <c r="BW102" s="158"/>
      <c r="BX102" s="174"/>
      <c r="BY102" s="158"/>
      <c r="BZ102" s="202"/>
      <c r="CA102" s="212"/>
      <c r="CB102" s="174"/>
      <c r="CC102" s="174"/>
      <c r="CD102" s="174"/>
      <c r="CE102" s="174"/>
      <c r="CF102" s="174"/>
      <c r="CG102" s="174"/>
      <c r="CH102" s="174"/>
      <c r="CI102" s="174"/>
      <c r="CJ102" s="174"/>
      <c r="CK102" s="174"/>
      <c r="CL102" s="174"/>
      <c r="CM102" s="174"/>
      <c r="CN102" s="174"/>
      <c r="CO102" s="174"/>
      <c r="CP102" s="174"/>
      <c r="CQ102" s="174"/>
      <c r="CR102" s="174"/>
      <c r="CS102" s="174"/>
      <c r="CT102" s="174"/>
      <c r="CU102" s="174"/>
      <c r="CZ102" s="497"/>
      <c r="FV102" s="505"/>
      <c r="GF102" s="372"/>
    </row>
    <row r="103" spans="1:188" ht="39.950000000000003" customHeight="1" thickBot="1">
      <c r="A103" s="1020">
        <f t="shared" si="62"/>
        <v>0</v>
      </c>
      <c r="B103" s="939"/>
      <c r="C103" s="940"/>
      <c r="D103" s="943"/>
      <c r="E103" s="1027"/>
      <c r="F103" s="826"/>
      <c r="G103" s="827"/>
      <c r="H103" s="828"/>
      <c r="I103" s="1031">
        <f t="shared" si="61"/>
        <v>2</v>
      </c>
      <c r="J103" s="999" t="s">
        <v>0</v>
      </c>
      <c r="K103" s="999" t="s">
        <v>0</v>
      </c>
      <c r="L103" s="1007" t="s">
        <v>0</v>
      </c>
      <c r="M103" s="843">
        <f t="shared" si="43"/>
        <v>0.45833333333333331</v>
      </c>
      <c r="N103" s="219"/>
      <c r="O103" s="794"/>
      <c r="P103" s="103" t="s">
        <v>167</v>
      </c>
      <c r="Q103" s="116" t="str">
        <f t="shared" si="44"/>
        <v xml:space="preserve"> </v>
      </c>
      <c r="R103" s="116" t="str">
        <f t="shared" si="44"/>
        <v xml:space="preserve"> </v>
      </c>
      <c r="S103" s="116" t="str">
        <f t="shared" si="44"/>
        <v xml:space="preserve"> </v>
      </c>
      <c r="T103" s="123" t="str">
        <f t="shared" si="33"/>
        <v xml:space="preserve"> </v>
      </c>
      <c r="U103" s="143">
        <f t="shared" si="45"/>
        <v>41340.038194444445</v>
      </c>
      <c r="V103" s="203">
        <f t="shared" si="46"/>
        <v>0</v>
      </c>
      <c r="AD103" s="119" t="str">
        <f t="shared" si="34"/>
        <v>z-Unused-entry</v>
      </c>
      <c r="AE103" s="119">
        <f t="shared" si="35"/>
        <v>0</v>
      </c>
      <c r="AF103" s="110"/>
      <c r="AG103" s="115">
        <f t="shared" si="47"/>
        <v>0</v>
      </c>
      <c r="AH103" s="174">
        <f t="shared" si="36"/>
        <v>0</v>
      </c>
      <c r="AI103" s="174">
        <f t="shared" si="37"/>
        <v>0</v>
      </c>
      <c r="AJ103" s="285">
        <f t="shared" si="48"/>
        <v>999999999</v>
      </c>
      <c r="AK103" s="232">
        <f t="shared" si="38"/>
        <v>0</v>
      </c>
      <c r="AL103" s="232">
        <f t="shared" si="39"/>
        <v>0</v>
      </c>
      <c r="AM103" s="178">
        <f>IF(AND($L103="Attended",$J103="Yes"),IF('IO Intake'!D$8=$AJ103,VLOOKUP('IO Intro'!$C$4,$Y$9:$Z$16,2),$AM103),0)</f>
        <v>0</v>
      </c>
      <c r="AN103" s="178">
        <f t="shared" si="49"/>
        <v>0</v>
      </c>
      <c r="AO103" s="178">
        <f t="shared" si="50"/>
        <v>0</v>
      </c>
      <c r="AP103" s="178">
        <f t="shared" si="51"/>
        <v>0</v>
      </c>
      <c r="AQ103" s="178">
        <f t="shared" si="52"/>
        <v>0</v>
      </c>
      <c r="AR103" s="178">
        <f t="shared" si="53"/>
        <v>0</v>
      </c>
      <c r="AS103" s="178">
        <f t="shared" si="54"/>
        <v>0</v>
      </c>
      <c r="AT103" s="178">
        <f t="shared" si="55"/>
        <v>0</v>
      </c>
      <c r="AU103" s="214">
        <f t="shared" si="56"/>
        <v>0</v>
      </c>
      <c r="AV103" s="215"/>
      <c r="AW103" s="178"/>
      <c r="AX103" s="160">
        <f t="shared" si="57"/>
        <v>0</v>
      </c>
      <c r="AY103" s="191">
        <f t="shared" si="58"/>
        <v>0</v>
      </c>
      <c r="AZ103" s="191">
        <f t="shared" si="59"/>
        <v>0</v>
      </c>
      <c r="BA103" s="191">
        <f t="shared" si="60"/>
        <v>0</v>
      </c>
      <c r="BB103" s="161"/>
      <c r="BC103" s="174"/>
      <c r="BD103" s="174"/>
      <c r="BE103" s="174"/>
      <c r="BF103" s="174"/>
      <c r="BG103" s="174"/>
      <c r="BH103" s="174"/>
      <c r="BI103" s="157"/>
      <c r="BJ103" s="213">
        <f t="shared" si="40"/>
        <v>0</v>
      </c>
      <c r="BK103" s="213">
        <f t="shared" si="41"/>
        <v>0</v>
      </c>
      <c r="BL103" s="213">
        <f t="shared" si="42"/>
        <v>0</v>
      </c>
      <c r="BM103" s="817"/>
      <c r="BN103" s="219"/>
      <c r="BO103" s="193"/>
      <c r="BP103" s="215"/>
      <c r="BQ103" s="158"/>
      <c r="BR103" s="174"/>
      <c r="BS103" s="158"/>
      <c r="BT103" s="174"/>
      <c r="BU103" s="158"/>
      <c r="BV103" s="174"/>
      <c r="BW103" s="158"/>
      <c r="BX103" s="174"/>
      <c r="BY103" s="158"/>
      <c r="BZ103" s="202"/>
      <c r="CA103" s="212"/>
      <c r="CB103" s="174"/>
      <c r="CC103" s="174"/>
      <c r="CD103" s="174"/>
      <c r="CE103" s="174"/>
      <c r="CF103" s="174"/>
      <c r="CG103" s="174"/>
      <c r="CH103" s="174"/>
      <c r="CI103" s="174"/>
      <c r="CJ103" s="174"/>
      <c r="CK103" s="174"/>
      <c r="CL103" s="174"/>
      <c r="CM103" s="174"/>
      <c r="CN103" s="174"/>
      <c r="CO103" s="174"/>
      <c r="CP103" s="174"/>
      <c r="CQ103" s="174"/>
      <c r="CR103" s="174"/>
      <c r="CS103" s="174"/>
      <c r="CT103" s="174"/>
      <c r="CU103" s="174"/>
      <c r="CZ103" s="497"/>
      <c r="FV103" s="505"/>
      <c r="GF103" s="372"/>
    </row>
    <row r="104" spans="1:188" ht="39.950000000000003" customHeight="1" thickBot="1">
      <c r="A104" s="1020">
        <f t="shared" si="62"/>
        <v>0</v>
      </c>
      <c r="B104" s="939"/>
      <c r="C104" s="940"/>
      <c r="D104" s="943"/>
      <c r="E104" s="1027"/>
      <c r="F104" s="826"/>
      <c r="G104" s="827"/>
      <c r="H104" s="828"/>
      <c r="I104" s="1031">
        <f t="shared" si="61"/>
        <v>2</v>
      </c>
      <c r="J104" s="999" t="s">
        <v>0</v>
      </c>
      <c r="K104" s="999" t="s">
        <v>0</v>
      </c>
      <c r="L104" s="1007" t="s">
        <v>0</v>
      </c>
      <c r="M104" s="843">
        <f t="shared" si="43"/>
        <v>0.45833333333333331</v>
      </c>
      <c r="N104" s="219"/>
      <c r="O104" s="794"/>
      <c r="P104" s="103" t="s">
        <v>167</v>
      </c>
      <c r="Q104" s="116" t="str">
        <f t="shared" si="44"/>
        <v xml:space="preserve"> </v>
      </c>
      <c r="R104" s="116" t="str">
        <f t="shared" si="44"/>
        <v xml:space="preserve"> </v>
      </c>
      <c r="S104" s="116" t="str">
        <f t="shared" si="44"/>
        <v xml:space="preserve"> </v>
      </c>
      <c r="T104" s="123" t="str">
        <f t="shared" si="33"/>
        <v xml:space="preserve"> </v>
      </c>
      <c r="U104" s="143">
        <f t="shared" si="45"/>
        <v>41340.038194444445</v>
      </c>
      <c r="V104" s="203">
        <f t="shared" si="46"/>
        <v>0</v>
      </c>
      <c r="AD104" s="119" t="str">
        <f t="shared" si="34"/>
        <v>z-Unused-entry</v>
      </c>
      <c r="AE104" s="119">
        <f t="shared" si="35"/>
        <v>0</v>
      </c>
      <c r="AF104" s="110"/>
      <c r="AG104" s="115">
        <f t="shared" si="47"/>
        <v>0</v>
      </c>
      <c r="AH104" s="174">
        <f t="shared" si="36"/>
        <v>0</v>
      </c>
      <c r="AI104" s="174">
        <f t="shared" si="37"/>
        <v>0</v>
      </c>
      <c r="AJ104" s="285">
        <f t="shared" si="48"/>
        <v>999999999</v>
      </c>
      <c r="AK104" s="232">
        <f t="shared" si="38"/>
        <v>0</v>
      </c>
      <c r="AL104" s="232">
        <f t="shared" si="39"/>
        <v>0</v>
      </c>
      <c r="AM104" s="178">
        <f>IF(AND($L104="Attended",$J104="Yes"),IF('IO Intake'!D$8=$AJ104,VLOOKUP('IO Intro'!$C$4,$Y$9:$Z$16,2),$AM104),0)</f>
        <v>0</v>
      </c>
      <c r="AN104" s="178">
        <f t="shared" si="49"/>
        <v>0</v>
      </c>
      <c r="AO104" s="178">
        <f t="shared" si="50"/>
        <v>0</v>
      </c>
      <c r="AP104" s="178">
        <f t="shared" si="51"/>
        <v>0</v>
      </c>
      <c r="AQ104" s="178">
        <f t="shared" si="52"/>
        <v>0</v>
      </c>
      <c r="AR104" s="178">
        <f t="shared" si="53"/>
        <v>0</v>
      </c>
      <c r="AS104" s="178">
        <f t="shared" si="54"/>
        <v>0</v>
      </c>
      <c r="AT104" s="178">
        <f t="shared" si="55"/>
        <v>0</v>
      </c>
      <c r="AU104" s="214">
        <f t="shared" si="56"/>
        <v>0</v>
      </c>
      <c r="AV104" s="215"/>
      <c r="AW104" s="178"/>
      <c r="AX104" s="160">
        <f t="shared" si="57"/>
        <v>0</v>
      </c>
      <c r="AY104" s="191">
        <f t="shared" si="58"/>
        <v>0</v>
      </c>
      <c r="AZ104" s="191">
        <f t="shared" si="59"/>
        <v>0</v>
      </c>
      <c r="BA104" s="191">
        <f t="shared" si="60"/>
        <v>0</v>
      </c>
      <c r="BB104" s="161"/>
      <c r="BC104" s="174"/>
      <c r="BD104" s="174"/>
      <c r="BE104" s="174"/>
      <c r="BF104" s="174"/>
      <c r="BG104" s="174"/>
      <c r="BH104" s="174"/>
      <c r="BI104" s="157"/>
      <c r="BJ104" s="213">
        <f t="shared" si="40"/>
        <v>0</v>
      </c>
      <c r="BK104" s="213">
        <f t="shared" si="41"/>
        <v>0</v>
      </c>
      <c r="BL104" s="213">
        <f t="shared" si="42"/>
        <v>0</v>
      </c>
      <c r="BM104" s="817"/>
      <c r="BN104" s="219"/>
      <c r="BO104" s="193"/>
      <c r="BP104" s="215"/>
      <c r="BQ104" s="158"/>
      <c r="BR104" s="174"/>
      <c r="BS104" s="158"/>
      <c r="BT104" s="174"/>
      <c r="BU104" s="158"/>
      <c r="BV104" s="174"/>
      <c r="BW104" s="158"/>
      <c r="BX104" s="174"/>
      <c r="BY104" s="158"/>
      <c r="BZ104" s="202"/>
      <c r="CA104" s="212"/>
      <c r="CB104" s="174"/>
      <c r="CC104" s="174"/>
      <c r="CD104" s="174"/>
      <c r="CE104" s="174"/>
      <c r="CF104" s="174"/>
      <c r="CG104" s="174"/>
      <c r="CH104" s="174"/>
      <c r="CI104" s="174"/>
      <c r="CJ104" s="174"/>
      <c r="CK104" s="174"/>
      <c r="CL104" s="174"/>
      <c r="CM104" s="174"/>
      <c r="CN104" s="174"/>
      <c r="CO104" s="174"/>
      <c r="CP104" s="174"/>
      <c r="CQ104" s="174"/>
      <c r="CR104" s="174"/>
      <c r="CS104" s="174"/>
      <c r="CT104" s="174"/>
      <c r="CU104" s="174"/>
      <c r="CZ104" s="497"/>
      <c r="FV104" s="505"/>
      <c r="GF104" s="372"/>
    </row>
    <row r="105" spans="1:188" ht="39.950000000000003" customHeight="1" thickBot="1">
      <c r="A105" s="1020">
        <f t="shared" si="62"/>
        <v>0</v>
      </c>
      <c r="B105" s="939"/>
      <c r="C105" s="940"/>
      <c r="D105" s="943"/>
      <c r="E105" s="1027"/>
      <c r="F105" s="826"/>
      <c r="G105" s="827"/>
      <c r="H105" s="828"/>
      <c r="I105" s="1031">
        <f t="shared" si="61"/>
        <v>2</v>
      </c>
      <c r="J105" s="999" t="s">
        <v>0</v>
      </c>
      <c r="K105" s="999" t="s">
        <v>0</v>
      </c>
      <c r="L105" s="1007" t="s">
        <v>0</v>
      </c>
      <c r="M105" s="843">
        <f t="shared" si="43"/>
        <v>0.45833333333333331</v>
      </c>
      <c r="N105" s="219"/>
      <c r="O105" s="794"/>
      <c r="P105" s="103" t="s">
        <v>167</v>
      </c>
      <c r="Q105" s="116" t="str">
        <f t="shared" si="44"/>
        <v xml:space="preserve"> </v>
      </c>
      <c r="R105" s="116" t="str">
        <f t="shared" si="44"/>
        <v xml:space="preserve"> </v>
      </c>
      <c r="S105" s="116" t="str">
        <f t="shared" si="44"/>
        <v xml:space="preserve"> </v>
      </c>
      <c r="T105" s="123" t="str">
        <f t="shared" si="33"/>
        <v xml:space="preserve"> </v>
      </c>
      <c r="U105" s="143">
        <f t="shared" si="45"/>
        <v>41340.038194444445</v>
      </c>
      <c r="V105" s="203">
        <f t="shared" si="46"/>
        <v>0</v>
      </c>
      <c r="AD105" s="119" t="str">
        <f t="shared" si="34"/>
        <v>z-Unused-entry</v>
      </c>
      <c r="AE105" s="119">
        <f t="shared" si="35"/>
        <v>0</v>
      </c>
      <c r="AF105" s="110"/>
      <c r="AG105" s="115">
        <f t="shared" si="47"/>
        <v>0</v>
      </c>
      <c r="AH105" s="174">
        <f t="shared" si="36"/>
        <v>0</v>
      </c>
      <c r="AI105" s="174">
        <f t="shared" si="37"/>
        <v>0</v>
      </c>
      <c r="AJ105" s="285">
        <f t="shared" si="48"/>
        <v>999999999</v>
      </c>
      <c r="AK105" s="232">
        <f t="shared" si="38"/>
        <v>0</v>
      </c>
      <c r="AL105" s="232">
        <f t="shared" si="39"/>
        <v>0</v>
      </c>
      <c r="AM105" s="178">
        <f>IF(AND($L105="Attended",$J105="Yes"),IF('IO Intake'!D$8=$AJ105,VLOOKUP('IO Intro'!$C$4,$Y$9:$Z$16,2),$AM105),0)</f>
        <v>0</v>
      </c>
      <c r="AN105" s="178">
        <f t="shared" si="49"/>
        <v>0</v>
      </c>
      <c r="AO105" s="178">
        <f t="shared" si="50"/>
        <v>0</v>
      </c>
      <c r="AP105" s="178">
        <f t="shared" si="51"/>
        <v>0</v>
      </c>
      <c r="AQ105" s="178">
        <f t="shared" si="52"/>
        <v>0</v>
      </c>
      <c r="AR105" s="178">
        <f t="shared" si="53"/>
        <v>0</v>
      </c>
      <c r="AS105" s="178">
        <f t="shared" si="54"/>
        <v>0</v>
      </c>
      <c r="AT105" s="178">
        <f t="shared" si="55"/>
        <v>0</v>
      </c>
      <c r="AU105" s="214">
        <f t="shared" si="56"/>
        <v>0</v>
      </c>
      <c r="AV105" s="215"/>
      <c r="AW105" s="178"/>
      <c r="AX105" s="160">
        <f t="shared" si="57"/>
        <v>0</v>
      </c>
      <c r="AY105" s="191">
        <f t="shared" si="58"/>
        <v>0</v>
      </c>
      <c r="AZ105" s="191">
        <f t="shared" si="59"/>
        <v>0</v>
      </c>
      <c r="BA105" s="191">
        <f t="shared" si="60"/>
        <v>0</v>
      </c>
      <c r="BB105" s="161"/>
      <c r="BC105" s="174"/>
      <c r="BD105" s="174"/>
      <c r="BE105" s="174"/>
      <c r="BF105" s="174"/>
      <c r="BG105" s="174"/>
      <c r="BH105" s="174"/>
      <c r="BI105" s="157"/>
      <c r="BJ105" s="213">
        <f t="shared" si="40"/>
        <v>0</v>
      </c>
      <c r="BK105" s="213">
        <f t="shared" si="41"/>
        <v>0</v>
      </c>
      <c r="BL105" s="213">
        <f t="shared" si="42"/>
        <v>0</v>
      </c>
      <c r="BM105" s="817"/>
      <c r="BN105" s="219"/>
      <c r="BO105" s="193"/>
      <c r="BP105" s="215"/>
      <c r="BQ105" s="158"/>
      <c r="BR105" s="174"/>
      <c r="BS105" s="158"/>
      <c r="BT105" s="174"/>
      <c r="BU105" s="158"/>
      <c r="BV105" s="174"/>
      <c r="BW105" s="158"/>
      <c r="BX105" s="174"/>
      <c r="BY105" s="158"/>
      <c r="BZ105" s="202"/>
      <c r="CA105" s="212"/>
      <c r="CB105" s="174"/>
      <c r="CC105" s="174"/>
      <c r="CD105" s="174"/>
      <c r="CE105" s="174"/>
      <c r="CF105" s="174"/>
      <c r="CG105" s="174"/>
      <c r="CH105" s="174"/>
      <c r="CI105" s="174"/>
      <c r="CJ105" s="174"/>
      <c r="CK105" s="174"/>
      <c r="CL105" s="174"/>
      <c r="CM105" s="174"/>
      <c r="CN105" s="174"/>
      <c r="CO105" s="174"/>
      <c r="CP105" s="174"/>
      <c r="CQ105" s="174"/>
      <c r="CR105" s="174"/>
      <c r="CS105" s="174"/>
      <c r="CT105" s="174"/>
      <c r="CU105" s="174"/>
      <c r="CZ105" s="497"/>
      <c r="FV105" s="505"/>
      <c r="GF105" s="372"/>
    </row>
    <row r="106" spans="1:188" ht="39.950000000000003" customHeight="1" thickBot="1">
      <c r="A106" s="1020">
        <f t="shared" si="62"/>
        <v>0</v>
      </c>
      <c r="B106" s="939"/>
      <c r="C106" s="940"/>
      <c r="D106" s="943"/>
      <c r="E106" s="1027"/>
      <c r="F106" s="826"/>
      <c r="G106" s="827"/>
      <c r="H106" s="828"/>
      <c r="I106" s="1031">
        <f t="shared" si="61"/>
        <v>2</v>
      </c>
      <c r="J106" s="999" t="s">
        <v>0</v>
      </c>
      <c r="K106" s="999" t="s">
        <v>0</v>
      </c>
      <c r="L106" s="1007" t="s">
        <v>0</v>
      </c>
      <c r="M106" s="843">
        <f t="shared" si="43"/>
        <v>0.45833333333333331</v>
      </c>
      <c r="N106" s="219"/>
      <c r="O106" s="794"/>
      <c r="P106" s="103" t="s">
        <v>167</v>
      </c>
      <c r="Q106" s="116" t="str">
        <f t="shared" si="44"/>
        <v xml:space="preserve"> </v>
      </c>
      <c r="R106" s="116" t="str">
        <f t="shared" si="44"/>
        <v xml:space="preserve"> </v>
      </c>
      <c r="S106" s="116" t="str">
        <f t="shared" si="44"/>
        <v xml:space="preserve"> </v>
      </c>
      <c r="T106" s="123" t="str">
        <f t="shared" si="33"/>
        <v xml:space="preserve"> </v>
      </c>
      <c r="U106" s="143">
        <f t="shared" si="45"/>
        <v>41340.038194444445</v>
      </c>
      <c r="V106" s="203">
        <f t="shared" si="46"/>
        <v>0</v>
      </c>
      <c r="AD106" s="119" t="str">
        <f t="shared" si="34"/>
        <v>z-Unused-entry</v>
      </c>
      <c r="AE106" s="119">
        <f t="shared" si="35"/>
        <v>0</v>
      </c>
      <c r="AF106" s="110"/>
      <c r="AG106" s="115">
        <f t="shared" si="47"/>
        <v>0</v>
      </c>
      <c r="AH106" s="174">
        <f t="shared" si="36"/>
        <v>0</v>
      </c>
      <c r="AI106" s="174">
        <f t="shared" si="37"/>
        <v>0</v>
      </c>
      <c r="AJ106" s="285">
        <f t="shared" si="48"/>
        <v>999999999</v>
      </c>
      <c r="AK106" s="232">
        <f t="shared" si="38"/>
        <v>0</v>
      </c>
      <c r="AL106" s="232">
        <f t="shared" si="39"/>
        <v>0</v>
      </c>
      <c r="AM106" s="178">
        <f>IF(AND($L106="Attended",$J106="Yes"),IF('IO Intake'!D$8=$AJ106,VLOOKUP('IO Intro'!$C$4,$Y$9:$Z$16,2),$AM106),0)</f>
        <v>0</v>
      </c>
      <c r="AN106" s="178">
        <f t="shared" si="49"/>
        <v>0</v>
      </c>
      <c r="AO106" s="178">
        <f t="shared" si="50"/>
        <v>0</v>
      </c>
      <c r="AP106" s="178">
        <f t="shared" si="51"/>
        <v>0</v>
      </c>
      <c r="AQ106" s="178">
        <f t="shared" si="52"/>
        <v>0</v>
      </c>
      <c r="AR106" s="178">
        <f t="shared" si="53"/>
        <v>0</v>
      </c>
      <c r="AS106" s="178">
        <f t="shared" si="54"/>
        <v>0</v>
      </c>
      <c r="AT106" s="178">
        <f t="shared" si="55"/>
        <v>0</v>
      </c>
      <c r="AU106" s="214">
        <f t="shared" si="56"/>
        <v>0</v>
      </c>
      <c r="AV106" s="215"/>
      <c r="AW106" s="178"/>
      <c r="AX106" s="160">
        <f t="shared" si="57"/>
        <v>0</v>
      </c>
      <c r="AY106" s="191">
        <f t="shared" si="58"/>
        <v>0</v>
      </c>
      <c r="AZ106" s="191">
        <f t="shared" si="59"/>
        <v>0</v>
      </c>
      <c r="BA106" s="191">
        <f t="shared" si="60"/>
        <v>0</v>
      </c>
      <c r="BB106" s="161"/>
      <c r="BC106" s="174"/>
      <c r="BD106" s="174"/>
      <c r="BE106" s="174"/>
      <c r="BF106" s="174"/>
      <c r="BG106" s="174"/>
      <c r="BH106" s="174"/>
      <c r="BI106" s="157"/>
      <c r="BJ106" s="213">
        <f t="shared" si="40"/>
        <v>0</v>
      </c>
      <c r="BK106" s="213">
        <f t="shared" si="41"/>
        <v>0</v>
      </c>
      <c r="BL106" s="213">
        <f t="shared" si="42"/>
        <v>0</v>
      </c>
      <c r="BM106" s="817"/>
      <c r="BN106" s="219"/>
      <c r="BO106" s="193"/>
      <c r="BP106" s="215"/>
      <c r="BQ106" s="158"/>
      <c r="BR106" s="174"/>
      <c r="BS106" s="158"/>
      <c r="BT106" s="174"/>
      <c r="BU106" s="158"/>
      <c r="BV106" s="174"/>
      <c r="BW106" s="158"/>
      <c r="BX106" s="174"/>
      <c r="BY106" s="158"/>
      <c r="BZ106" s="202"/>
      <c r="CA106" s="212"/>
      <c r="CB106" s="174"/>
      <c r="CC106" s="174"/>
      <c r="CD106" s="174"/>
      <c r="CE106" s="174"/>
      <c r="CF106" s="174"/>
      <c r="CG106" s="174"/>
      <c r="CH106" s="174"/>
      <c r="CI106" s="174"/>
      <c r="CJ106" s="174"/>
      <c r="CK106" s="174"/>
      <c r="CL106" s="174"/>
      <c r="CM106" s="174"/>
      <c r="CN106" s="174"/>
      <c r="CO106" s="174"/>
      <c r="CP106" s="174"/>
      <c r="CQ106" s="174"/>
      <c r="CR106" s="174"/>
      <c r="CS106" s="174"/>
      <c r="CT106" s="174"/>
      <c r="CU106" s="174"/>
      <c r="CZ106" s="497"/>
      <c r="FV106" s="505"/>
      <c r="GF106" s="372"/>
    </row>
    <row r="107" spans="1:188" ht="39.950000000000003" customHeight="1" thickBot="1">
      <c r="A107" s="1020">
        <f t="shared" si="62"/>
        <v>0</v>
      </c>
      <c r="B107" s="939"/>
      <c r="C107" s="940"/>
      <c r="D107" s="943"/>
      <c r="E107" s="1027"/>
      <c r="F107" s="826"/>
      <c r="G107" s="827"/>
      <c r="H107" s="828"/>
      <c r="I107" s="1031">
        <f t="shared" si="61"/>
        <v>2</v>
      </c>
      <c r="J107" s="999" t="s">
        <v>0</v>
      </c>
      <c r="K107" s="999" t="s">
        <v>0</v>
      </c>
      <c r="L107" s="1007" t="s">
        <v>0</v>
      </c>
      <c r="M107" s="843">
        <f t="shared" si="43"/>
        <v>0.45833333333333331</v>
      </c>
      <c r="N107" s="219"/>
      <c r="O107" s="794"/>
      <c r="P107" s="103" t="s">
        <v>167</v>
      </c>
      <c r="Q107" s="116" t="str">
        <f t="shared" si="44"/>
        <v xml:space="preserve"> </v>
      </c>
      <c r="R107" s="116" t="str">
        <f t="shared" si="44"/>
        <v xml:space="preserve"> </v>
      </c>
      <c r="S107" s="116" t="str">
        <f t="shared" si="44"/>
        <v xml:space="preserve"> </v>
      </c>
      <c r="T107" s="123" t="str">
        <f t="shared" si="33"/>
        <v xml:space="preserve"> </v>
      </c>
      <c r="U107" s="143">
        <f t="shared" si="45"/>
        <v>41340.038194444445</v>
      </c>
      <c r="V107" s="203">
        <f t="shared" si="46"/>
        <v>0</v>
      </c>
      <c r="AD107" s="119" t="str">
        <f t="shared" si="34"/>
        <v>z-Unused-entry</v>
      </c>
      <c r="AE107" s="119">
        <f t="shared" si="35"/>
        <v>0</v>
      </c>
      <c r="AF107" s="110"/>
      <c r="AG107" s="115">
        <f t="shared" si="47"/>
        <v>0</v>
      </c>
      <c r="AH107" s="174">
        <f t="shared" si="36"/>
        <v>0</v>
      </c>
      <c r="AI107" s="174">
        <f t="shared" si="37"/>
        <v>0</v>
      </c>
      <c r="AJ107" s="285">
        <f t="shared" si="48"/>
        <v>999999999</v>
      </c>
      <c r="AK107" s="232">
        <f t="shared" si="38"/>
        <v>0</v>
      </c>
      <c r="AL107" s="232">
        <f t="shared" si="39"/>
        <v>0</v>
      </c>
      <c r="AM107" s="178">
        <f>IF(AND($L107="Attended",$J107="Yes"),IF('IO Intake'!D$8=$AJ107,VLOOKUP('IO Intro'!$C$4,$Y$9:$Z$16,2),$AM107),0)</f>
        <v>0</v>
      </c>
      <c r="AN107" s="178">
        <f t="shared" si="49"/>
        <v>0</v>
      </c>
      <c r="AO107" s="178">
        <f t="shared" si="50"/>
        <v>0</v>
      </c>
      <c r="AP107" s="178">
        <f t="shared" si="51"/>
        <v>0</v>
      </c>
      <c r="AQ107" s="178">
        <f t="shared" si="52"/>
        <v>0</v>
      </c>
      <c r="AR107" s="178">
        <f t="shared" si="53"/>
        <v>0</v>
      </c>
      <c r="AS107" s="178">
        <f t="shared" si="54"/>
        <v>0</v>
      </c>
      <c r="AT107" s="178">
        <f t="shared" si="55"/>
        <v>0</v>
      </c>
      <c r="AU107" s="214">
        <f t="shared" si="56"/>
        <v>0</v>
      </c>
      <c r="AV107" s="215"/>
      <c r="AW107" s="178"/>
      <c r="AX107" s="160">
        <f t="shared" si="57"/>
        <v>0</v>
      </c>
      <c r="AY107" s="191">
        <f t="shared" si="58"/>
        <v>0</v>
      </c>
      <c r="AZ107" s="191">
        <f t="shared" si="59"/>
        <v>0</v>
      </c>
      <c r="BA107" s="191">
        <f t="shared" si="60"/>
        <v>0</v>
      </c>
      <c r="BB107" s="161"/>
      <c r="BC107" s="174"/>
      <c r="BD107" s="174"/>
      <c r="BE107" s="174"/>
      <c r="BF107" s="174"/>
      <c r="BG107" s="174"/>
      <c r="BH107" s="174"/>
      <c r="BI107" s="157"/>
      <c r="BJ107" s="213">
        <f t="shared" si="40"/>
        <v>0</v>
      </c>
      <c r="BK107" s="213">
        <f t="shared" si="41"/>
        <v>0</v>
      </c>
      <c r="BL107" s="213">
        <f t="shared" si="42"/>
        <v>0</v>
      </c>
      <c r="BM107" s="817"/>
      <c r="BN107" s="219"/>
      <c r="BO107" s="193"/>
      <c r="BP107" s="215"/>
      <c r="BQ107" s="158"/>
      <c r="BR107" s="174"/>
      <c r="BS107" s="158"/>
      <c r="BT107" s="174"/>
      <c r="BU107" s="158"/>
      <c r="BV107" s="174"/>
      <c r="BW107" s="158"/>
      <c r="BX107" s="174"/>
      <c r="BY107" s="158"/>
      <c r="BZ107" s="202"/>
      <c r="CA107" s="212"/>
      <c r="CB107" s="174"/>
      <c r="CC107" s="174"/>
      <c r="CD107" s="174"/>
      <c r="CE107" s="174"/>
      <c r="CF107" s="174"/>
      <c r="CG107" s="174"/>
      <c r="CH107" s="174"/>
      <c r="CI107" s="174"/>
      <c r="CJ107" s="174"/>
      <c r="CK107" s="174"/>
      <c r="CL107" s="174"/>
      <c r="CM107" s="174"/>
      <c r="CN107" s="174"/>
      <c r="CO107" s="174"/>
      <c r="CP107" s="174"/>
      <c r="CQ107" s="174"/>
      <c r="CR107" s="174"/>
      <c r="CS107" s="174"/>
      <c r="CT107" s="174"/>
      <c r="CU107" s="174"/>
      <c r="CZ107" s="497"/>
      <c r="FV107" s="505"/>
      <c r="GF107" s="372"/>
    </row>
    <row r="108" spans="1:188" ht="39.950000000000003" customHeight="1" thickBot="1">
      <c r="A108" s="1020">
        <f t="shared" si="62"/>
        <v>0</v>
      </c>
      <c r="B108" s="939"/>
      <c r="C108" s="940"/>
      <c r="D108" s="943"/>
      <c r="E108" s="1027"/>
      <c r="F108" s="826"/>
      <c r="G108" s="827"/>
      <c r="H108" s="828"/>
      <c r="I108" s="1031">
        <f t="shared" si="61"/>
        <v>2</v>
      </c>
      <c r="J108" s="999" t="s">
        <v>0</v>
      </c>
      <c r="K108" s="999" t="s">
        <v>0</v>
      </c>
      <c r="L108" s="1007" t="s">
        <v>0</v>
      </c>
      <c r="M108" s="843">
        <f t="shared" si="43"/>
        <v>0.45833333333333331</v>
      </c>
      <c r="N108" s="219"/>
      <c r="O108" s="794"/>
      <c r="P108" s="103" t="s">
        <v>167</v>
      </c>
      <c r="Q108" s="116" t="str">
        <f t="shared" si="44"/>
        <v xml:space="preserve"> </v>
      </c>
      <c r="R108" s="116" t="str">
        <f t="shared" si="44"/>
        <v xml:space="preserve"> </v>
      </c>
      <c r="S108" s="116" t="str">
        <f t="shared" si="44"/>
        <v xml:space="preserve"> </v>
      </c>
      <c r="T108" s="123" t="str">
        <f t="shared" si="33"/>
        <v xml:space="preserve"> </v>
      </c>
      <c r="U108" s="143">
        <f t="shared" si="45"/>
        <v>41340.038194444445</v>
      </c>
      <c r="V108" s="203">
        <f t="shared" si="46"/>
        <v>0</v>
      </c>
      <c r="AD108" s="119" t="str">
        <f t="shared" si="34"/>
        <v>z-Unused-entry</v>
      </c>
      <c r="AE108" s="119">
        <f t="shared" si="35"/>
        <v>0</v>
      </c>
      <c r="AF108" s="110"/>
      <c r="AG108" s="115">
        <f t="shared" si="47"/>
        <v>0</v>
      </c>
      <c r="AH108" s="174">
        <f t="shared" si="36"/>
        <v>0</v>
      </c>
      <c r="AI108" s="174">
        <f t="shared" si="37"/>
        <v>0</v>
      </c>
      <c r="AJ108" s="285">
        <f t="shared" si="48"/>
        <v>999999999</v>
      </c>
      <c r="AK108" s="232">
        <f t="shared" si="38"/>
        <v>0</v>
      </c>
      <c r="AL108" s="232">
        <f t="shared" si="39"/>
        <v>0</v>
      </c>
      <c r="AM108" s="178">
        <f>IF(AND($L108="Attended",$J108="Yes"),IF('IO Intake'!D$8=$AJ108,VLOOKUP('IO Intro'!$C$4,$Y$9:$Z$16,2),$AM108),0)</f>
        <v>0</v>
      </c>
      <c r="AN108" s="178">
        <f t="shared" si="49"/>
        <v>0</v>
      </c>
      <c r="AO108" s="178">
        <f t="shared" si="50"/>
        <v>0</v>
      </c>
      <c r="AP108" s="178">
        <f t="shared" si="51"/>
        <v>0</v>
      </c>
      <c r="AQ108" s="178">
        <f t="shared" si="52"/>
        <v>0</v>
      </c>
      <c r="AR108" s="178">
        <f t="shared" si="53"/>
        <v>0</v>
      </c>
      <c r="AS108" s="178">
        <f t="shared" si="54"/>
        <v>0</v>
      </c>
      <c r="AT108" s="178">
        <f t="shared" si="55"/>
        <v>0</v>
      </c>
      <c r="AU108" s="214">
        <f t="shared" si="56"/>
        <v>0</v>
      </c>
      <c r="AV108" s="215"/>
      <c r="AW108" s="178"/>
      <c r="AX108" s="160">
        <f t="shared" si="57"/>
        <v>0</v>
      </c>
      <c r="AY108" s="191">
        <f t="shared" si="58"/>
        <v>0</v>
      </c>
      <c r="AZ108" s="191">
        <f t="shared" si="59"/>
        <v>0</v>
      </c>
      <c r="BA108" s="191">
        <f t="shared" si="60"/>
        <v>0</v>
      </c>
      <c r="BB108" s="161"/>
      <c r="BC108" s="174"/>
      <c r="BD108" s="174"/>
      <c r="BE108" s="174"/>
      <c r="BF108" s="174"/>
      <c r="BG108" s="174"/>
      <c r="BH108" s="174"/>
      <c r="BI108" s="157"/>
      <c r="BJ108" s="213">
        <f t="shared" si="40"/>
        <v>0</v>
      </c>
      <c r="BK108" s="213">
        <f t="shared" si="41"/>
        <v>0</v>
      </c>
      <c r="BL108" s="213">
        <f t="shared" si="42"/>
        <v>0</v>
      </c>
      <c r="BM108" s="817"/>
      <c r="BN108" s="219"/>
      <c r="BO108" s="193"/>
      <c r="BP108" s="215"/>
      <c r="BQ108" s="158"/>
      <c r="BR108" s="174"/>
      <c r="BS108" s="158"/>
      <c r="BT108" s="174"/>
      <c r="BU108" s="158"/>
      <c r="BV108" s="174"/>
      <c r="BW108" s="158"/>
      <c r="BX108" s="174"/>
      <c r="BY108" s="158"/>
      <c r="BZ108" s="202"/>
      <c r="CA108" s="212"/>
      <c r="CB108" s="174"/>
      <c r="CC108" s="174"/>
      <c r="CD108" s="174"/>
      <c r="CE108" s="174"/>
      <c r="CF108" s="174"/>
      <c r="CG108" s="174"/>
      <c r="CH108" s="174"/>
      <c r="CI108" s="174"/>
      <c r="CJ108" s="174"/>
      <c r="CK108" s="174"/>
      <c r="CL108" s="174"/>
      <c r="CM108" s="174"/>
      <c r="CN108" s="174"/>
      <c r="CO108" s="174"/>
      <c r="CP108" s="174"/>
      <c r="CQ108" s="174"/>
      <c r="CR108" s="174"/>
      <c r="CS108" s="174"/>
      <c r="CT108" s="174"/>
      <c r="CU108" s="174"/>
      <c r="CZ108" s="497"/>
      <c r="FV108" s="505"/>
      <c r="GF108" s="372"/>
    </row>
    <row r="109" spans="1:188" ht="39.950000000000003" customHeight="1" thickBot="1">
      <c r="A109" s="1020">
        <f t="shared" si="62"/>
        <v>0</v>
      </c>
      <c r="B109" s="939"/>
      <c r="C109" s="940"/>
      <c r="D109" s="943"/>
      <c r="E109" s="1027"/>
      <c r="F109" s="826"/>
      <c r="G109" s="827"/>
      <c r="H109" s="828"/>
      <c r="I109" s="1031">
        <f t="shared" si="61"/>
        <v>2</v>
      </c>
      <c r="J109" s="999" t="s">
        <v>0</v>
      </c>
      <c r="K109" s="999" t="s">
        <v>0</v>
      </c>
      <c r="L109" s="1007" t="s">
        <v>0</v>
      </c>
      <c r="M109" s="843">
        <f t="shared" si="43"/>
        <v>0.45833333333333331</v>
      </c>
      <c r="N109" s="219"/>
      <c r="O109" s="794"/>
      <c r="P109" s="103" t="s">
        <v>167</v>
      </c>
      <c r="Q109" s="116" t="str">
        <f t="shared" si="44"/>
        <v xml:space="preserve"> </v>
      </c>
      <c r="R109" s="116" t="str">
        <f t="shared" si="44"/>
        <v xml:space="preserve"> </v>
      </c>
      <c r="S109" s="116" t="str">
        <f t="shared" si="44"/>
        <v xml:space="preserve"> </v>
      </c>
      <c r="T109" s="123" t="str">
        <f t="shared" si="33"/>
        <v xml:space="preserve"> </v>
      </c>
      <c r="U109" s="143">
        <f t="shared" si="45"/>
        <v>41340.038194444445</v>
      </c>
      <c r="V109" s="203">
        <f t="shared" si="46"/>
        <v>0</v>
      </c>
      <c r="AD109" s="119" t="str">
        <f t="shared" si="34"/>
        <v>z-Unused-entry</v>
      </c>
      <c r="AE109" s="119">
        <f t="shared" si="35"/>
        <v>0</v>
      </c>
      <c r="AF109" s="110"/>
      <c r="AG109" s="115">
        <f t="shared" si="47"/>
        <v>0</v>
      </c>
      <c r="AH109" s="174">
        <f t="shared" si="36"/>
        <v>0</v>
      </c>
      <c r="AI109" s="174">
        <f t="shared" si="37"/>
        <v>0</v>
      </c>
      <c r="AJ109" s="285">
        <f t="shared" si="48"/>
        <v>999999999</v>
      </c>
      <c r="AK109" s="232">
        <f t="shared" si="38"/>
        <v>0</v>
      </c>
      <c r="AL109" s="232">
        <f t="shared" si="39"/>
        <v>0</v>
      </c>
      <c r="AM109" s="178">
        <f>IF(AND($L109="Attended",$J109="Yes"),IF('IO Intake'!D$8=$AJ109,VLOOKUP('IO Intro'!$C$4,$Y$9:$Z$16,2),$AM109),0)</f>
        <v>0</v>
      </c>
      <c r="AN109" s="178">
        <f t="shared" si="49"/>
        <v>0</v>
      </c>
      <c r="AO109" s="178">
        <f t="shared" si="50"/>
        <v>0</v>
      </c>
      <c r="AP109" s="178">
        <f t="shared" si="51"/>
        <v>0</v>
      </c>
      <c r="AQ109" s="178">
        <f t="shared" si="52"/>
        <v>0</v>
      </c>
      <c r="AR109" s="178">
        <f t="shared" si="53"/>
        <v>0</v>
      </c>
      <c r="AS109" s="178">
        <f t="shared" si="54"/>
        <v>0</v>
      </c>
      <c r="AT109" s="178">
        <f t="shared" si="55"/>
        <v>0</v>
      </c>
      <c r="AU109" s="214">
        <f t="shared" si="56"/>
        <v>0</v>
      </c>
      <c r="AV109" s="215"/>
      <c r="AW109" s="178"/>
      <c r="AX109" s="160">
        <f t="shared" si="57"/>
        <v>0</v>
      </c>
      <c r="AY109" s="191">
        <f t="shared" si="58"/>
        <v>0</v>
      </c>
      <c r="AZ109" s="191">
        <f t="shared" si="59"/>
        <v>0</v>
      </c>
      <c r="BA109" s="191">
        <f t="shared" si="60"/>
        <v>0</v>
      </c>
      <c r="BB109" s="161"/>
      <c r="BC109" s="174"/>
      <c r="BD109" s="174"/>
      <c r="BE109" s="174"/>
      <c r="BF109" s="174"/>
      <c r="BG109" s="174"/>
      <c r="BH109" s="174"/>
      <c r="BI109" s="157"/>
      <c r="BJ109" s="213">
        <f t="shared" si="40"/>
        <v>0</v>
      </c>
      <c r="BK109" s="213">
        <f t="shared" si="41"/>
        <v>0</v>
      </c>
      <c r="BL109" s="213">
        <f t="shared" si="42"/>
        <v>0</v>
      </c>
      <c r="BM109" s="817"/>
      <c r="BN109" s="219"/>
      <c r="BO109" s="193"/>
      <c r="BP109" s="215"/>
      <c r="BQ109" s="158"/>
      <c r="BR109" s="174"/>
      <c r="BS109" s="158"/>
      <c r="BT109" s="174"/>
      <c r="BU109" s="158"/>
      <c r="BV109" s="174"/>
      <c r="BW109" s="158"/>
      <c r="BX109" s="174"/>
      <c r="BY109" s="158"/>
      <c r="BZ109" s="202"/>
      <c r="CA109" s="212"/>
      <c r="CB109" s="174"/>
      <c r="CC109" s="174"/>
      <c r="CD109" s="174"/>
      <c r="CE109" s="174"/>
      <c r="CF109" s="174"/>
      <c r="CG109" s="174"/>
      <c r="CH109" s="174"/>
      <c r="CI109" s="174"/>
      <c r="CJ109" s="174"/>
      <c r="CK109" s="174"/>
      <c r="CL109" s="174"/>
      <c r="CM109" s="174"/>
      <c r="CN109" s="174"/>
      <c r="CO109" s="174"/>
      <c r="CP109" s="174"/>
      <c r="CQ109" s="174"/>
      <c r="CR109" s="174"/>
      <c r="CS109" s="174"/>
      <c r="CT109" s="174"/>
      <c r="CU109" s="174"/>
      <c r="CZ109" s="497"/>
      <c r="FV109" s="505"/>
      <c r="GF109" s="372"/>
    </row>
    <row r="110" spans="1:188" ht="39.950000000000003" customHeight="1" thickBot="1">
      <c r="A110" s="1020">
        <f t="shared" si="62"/>
        <v>0</v>
      </c>
      <c r="B110" s="939"/>
      <c r="C110" s="940"/>
      <c r="D110" s="943"/>
      <c r="E110" s="1027"/>
      <c r="F110" s="826"/>
      <c r="G110" s="827"/>
      <c r="H110" s="828"/>
      <c r="I110" s="1031">
        <f t="shared" si="61"/>
        <v>2</v>
      </c>
      <c r="J110" s="999" t="s">
        <v>0</v>
      </c>
      <c r="K110" s="999" t="s">
        <v>0</v>
      </c>
      <c r="L110" s="1007" t="s">
        <v>0</v>
      </c>
      <c r="M110" s="843">
        <f t="shared" si="43"/>
        <v>0.45833333333333331</v>
      </c>
      <c r="N110" s="219"/>
      <c r="O110" s="794"/>
      <c r="P110" s="103" t="s">
        <v>167</v>
      </c>
      <c r="Q110" s="116" t="str">
        <f t="shared" si="44"/>
        <v xml:space="preserve"> </v>
      </c>
      <c r="R110" s="116" t="str">
        <f t="shared" si="44"/>
        <v xml:space="preserve"> </v>
      </c>
      <c r="S110" s="116" t="str">
        <f t="shared" si="44"/>
        <v xml:space="preserve"> </v>
      </c>
      <c r="T110" s="123" t="str">
        <f t="shared" si="33"/>
        <v xml:space="preserve"> </v>
      </c>
      <c r="U110" s="143">
        <f t="shared" si="45"/>
        <v>41340.038194444445</v>
      </c>
      <c r="V110" s="203">
        <f t="shared" si="46"/>
        <v>0</v>
      </c>
      <c r="AD110" s="119" t="str">
        <f t="shared" si="34"/>
        <v>z-Unused-entry</v>
      </c>
      <c r="AE110" s="119">
        <f t="shared" si="35"/>
        <v>0</v>
      </c>
      <c r="AF110" s="110"/>
      <c r="AG110" s="115">
        <f t="shared" si="47"/>
        <v>0</v>
      </c>
      <c r="AH110" s="174">
        <f t="shared" si="36"/>
        <v>0</v>
      </c>
      <c r="AI110" s="174">
        <f t="shared" si="37"/>
        <v>0</v>
      </c>
      <c r="AJ110" s="285">
        <f t="shared" si="48"/>
        <v>999999999</v>
      </c>
      <c r="AK110" s="232">
        <f t="shared" si="38"/>
        <v>0</v>
      </c>
      <c r="AL110" s="232">
        <f t="shared" si="39"/>
        <v>0</v>
      </c>
      <c r="AM110" s="178">
        <f>IF(AND($L110="Attended",$J110="Yes"),IF('IO Intake'!D$8=$AJ110,VLOOKUP('IO Intro'!$C$4,$Y$9:$Z$16,2),$AM110),0)</f>
        <v>0</v>
      </c>
      <c r="AN110" s="178">
        <f t="shared" si="49"/>
        <v>0</v>
      </c>
      <c r="AO110" s="178">
        <f t="shared" si="50"/>
        <v>0</v>
      </c>
      <c r="AP110" s="178">
        <f t="shared" si="51"/>
        <v>0</v>
      </c>
      <c r="AQ110" s="178">
        <f t="shared" si="52"/>
        <v>0</v>
      </c>
      <c r="AR110" s="178">
        <f t="shared" si="53"/>
        <v>0</v>
      </c>
      <c r="AS110" s="178">
        <f t="shared" si="54"/>
        <v>0</v>
      </c>
      <c r="AT110" s="178">
        <f t="shared" si="55"/>
        <v>0</v>
      </c>
      <c r="AU110" s="214">
        <f t="shared" si="56"/>
        <v>0</v>
      </c>
      <c r="AV110" s="215"/>
      <c r="AW110" s="178"/>
      <c r="AX110" s="160">
        <f t="shared" si="57"/>
        <v>0</v>
      </c>
      <c r="AY110" s="191">
        <f t="shared" si="58"/>
        <v>0</v>
      </c>
      <c r="AZ110" s="191">
        <f t="shared" si="59"/>
        <v>0</v>
      </c>
      <c r="BA110" s="191">
        <f t="shared" si="60"/>
        <v>0</v>
      </c>
      <c r="BB110" s="161"/>
      <c r="BC110" s="174"/>
      <c r="BD110" s="174"/>
      <c r="BE110" s="174"/>
      <c r="BF110" s="174"/>
      <c r="BG110" s="174"/>
      <c r="BH110" s="174"/>
      <c r="BI110" s="157"/>
      <c r="BJ110" s="213">
        <f t="shared" si="40"/>
        <v>0</v>
      </c>
      <c r="BK110" s="213">
        <f t="shared" si="41"/>
        <v>0</v>
      </c>
      <c r="BL110" s="213">
        <f t="shared" si="42"/>
        <v>0</v>
      </c>
      <c r="BM110" s="817"/>
      <c r="BN110" s="219"/>
      <c r="BO110" s="193"/>
      <c r="BP110" s="215"/>
      <c r="BQ110" s="158"/>
      <c r="BR110" s="174"/>
      <c r="BS110" s="158"/>
      <c r="BT110" s="174"/>
      <c r="BU110" s="158"/>
      <c r="BV110" s="174"/>
      <c r="BW110" s="158"/>
      <c r="BX110" s="174"/>
      <c r="BY110" s="158"/>
      <c r="BZ110" s="202"/>
      <c r="CA110" s="212"/>
      <c r="CB110" s="174"/>
      <c r="CC110" s="174"/>
      <c r="CD110" s="174"/>
      <c r="CE110" s="174"/>
      <c r="CF110" s="174"/>
      <c r="CG110" s="174"/>
      <c r="CH110" s="174"/>
      <c r="CI110" s="174"/>
      <c r="CJ110" s="174"/>
      <c r="CK110" s="174"/>
      <c r="CL110" s="174"/>
      <c r="CM110" s="174"/>
      <c r="CN110" s="174"/>
      <c r="CO110" s="174"/>
      <c r="CP110" s="174"/>
      <c r="CQ110" s="174"/>
      <c r="CR110" s="174"/>
      <c r="CS110" s="174"/>
      <c r="CT110" s="174"/>
      <c r="CU110" s="174"/>
      <c r="CZ110" s="497"/>
      <c r="FV110" s="505"/>
      <c r="GF110" s="372"/>
    </row>
    <row r="111" spans="1:188" ht="39.950000000000003" customHeight="1" thickBot="1">
      <c r="A111" s="1020">
        <f t="shared" si="62"/>
        <v>0</v>
      </c>
      <c r="B111" s="939"/>
      <c r="C111" s="940"/>
      <c r="D111" s="943"/>
      <c r="E111" s="1027"/>
      <c r="F111" s="826"/>
      <c r="G111" s="827"/>
      <c r="H111" s="828"/>
      <c r="I111" s="1031">
        <f t="shared" si="61"/>
        <v>2</v>
      </c>
      <c r="J111" s="999" t="s">
        <v>0</v>
      </c>
      <c r="K111" s="999" t="s">
        <v>0</v>
      </c>
      <c r="L111" s="1007" t="s">
        <v>0</v>
      </c>
      <c r="M111" s="843">
        <f t="shared" si="43"/>
        <v>0.45833333333333331</v>
      </c>
      <c r="N111" s="219"/>
      <c r="O111" s="794"/>
      <c r="P111" s="103" t="s">
        <v>167</v>
      </c>
      <c r="Q111" s="116" t="str">
        <f t="shared" si="44"/>
        <v xml:space="preserve"> </v>
      </c>
      <c r="R111" s="116" t="str">
        <f t="shared" si="44"/>
        <v xml:space="preserve"> </v>
      </c>
      <c r="S111" s="116" t="str">
        <f t="shared" si="44"/>
        <v xml:space="preserve"> </v>
      </c>
      <c r="T111" s="123" t="str">
        <f t="shared" si="33"/>
        <v xml:space="preserve"> </v>
      </c>
      <c r="U111" s="143">
        <f t="shared" si="45"/>
        <v>41340.038194444445</v>
      </c>
      <c r="V111" s="203">
        <f t="shared" si="46"/>
        <v>0</v>
      </c>
      <c r="AD111" s="119" t="str">
        <f t="shared" si="34"/>
        <v>z-Unused-entry</v>
      </c>
      <c r="AE111" s="119">
        <f t="shared" si="35"/>
        <v>0</v>
      </c>
      <c r="AF111" s="110"/>
      <c r="AG111" s="115">
        <f t="shared" si="47"/>
        <v>0</v>
      </c>
      <c r="AH111" s="174">
        <f t="shared" si="36"/>
        <v>0</v>
      </c>
      <c r="AI111" s="174">
        <f t="shared" si="37"/>
        <v>0</v>
      </c>
      <c r="AJ111" s="285">
        <f t="shared" si="48"/>
        <v>999999999</v>
      </c>
      <c r="AK111" s="232">
        <f t="shared" si="38"/>
        <v>0</v>
      </c>
      <c r="AL111" s="232">
        <f t="shared" si="39"/>
        <v>0</v>
      </c>
      <c r="AM111" s="178">
        <f>IF(AND($L111="Attended",$J111="Yes"),IF('IO Intake'!D$8=$AJ111,VLOOKUP('IO Intro'!$C$4,$Y$9:$Z$16,2),$AM111),0)</f>
        <v>0</v>
      </c>
      <c r="AN111" s="178">
        <f t="shared" si="49"/>
        <v>0</v>
      </c>
      <c r="AO111" s="178">
        <f t="shared" si="50"/>
        <v>0</v>
      </c>
      <c r="AP111" s="178">
        <f t="shared" si="51"/>
        <v>0</v>
      </c>
      <c r="AQ111" s="178">
        <f t="shared" si="52"/>
        <v>0</v>
      </c>
      <c r="AR111" s="178">
        <f t="shared" si="53"/>
        <v>0</v>
      </c>
      <c r="AS111" s="178">
        <f t="shared" si="54"/>
        <v>0</v>
      </c>
      <c r="AT111" s="178">
        <f t="shared" si="55"/>
        <v>0</v>
      </c>
      <c r="AU111" s="214">
        <f t="shared" si="56"/>
        <v>0</v>
      </c>
      <c r="AV111" s="215"/>
      <c r="AW111" s="178"/>
      <c r="AX111" s="160">
        <f t="shared" si="57"/>
        <v>0</v>
      </c>
      <c r="AY111" s="191">
        <f t="shared" si="58"/>
        <v>0</v>
      </c>
      <c r="AZ111" s="191">
        <f t="shared" si="59"/>
        <v>0</v>
      </c>
      <c r="BA111" s="191">
        <f t="shared" si="60"/>
        <v>0</v>
      </c>
      <c r="BB111" s="161"/>
      <c r="BC111" s="174"/>
      <c r="BD111" s="174"/>
      <c r="BE111" s="174"/>
      <c r="BF111" s="174"/>
      <c r="BG111" s="174"/>
      <c r="BH111" s="174"/>
      <c r="BI111" s="157"/>
      <c r="BJ111" s="213">
        <f t="shared" si="40"/>
        <v>0</v>
      </c>
      <c r="BK111" s="213">
        <f t="shared" si="41"/>
        <v>0</v>
      </c>
      <c r="BL111" s="213">
        <f t="shared" si="42"/>
        <v>0</v>
      </c>
      <c r="BM111" s="817"/>
      <c r="BN111" s="219"/>
      <c r="BO111" s="193"/>
      <c r="BP111" s="215"/>
      <c r="BQ111" s="158"/>
      <c r="BR111" s="174"/>
      <c r="BS111" s="158"/>
      <c r="BT111" s="174"/>
      <c r="BU111" s="158"/>
      <c r="BV111" s="174"/>
      <c r="BW111" s="158"/>
      <c r="BX111" s="174"/>
      <c r="BY111" s="158"/>
      <c r="BZ111" s="202"/>
      <c r="CA111" s="212"/>
      <c r="CB111" s="174"/>
      <c r="CC111" s="174"/>
      <c r="CD111" s="174"/>
      <c r="CE111" s="174"/>
      <c r="CF111" s="174"/>
      <c r="CG111" s="174"/>
      <c r="CH111" s="174"/>
      <c r="CI111" s="174"/>
      <c r="CJ111" s="174"/>
      <c r="CK111" s="174"/>
      <c r="CL111" s="174"/>
      <c r="CM111" s="174"/>
      <c r="CN111" s="174"/>
      <c r="CO111" s="174"/>
      <c r="CP111" s="174"/>
      <c r="CQ111" s="174"/>
      <c r="CR111" s="174"/>
      <c r="CS111" s="174"/>
      <c r="CT111" s="174"/>
      <c r="CU111" s="174"/>
      <c r="CZ111" s="497"/>
      <c r="FV111" s="505"/>
      <c r="GF111" s="372"/>
    </row>
    <row r="112" spans="1:188" ht="39.950000000000003" customHeight="1" thickBot="1">
      <c r="A112" s="1020">
        <f t="shared" si="62"/>
        <v>0</v>
      </c>
      <c r="B112" s="939"/>
      <c r="C112" s="940"/>
      <c r="D112" s="943"/>
      <c r="E112" s="1027"/>
      <c r="F112" s="826"/>
      <c r="G112" s="827"/>
      <c r="H112" s="828"/>
      <c r="I112" s="1031">
        <f t="shared" si="61"/>
        <v>2</v>
      </c>
      <c r="J112" s="999" t="s">
        <v>0</v>
      </c>
      <c r="K112" s="999" t="s">
        <v>0</v>
      </c>
      <c r="L112" s="1007" t="s">
        <v>0</v>
      </c>
      <c r="M112" s="843">
        <f t="shared" si="43"/>
        <v>0.45833333333333331</v>
      </c>
      <c r="N112" s="219"/>
      <c r="O112" s="794"/>
      <c r="P112" s="103" t="s">
        <v>167</v>
      </c>
      <c r="Q112" s="116" t="str">
        <f t="shared" si="44"/>
        <v xml:space="preserve"> </v>
      </c>
      <c r="R112" s="116" t="str">
        <f t="shared" si="44"/>
        <v xml:space="preserve"> </v>
      </c>
      <c r="S112" s="116" t="str">
        <f t="shared" si="44"/>
        <v xml:space="preserve"> </v>
      </c>
      <c r="T112" s="123" t="str">
        <f t="shared" si="33"/>
        <v xml:space="preserve"> </v>
      </c>
      <c r="U112" s="143">
        <f t="shared" si="45"/>
        <v>41340.038194444445</v>
      </c>
      <c r="V112" s="203">
        <f t="shared" si="46"/>
        <v>0</v>
      </c>
      <c r="AD112" s="119" t="str">
        <f t="shared" si="34"/>
        <v>z-Unused-entry</v>
      </c>
      <c r="AE112" s="119">
        <f t="shared" si="35"/>
        <v>0</v>
      </c>
      <c r="AF112" s="110"/>
      <c r="AG112" s="115">
        <f t="shared" si="47"/>
        <v>0</v>
      </c>
      <c r="AH112" s="174">
        <f t="shared" si="36"/>
        <v>0</v>
      </c>
      <c r="AI112" s="174">
        <f t="shared" si="37"/>
        <v>0</v>
      </c>
      <c r="AJ112" s="285">
        <f t="shared" si="48"/>
        <v>999999999</v>
      </c>
      <c r="AK112" s="232">
        <f t="shared" si="38"/>
        <v>0</v>
      </c>
      <c r="AL112" s="232">
        <f t="shared" si="39"/>
        <v>0</v>
      </c>
      <c r="AM112" s="178">
        <f>IF(AND($L112="Attended",$J112="Yes"),IF('IO Intake'!D$8=$AJ112,VLOOKUP('IO Intro'!$C$4,$Y$9:$Z$16,2),$AM112),0)</f>
        <v>0</v>
      </c>
      <c r="AN112" s="178">
        <f t="shared" si="49"/>
        <v>0</v>
      </c>
      <c r="AO112" s="178">
        <f t="shared" si="50"/>
        <v>0</v>
      </c>
      <c r="AP112" s="178">
        <f t="shared" si="51"/>
        <v>0</v>
      </c>
      <c r="AQ112" s="178">
        <f t="shared" si="52"/>
        <v>0</v>
      </c>
      <c r="AR112" s="178">
        <f t="shared" si="53"/>
        <v>0</v>
      </c>
      <c r="AS112" s="178">
        <f t="shared" si="54"/>
        <v>0</v>
      </c>
      <c r="AT112" s="178">
        <f t="shared" si="55"/>
        <v>0</v>
      </c>
      <c r="AU112" s="214">
        <f t="shared" si="56"/>
        <v>0</v>
      </c>
      <c r="AV112" s="215"/>
      <c r="AW112" s="178"/>
      <c r="AX112" s="160">
        <f t="shared" si="57"/>
        <v>0</v>
      </c>
      <c r="AY112" s="191">
        <f t="shared" si="58"/>
        <v>0</v>
      </c>
      <c r="AZ112" s="191">
        <f t="shared" si="59"/>
        <v>0</v>
      </c>
      <c r="BA112" s="191">
        <f t="shared" si="60"/>
        <v>0</v>
      </c>
      <c r="BB112" s="161"/>
      <c r="BC112" s="174"/>
      <c r="BD112" s="174"/>
      <c r="BE112" s="174"/>
      <c r="BF112" s="174"/>
      <c r="BG112" s="174"/>
      <c r="BH112" s="174"/>
      <c r="BI112" s="157"/>
      <c r="BJ112" s="213">
        <f t="shared" si="40"/>
        <v>0</v>
      </c>
      <c r="BK112" s="213">
        <f t="shared" si="41"/>
        <v>0</v>
      </c>
      <c r="BL112" s="213">
        <f t="shared" si="42"/>
        <v>0</v>
      </c>
      <c r="BM112" s="817"/>
      <c r="BN112" s="219"/>
      <c r="BO112" s="193"/>
      <c r="BP112" s="215"/>
      <c r="BQ112" s="158"/>
      <c r="BR112" s="174"/>
      <c r="BS112" s="158"/>
      <c r="BT112" s="174"/>
      <c r="BU112" s="158"/>
      <c r="BV112" s="174"/>
      <c r="BW112" s="158"/>
      <c r="BX112" s="174"/>
      <c r="BY112" s="158"/>
      <c r="BZ112" s="202"/>
      <c r="CA112" s="212"/>
      <c r="CB112" s="174"/>
      <c r="CC112" s="174"/>
      <c r="CD112" s="174"/>
      <c r="CE112" s="174"/>
      <c r="CF112" s="174"/>
      <c r="CG112" s="174"/>
      <c r="CH112" s="174"/>
      <c r="CI112" s="174"/>
      <c r="CJ112" s="174"/>
      <c r="CK112" s="174"/>
      <c r="CL112" s="174"/>
      <c r="CM112" s="174"/>
      <c r="CN112" s="174"/>
      <c r="CO112" s="174"/>
      <c r="CP112" s="174"/>
      <c r="CQ112" s="174"/>
      <c r="CR112" s="174"/>
      <c r="CS112" s="174"/>
      <c r="CT112" s="174"/>
      <c r="CU112" s="174"/>
      <c r="CZ112" s="497"/>
      <c r="FV112" s="505"/>
      <c r="GF112" s="372"/>
    </row>
    <row r="113" spans="1:188" ht="39.950000000000003" customHeight="1" thickBot="1">
      <c r="A113" s="1020">
        <f t="shared" si="62"/>
        <v>0</v>
      </c>
      <c r="B113" s="939"/>
      <c r="C113" s="940"/>
      <c r="D113" s="943"/>
      <c r="E113" s="1027"/>
      <c r="F113" s="826"/>
      <c r="G113" s="827"/>
      <c r="H113" s="828"/>
      <c r="I113" s="1031">
        <f t="shared" si="61"/>
        <v>2</v>
      </c>
      <c r="J113" s="999" t="s">
        <v>0</v>
      </c>
      <c r="K113" s="999" t="s">
        <v>0</v>
      </c>
      <c r="L113" s="1007" t="s">
        <v>0</v>
      </c>
      <c r="M113" s="843">
        <f t="shared" si="43"/>
        <v>0.45833333333333331</v>
      </c>
      <c r="N113" s="219"/>
      <c r="O113" s="794"/>
      <c r="P113" s="103" t="s">
        <v>167</v>
      </c>
      <c r="Q113" s="116" t="str">
        <f t="shared" si="44"/>
        <v xml:space="preserve"> </v>
      </c>
      <c r="R113" s="116" t="str">
        <f t="shared" si="44"/>
        <v xml:space="preserve"> </v>
      </c>
      <c r="S113" s="116" t="str">
        <f t="shared" si="44"/>
        <v xml:space="preserve"> </v>
      </c>
      <c r="T113" s="123" t="str">
        <f t="shared" si="33"/>
        <v xml:space="preserve"> </v>
      </c>
      <c r="U113" s="143">
        <f t="shared" si="45"/>
        <v>41340.038194444445</v>
      </c>
      <c r="V113" s="203">
        <f t="shared" si="46"/>
        <v>0</v>
      </c>
      <c r="AD113" s="119" t="str">
        <f t="shared" si="34"/>
        <v>z-Unused-entry</v>
      </c>
      <c r="AE113" s="119">
        <f t="shared" si="35"/>
        <v>0</v>
      </c>
      <c r="AF113" s="110"/>
      <c r="AG113" s="115">
        <f t="shared" si="47"/>
        <v>0</v>
      </c>
      <c r="AH113" s="174">
        <f t="shared" si="36"/>
        <v>0</v>
      </c>
      <c r="AI113" s="174">
        <f t="shared" si="37"/>
        <v>0</v>
      </c>
      <c r="AJ113" s="285">
        <f t="shared" si="48"/>
        <v>999999999</v>
      </c>
      <c r="AK113" s="232">
        <f t="shared" si="38"/>
        <v>0</v>
      </c>
      <c r="AL113" s="232">
        <f t="shared" si="39"/>
        <v>0</v>
      </c>
      <c r="AM113" s="178">
        <f>IF(AND($L113="Attended",$J113="Yes"),IF('IO Intake'!D$8=$AJ113,VLOOKUP('IO Intro'!$C$4,$Y$9:$Z$16,2),$AM113),0)</f>
        <v>0</v>
      </c>
      <c r="AN113" s="178">
        <f t="shared" si="49"/>
        <v>0</v>
      </c>
      <c r="AO113" s="178">
        <f t="shared" si="50"/>
        <v>0</v>
      </c>
      <c r="AP113" s="178">
        <f t="shared" si="51"/>
        <v>0</v>
      </c>
      <c r="AQ113" s="178">
        <f t="shared" si="52"/>
        <v>0</v>
      </c>
      <c r="AR113" s="178">
        <f t="shared" si="53"/>
        <v>0</v>
      </c>
      <c r="AS113" s="178">
        <f t="shared" si="54"/>
        <v>0</v>
      </c>
      <c r="AT113" s="178">
        <f t="shared" si="55"/>
        <v>0</v>
      </c>
      <c r="AU113" s="214">
        <f t="shared" si="56"/>
        <v>0</v>
      </c>
      <c r="AV113" s="215"/>
      <c r="AW113" s="178"/>
      <c r="AX113" s="160">
        <f t="shared" si="57"/>
        <v>0</v>
      </c>
      <c r="AY113" s="191">
        <f t="shared" si="58"/>
        <v>0</v>
      </c>
      <c r="AZ113" s="191">
        <f t="shared" si="59"/>
        <v>0</v>
      </c>
      <c r="BA113" s="191">
        <f t="shared" si="60"/>
        <v>0</v>
      </c>
      <c r="BB113" s="161"/>
      <c r="BC113" s="174"/>
      <c r="BD113" s="174"/>
      <c r="BE113" s="174"/>
      <c r="BF113" s="174"/>
      <c r="BG113" s="174"/>
      <c r="BH113" s="174"/>
      <c r="BI113" s="157"/>
      <c r="BJ113" s="213">
        <f t="shared" si="40"/>
        <v>0</v>
      </c>
      <c r="BK113" s="213">
        <f t="shared" si="41"/>
        <v>0</v>
      </c>
      <c r="BL113" s="213">
        <f t="shared" si="42"/>
        <v>0</v>
      </c>
      <c r="BM113" s="817"/>
      <c r="BN113" s="219"/>
      <c r="BO113" s="193"/>
      <c r="BP113" s="215"/>
      <c r="BQ113" s="158"/>
      <c r="BR113" s="174"/>
      <c r="BS113" s="158"/>
      <c r="BT113" s="174"/>
      <c r="BU113" s="158"/>
      <c r="BV113" s="174"/>
      <c r="BW113" s="158"/>
      <c r="BX113" s="174"/>
      <c r="BY113" s="158"/>
      <c r="BZ113" s="202"/>
      <c r="CA113" s="212"/>
      <c r="CB113" s="174"/>
      <c r="CC113" s="174"/>
      <c r="CD113" s="174"/>
      <c r="CE113" s="174"/>
      <c r="CF113" s="174"/>
      <c r="CG113" s="174"/>
      <c r="CH113" s="174"/>
      <c r="CI113" s="174"/>
      <c r="CJ113" s="174"/>
      <c r="CK113" s="174"/>
      <c r="CL113" s="174"/>
      <c r="CM113" s="174"/>
      <c r="CN113" s="174"/>
      <c r="CO113" s="174"/>
      <c r="CP113" s="174"/>
      <c r="CQ113" s="174"/>
      <c r="CR113" s="174"/>
      <c r="CS113" s="174"/>
      <c r="CT113" s="174"/>
      <c r="CU113" s="174"/>
      <c r="CZ113" s="497"/>
      <c r="FV113" s="505"/>
      <c r="GF113" s="372"/>
    </row>
    <row r="114" spans="1:188" ht="39.950000000000003" customHeight="1" thickBot="1">
      <c r="A114" s="1019">
        <f t="shared" si="62"/>
        <v>0</v>
      </c>
      <c r="B114" s="939"/>
      <c r="C114" s="940"/>
      <c r="D114" s="943"/>
      <c r="E114" s="1027"/>
      <c r="F114" s="826"/>
      <c r="G114" s="827"/>
      <c r="H114" s="828"/>
      <c r="I114" s="1031">
        <f t="shared" si="61"/>
        <v>2</v>
      </c>
      <c r="J114" s="999" t="s">
        <v>0</v>
      </c>
      <c r="K114" s="999" t="s">
        <v>0</v>
      </c>
      <c r="L114" s="1007" t="s">
        <v>0</v>
      </c>
      <c r="M114" s="843">
        <f t="shared" si="43"/>
        <v>0.45833333333333331</v>
      </c>
      <c r="N114" s="219"/>
      <c r="O114" s="794"/>
      <c r="P114" s="103" t="s">
        <v>167</v>
      </c>
      <c r="Q114" s="116" t="str">
        <f t="shared" si="44"/>
        <v xml:space="preserve"> </v>
      </c>
      <c r="R114" s="116" t="str">
        <f t="shared" si="44"/>
        <v xml:space="preserve"> </v>
      </c>
      <c r="S114" s="116" t="str">
        <f t="shared" si="44"/>
        <v xml:space="preserve"> </v>
      </c>
      <c r="T114" s="123" t="str">
        <f t="shared" si="33"/>
        <v xml:space="preserve"> </v>
      </c>
      <c r="U114" s="143">
        <f t="shared" si="45"/>
        <v>41340.038194444445</v>
      </c>
      <c r="V114" s="203">
        <f t="shared" si="46"/>
        <v>0</v>
      </c>
      <c r="AD114" s="119" t="str">
        <f t="shared" si="34"/>
        <v>z-Unused-entry</v>
      </c>
      <c r="AE114" s="119">
        <f t="shared" si="35"/>
        <v>0</v>
      </c>
      <c r="AF114" s="110"/>
      <c r="AG114" s="115">
        <f t="shared" si="47"/>
        <v>0</v>
      </c>
      <c r="AH114" s="174">
        <f t="shared" si="36"/>
        <v>0</v>
      </c>
      <c r="AI114" s="174">
        <f t="shared" si="37"/>
        <v>0</v>
      </c>
      <c r="AJ114" s="285">
        <f t="shared" si="48"/>
        <v>999999999</v>
      </c>
      <c r="AK114" s="232">
        <f t="shared" si="38"/>
        <v>0</v>
      </c>
      <c r="AL114" s="232">
        <f t="shared" si="39"/>
        <v>0</v>
      </c>
      <c r="AM114" s="178">
        <f>IF(AND($L114="Attended",$J114="Yes"),IF('IO Intake'!D$8=$AJ114,VLOOKUP('IO Intro'!$C$4,$Y$9:$Z$16,2),$AM114),0)</f>
        <v>0</v>
      </c>
      <c r="AN114" s="178">
        <f t="shared" si="49"/>
        <v>0</v>
      </c>
      <c r="AO114" s="178">
        <f t="shared" si="50"/>
        <v>0</v>
      </c>
      <c r="AP114" s="178">
        <f t="shared" si="51"/>
        <v>0</v>
      </c>
      <c r="AQ114" s="178">
        <f t="shared" si="52"/>
        <v>0</v>
      </c>
      <c r="AR114" s="178">
        <f t="shared" si="53"/>
        <v>0</v>
      </c>
      <c r="AS114" s="178">
        <f t="shared" si="54"/>
        <v>0</v>
      </c>
      <c r="AT114" s="178">
        <f t="shared" si="55"/>
        <v>0</v>
      </c>
      <c r="AU114" s="214">
        <f t="shared" si="56"/>
        <v>0</v>
      </c>
      <c r="AV114" s="215"/>
      <c r="AW114" s="178"/>
      <c r="AX114" s="160">
        <f t="shared" si="57"/>
        <v>0</v>
      </c>
      <c r="AY114" s="191">
        <f t="shared" si="58"/>
        <v>0</v>
      </c>
      <c r="AZ114" s="191">
        <f t="shared" si="59"/>
        <v>0</v>
      </c>
      <c r="BA114" s="191">
        <f t="shared" si="60"/>
        <v>0</v>
      </c>
      <c r="BB114" s="161"/>
      <c r="BC114" s="174"/>
      <c r="BD114" s="174"/>
      <c r="BE114" s="174"/>
      <c r="BF114" s="174"/>
      <c r="BG114" s="174"/>
      <c r="BH114" s="174"/>
      <c r="BI114" s="157"/>
      <c r="BJ114" s="213">
        <f t="shared" si="40"/>
        <v>0</v>
      </c>
      <c r="BK114" s="213">
        <f t="shared" si="41"/>
        <v>0</v>
      </c>
      <c r="BL114" s="213">
        <f t="shared" si="42"/>
        <v>0</v>
      </c>
      <c r="BM114" s="817"/>
      <c r="BN114" s="219"/>
      <c r="BO114" s="193"/>
      <c r="BP114" s="215"/>
      <c r="BQ114" s="158"/>
      <c r="BR114" s="174"/>
      <c r="BS114" s="158"/>
      <c r="BT114" s="174"/>
      <c r="BU114" s="158"/>
      <c r="BV114" s="174"/>
      <c r="BW114" s="158"/>
      <c r="BX114" s="174"/>
      <c r="BY114" s="158"/>
      <c r="BZ114" s="202"/>
      <c r="CA114" s="212"/>
      <c r="CB114" s="174"/>
      <c r="CC114" s="174"/>
      <c r="CD114" s="174"/>
      <c r="CE114" s="174"/>
      <c r="CF114" s="174"/>
      <c r="CG114" s="174"/>
      <c r="CH114" s="174"/>
      <c r="CI114" s="174"/>
      <c r="CJ114" s="174"/>
      <c r="CK114" s="174"/>
      <c r="CL114" s="174"/>
      <c r="CM114" s="174"/>
      <c r="CN114" s="174"/>
      <c r="CO114" s="174"/>
      <c r="CP114" s="174"/>
      <c r="CQ114" s="174"/>
      <c r="CR114" s="174"/>
      <c r="CS114" s="174"/>
      <c r="CT114" s="174"/>
      <c r="CU114" s="174"/>
      <c r="CZ114" s="497"/>
      <c r="FV114" s="505"/>
      <c r="GF114" s="372"/>
    </row>
    <row r="115" spans="1:188" ht="39.950000000000003" customHeight="1" thickBot="1">
      <c r="A115" s="1020">
        <f t="shared" si="62"/>
        <v>0</v>
      </c>
      <c r="B115" s="939"/>
      <c r="C115" s="940"/>
      <c r="D115" s="943"/>
      <c r="E115" s="1027"/>
      <c r="F115" s="826"/>
      <c r="G115" s="827"/>
      <c r="H115" s="828"/>
      <c r="I115" s="1031">
        <f t="shared" si="61"/>
        <v>2</v>
      </c>
      <c r="J115" s="999" t="s">
        <v>0</v>
      </c>
      <c r="K115" s="999" t="s">
        <v>0</v>
      </c>
      <c r="L115" s="1007" t="s">
        <v>0</v>
      </c>
      <c r="M115" s="843">
        <f t="shared" si="43"/>
        <v>0.45833333333333331</v>
      </c>
      <c r="N115" s="219"/>
      <c r="O115" s="794"/>
      <c r="P115" s="103" t="s">
        <v>167</v>
      </c>
      <c r="Q115" s="116" t="str">
        <f t="shared" si="44"/>
        <v xml:space="preserve"> </v>
      </c>
      <c r="R115" s="116" t="str">
        <f t="shared" si="44"/>
        <v xml:space="preserve"> </v>
      </c>
      <c r="S115" s="116" t="str">
        <f t="shared" si="44"/>
        <v xml:space="preserve"> </v>
      </c>
      <c r="T115" s="123" t="str">
        <f t="shared" si="33"/>
        <v xml:space="preserve"> </v>
      </c>
      <c r="U115" s="143">
        <f t="shared" si="45"/>
        <v>41340.038194444445</v>
      </c>
      <c r="V115" s="203">
        <f t="shared" si="46"/>
        <v>0</v>
      </c>
      <c r="AD115" s="119" t="str">
        <f t="shared" si="34"/>
        <v>z-Unused-entry</v>
      </c>
      <c r="AE115" s="119">
        <f t="shared" si="35"/>
        <v>0</v>
      </c>
      <c r="AF115" s="110"/>
      <c r="AG115" s="115">
        <f t="shared" si="47"/>
        <v>0</v>
      </c>
      <c r="AH115" s="174">
        <f t="shared" si="36"/>
        <v>0</v>
      </c>
      <c r="AI115" s="174">
        <f t="shared" si="37"/>
        <v>0</v>
      </c>
      <c r="AJ115" s="285">
        <f t="shared" si="48"/>
        <v>999999999</v>
      </c>
      <c r="AK115" s="232">
        <f t="shared" si="38"/>
        <v>0</v>
      </c>
      <c r="AL115" s="232">
        <f t="shared" si="39"/>
        <v>0</v>
      </c>
      <c r="AM115" s="178">
        <f>IF(AND($L115="Attended",$J115="Yes"),IF('IO Intake'!D$8=$AJ115,VLOOKUP('IO Intro'!$C$4,$Y$9:$Z$16,2),$AM115),0)</f>
        <v>0</v>
      </c>
      <c r="AN115" s="178">
        <f t="shared" si="49"/>
        <v>0</v>
      </c>
      <c r="AO115" s="178">
        <f t="shared" si="50"/>
        <v>0</v>
      </c>
      <c r="AP115" s="178">
        <f t="shared" si="51"/>
        <v>0</v>
      </c>
      <c r="AQ115" s="178">
        <f t="shared" si="52"/>
        <v>0</v>
      </c>
      <c r="AR115" s="178">
        <f t="shared" si="53"/>
        <v>0</v>
      </c>
      <c r="AS115" s="178">
        <f t="shared" si="54"/>
        <v>0</v>
      </c>
      <c r="AT115" s="178">
        <f t="shared" si="55"/>
        <v>0</v>
      </c>
      <c r="AU115" s="214">
        <f t="shared" si="56"/>
        <v>0</v>
      </c>
      <c r="AV115" s="215"/>
      <c r="AW115" s="178"/>
      <c r="AX115" s="160">
        <f t="shared" si="57"/>
        <v>0</v>
      </c>
      <c r="AY115" s="191">
        <f t="shared" si="58"/>
        <v>0</v>
      </c>
      <c r="AZ115" s="191">
        <f t="shared" si="59"/>
        <v>0</v>
      </c>
      <c r="BA115" s="191">
        <f t="shared" si="60"/>
        <v>0</v>
      </c>
      <c r="BB115" s="161"/>
      <c r="BC115" s="174"/>
      <c r="BD115" s="174"/>
      <c r="BE115" s="174"/>
      <c r="BF115" s="174"/>
      <c r="BG115" s="174"/>
      <c r="BH115" s="174"/>
      <c r="BI115" s="157"/>
      <c r="BJ115" s="213">
        <f t="shared" si="40"/>
        <v>0</v>
      </c>
      <c r="BK115" s="213">
        <f t="shared" si="41"/>
        <v>0</v>
      </c>
      <c r="BL115" s="213">
        <f t="shared" si="42"/>
        <v>0</v>
      </c>
      <c r="BM115" s="817"/>
      <c r="BN115" s="219"/>
      <c r="BO115" s="193"/>
      <c r="BP115" s="215"/>
      <c r="BQ115" s="158"/>
      <c r="BR115" s="174"/>
      <c r="BS115" s="158"/>
      <c r="BT115" s="174"/>
      <c r="BU115" s="158"/>
      <c r="BV115" s="174"/>
      <c r="BW115" s="158"/>
      <c r="BX115" s="174"/>
      <c r="BY115" s="158"/>
      <c r="BZ115" s="202"/>
      <c r="CA115" s="212"/>
      <c r="CB115" s="174"/>
      <c r="CC115" s="174"/>
      <c r="CD115" s="174"/>
      <c r="CE115" s="174"/>
      <c r="CF115" s="174"/>
      <c r="CG115" s="174"/>
      <c r="CH115" s="174"/>
      <c r="CI115" s="174"/>
      <c r="CJ115" s="174"/>
      <c r="CK115" s="174"/>
      <c r="CL115" s="174"/>
      <c r="CM115" s="174"/>
      <c r="CN115" s="174"/>
      <c r="CO115" s="174"/>
      <c r="CP115" s="174"/>
      <c r="CQ115" s="174"/>
      <c r="CR115" s="174"/>
      <c r="CS115" s="174"/>
      <c r="CT115" s="174"/>
      <c r="CU115" s="174"/>
      <c r="CZ115" s="497"/>
      <c r="FV115" s="505"/>
      <c r="GF115" s="372"/>
    </row>
    <row r="116" spans="1:188" ht="39.950000000000003" customHeight="1" thickBot="1">
      <c r="A116" s="1020">
        <f t="shared" si="62"/>
        <v>0</v>
      </c>
      <c r="B116" s="939"/>
      <c r="C116" s="940"/>
      <c r="D116" s="943"/>
      <c r="E116" s="1027"/>
      <c r="F116" s="826"/>
      <c r="G116" s="827"/>
      <c r="H116" s="828"/>
      <c r="I116" s="1031">
        <f t="shared" si="61"/>
        <v>2</v>
      </c>
      <c r="J116" s="999" t="s">
        <v>0</v>
      </c>
      <c r="K116" s="999" t="s">
        <v>0</v>
      </c>
      <c r="L116" s="1007" t="s">
        <v>0</v>
      </c>
      <c r="M116" s="843">
        <f t="shared" si="43"/>
        <v>0.45833333333333331</v>
      </c>
      <c r="N116" s="219"/>
      <c r="O116" s="794"/>
      <c r="P116" s="103" t="s">
        <v>167</v>
      </c>
      <c r="Q116" s="116" t="str">
        <f t="shared" si="44"/>
        <v xml:space="preserve"> </v>
      </c>
      <c r="R116" s="116" t="str">
        <f t="shared" si="44"/>
        <v xml:space="preserve"> </v>
      </c>
      <c r="S116" s="116" t="str">
        <f t="shared" si="44"/>
        <v xml:space="preserve"> </v>
      </c>
      <c r="T116" s="123" t="str">
        <f t="shared" si="33"/>
        <v xml:space="preserve"> </v>
      </c>
      <c r="U116" s="143">
        <f t="shared" si="45"/>
        <v>41340.038194444445</v>
      </c>
      <c r="V116" s="203">
        <f t="shared" si="46"/>
        <v>0</v>
      </c>
      <c r="AD116" s="119" t="str">
        <f t="shared" si="34"/>
        <v>z-Unused-entry</v>
      </c>
      <c r="AE116" s="119">
        <f t="shared" si="35"/>
        <v>0</v>
      </c>
      <c r="AF116" s="110"/>
      <c r="AG116" s="115">
        <f t="shared" si="47"/>
        <v>0</v>
      </c>
      <c r="AH116" s="174">
        <f t="shared" si="36"/>
        <v>0</v>
      </c>
      <c r="AI116" s="174">
        <f t="shared" si="37"/>
        <v>0</v>
      </c>
      <c r="AJ116" s="285">
        <f t="shared" si="48"/>
        <v>999999999</v>
      </c>
      <c r="AK116" s="232">
        <f t="shared" si="38"/>
        <v>0</v>
      </c>
      <c r="AL116" s="232">
        <f t="shared" si="39"/>
        <v>0</v>
      </c>
      <c r="AM116" s="178">
        <f>IF(AND($L116="Attended",$J116="Yes"),IF('IO Intake'!D$8=$AJ116,VLOOKUP('IO Intro'!$C$4,$Y$9:$Z$16,2),$AM116),0)</f>
        <v>0</v>
      </c>
      <c r="AN116" s="178">
        <f t="shared" si="49"/>
        <v>0</v>
      </c>
      <c r="AO116" s="178">
        <f t="shared" si="50"/>
        <v>0</v>
      </c>
      <c r="AP116" s="178">
        <f t="shared" si="51"/>
        <v>0</v>
      </c>
      <c r="AQ116" s="178">
        <f t="shared" si="52"/>
        <v>0</v>
      </c>
      <c r="AR116" s="178">
        <f t="shared" si="53"/>
        <v>0</v>
      </c>
      <c r="AS116" s="178">
        <f t="shared" si="54"/>
        <v>0</v>
      </c>
      <c r="AT116" s="178">
        <f t="shared" si="55"/>
        <v>0</v>
      </c>
      <c r="AU116" s="214">
        <f t="shared" si="56"/>
        <v>0</v>
      </c>
      <c r="AV116" s="215"/>
      <c r="AW116" s="178"/>
      <c r="AX116" s="160">
        <f t="shared" si="57"/>
        <v>0</v>
      </c>
      <c r="AY116" s="191">
        <f t="shared" si="58"/>
        <v>0</v>
      </c>
      <c r="AZ116" s="191">
        <f t="shared" si="59"/>
        <v>0</v>
      </c>
      <c r="BA116" s="191">
        <f t="shared" si="60"/>
        <v>0</v>
      </c>
      <c r="BB116" s="161"/>
      <c r="BC116" s="174"/>
      <c r="BD116" s="174"/>
      <c r="BE116" s="174"/>
      <c r="BF116" s="174"/>
      <c r="BG116" s="174"/>
      <c r="BH116" s="174"/>
      <c r="BI116" s="157"/>
      <c r="BJ116" s="213">
        <f t="shared" si="40"/>
        <v>0</v>
      </c>
      <c r="BK116" s="213">
        <f t="shared" si="41"/>
        <v>0</v>
      </c>
      <c r="BL116" s="213">
        <f t="shared" si="42"/>
        <v>0</v>
      </c>
      <c r="BM116" s="817"/>
      <c r="BN116" s="219"/>
      <c r="BO116" s="193"/>
      <c r="BP116" s="215"/>
      <c r="BQ116" s="158"/>
      <c r="BR116" s="174"/>
      <c r="BS116" s="158"/>
      <c r="BT116" s="174"/>
      <c r="BU116" s="158"/>
      <c r="BV116" s="174"/>
      <c r="BW116" s="158"/>
      <c r="BX116" s="174"/>
      <c r="BY116" s="158"/>
      <c r="BZ116" s="202"/>
      <c r="CA116" s="212"/>
      <c r="CB116" s="174"/>
      <c r="CC116" s="174"/>
      <c r="CD116" s="174"/>
      <c r="CE116" s="174"/>
      <c r="CF116" s="174"/>
      <c r="CG116" s="174"/>
      <c r="CH116" s="174"/>
      <c r="CI116" s="174"/>
      <c r="CJ116" s="174"/>
      <c r="CK116" s="174"/>
      <c r="CL116" s="174"/>
      <c r="CM116" s="174"/>
      <c r="CN116" s="174"/>
      <c r="CO116" s="174"/>
      <c r="CP116" s="174"/>
      <c r="CQ116" s="174"/>
      <c r="CR116" s="174"/>
      <c r="CS116" s="174"/>
      <c r="CT116" s="174"/>
      <c r="CU116" s="174"/>
      <c r="CZ116" s="497"/>
      <c r="FV116" s="505"/>
      <c r="GF116" s="372"/>
    </row>
    <row r="117" spans="1:188" ht="39.950000000000003" customHeight="1" thickBot="1">
      <c r="A117" s="1020">
        <f t="shared" si="62"/>
        <v>0</v>
      </c>
      <c r="B117" s="939"/>
      <c r="C117" s="940"/>
      <c r="D117" s="943"/>
      <c r="E117" s="1027"/>
      <c r="F117" s="826"/>
      <c r="G117" s="827"/>
      <c r="H117" s="828"/>
      <c r="I117" s="1031">
        <f t="shared" si="61"/>
        <v>2</v>
      </c>
      <c r="J117" s="999" t="s">
        <v>0</v>
      </c>
      <c r="K117" s="999" t="s">
        <v>0</v>
      </c>
      <c r="L117" s="1007" t="s">
        <v>0</v>
      </c>
      <c r="M117" s="843">
        <f t="shared" si="43"/>
        <v>0.45833333333333331</v>
      </c>
      <c r="N117" s="219"/>
      <c r="O117" s="794"/>
      <c r="P117" s="103" t="s">
        <v>167</v>
      </c>
      <c r="Q117" s="116" t="str">
        <f t="shared" si="44"/>
        <v xml:space="preserve"> </v>
      </c>
      <c r="R117" s="116" t="str">
        <f t="shared" si="44"/>
        <v xml:space="preserve"> </v>
      </c>
      <c r="S117" s="116" t="str">
        <f t="shared" si="44"/>
        <v xml:space="preserve"> </v>
      </c>
      <c r="T117" s="123" t="str">
        <f t="shared" si="33"/>
        <v xml:space="preserve"> </v>
      </c>
      <c r="U117" s="143">
        <f t="shared" si="45"/>
        <v>41340.038194444445</v>
      </c>
      <c r="V117" s="203">
        <f t="shared" si="46"/>
        <v>0</v>
      </c>
      <c r="AD117" s="119" t="str">
        <f t="shared" si="34"/>
        <v>z-Unused-entry</v>
      </c>
      <c r="AE117" s="119">
        <f t="shared" si="35"/>
        <v>0</v>
      </c>
      <c r="AF117" s="110"/>
      <c r="AG117" s="115">
        <f t="shared" si="47"/>
        <v>0</v>
      </c>
      <c r="AH117" s="174">
        <f t="shared" si="36"/>
        <v>0</v>
      </c>
      <c r="AI117" s="174">
        <f t="shared" si="37"/>
        <v>0</v>
      </c>
      <c r="AJ117" s="285">
        <f t="shared" si="48"/>
        <v>999999999</v>
      </c>
      <c r="AK117" s="232">
        <f t="shared" si="38"/>
        <v>0</v>
      </c>
      <c r="AL117" s="232">
        <f t="shared" si="39"/>
        <v>0</v>
      </c>
      <c r="AM117" s="178">
        <f>IF(AND($L117="Attended",$J117="Yes"),IF('IO Intake'!D$8=$AJ117,VLOOKUP('IO Intro'!$C$4,$Y$9:$Z$16,2),$AM117),0)</f>
        <v>0</v>
      </c>
      <c r="AN117" s="178">
        <f t="shared" si="49"/>
        <v>0</v>
      </c>
      <c r="AO117" s="178">
        <f t="shared" si="50"/>
        <v>0</v>
      </c>
      <c r="AP117" s="178">
        <f t="shared" si="51"/>
        <v>0</v>
      </c>
      <c r="AQ117" s="178">
        <f t="shared" si="52"/>
        <v>0</v>
      </c>
      <c r="AR117" s="178">
        <f t="shared" si="53"/>
        <v>0</v>
      </c>
      <c r="AS117" s="178">
        <f t="shared" si="54"/>
        <v>0</v>
      </c>
      <c r="AT117" s="178">
        <f t="shared" si="55"/>
        <v>0</v>
      </c>
      <c r="AU117" s="214">
        <f t="shared" si="56"/>
        <v>0</v>
      </c>
      <c r="AV117" s="215"/>
      <c r="AW117" s="178"/>
      <c r="AX117" s="160">
        <f t="shared" si="57"/>
        <v>0</v>
      </c>
      <c r="AY117" s="191">
        <f t="shared" si="58"/>
        <v>0</v>
      </c>
      <c r="AZ117" s="191">
        <f t="shared" si="59"/>
        <v>0</v>
      </c>
      <c r="BA117" s="191">
        <f t="shared" si="60"/>
        <v>0</v>
      </c>
      <c r="BB117" s="161"/>
      <c r="BC117" s="174"/>
      <c r="BD117" s="174"/>
      <c r="BE117" s="174"/>
      <c r="BF117" s="174"/>
      <c r="BG117" s="174"/>
      <c r="BH117" s="174"/>
      <c r="BI117" s="157"/>
      <c r="BJ117" s="213">
        <f t="shared" si="40"/>
        <v>0</v>
      </c>
      <c r="BK117" s="213">
        <f t="shared" si="41"/>
        <v>0</v>
      </c>
      <c r="BL117" s="213">
        <f t="shared" si="42"/>
        <v>0</v>
      </c>
      <c r="BM117" s="817"/>
      <c r="BN117" s="219"/>
      <c r="BO117" s="193"/>
      <c r="BP117" s="215"/>
      <c r="BQ117" s="158"/>
      <c r="BR117" s="174"/>
      <c r="BS117" s="158"/>
      <c r="BT117" s="174"/>
      <c r="BU117" s="158"/>
      <c r="BV117" s="174"/>
      <c r="BW117" s="158"/>
      <c r="BX117" s="174"/>
      <c r="BY117" s="158"/>
      <c r="BZ117" s="202"/>
      <c r="CA117" s="212"/>
      <c r="CB117" s="174"/>
      <c r="CC117" s="174"/>
      <c r="CD117" s="174"/>
      <c r="CE117" s="174"/>
      <c r="CF117" s="174"/>
      <c r="CG117" s="174"/>
      <c r="CH117" s="174"/>
      <c r="CI117" s="174"/>
      <c r="CJ117" s="174"/>
      <c r="CK117" s="174"/>
      <c r="CL117" s="174"/>
      <c r="CM117" s="174"/>
      <c r="CN117" s="174"/>
      <c r="CO117" s="174"/>
      <c r="CP117" s="174"/>
      <c r="CQ117" s="174"/>
      <c r="CR117" s="174"/>
      <c r="CS117" s="174"/>
      <c r="CT117" s="174"/>
      <c r="CU117" s="174"/>
      <c r="CZ117" s="497"/>
      <c r="FV117" s="505"/>
      <c r="GF117" s="372"/>
    </row>
    <row r="118" spans="1:188" ht="39.950000000000003" customHeight="1" thickBot="1">
      <c r="A118" s="1020">
        <f t="shared" si="62"/>
        <v>0</v>
      </c>
      <c r="B118" s="939"/>
      <c r="C118" s="940"/>
      <c r="D118" s="943"/>
      <c r="E118" s="1027"/>
      <c r="F118" s="826"/>
      <c r="G118" s="827"/>
      <c r="H118" s="828"/>
      <c r="I118" s="1031">
        <f t="shared" si="61"/>
        <v>2</v>
      </c>
      <c r="J118" s="999" t="s">
        <v>0</v>
      </c>
      <c r="K118" s="999" t="s">
        <v>0</v>
      </c>
      <c r="L118" s="1007" t="s">
        <v>0</v>
      </c>
      <c r="M118" s="843">
        <f t="shared" si="43"/>
        <v>0.45833333333333331</v>
      </c>
      <c r="N118" s="219"/>
      <c r="O118" s="794"/>
      <c r="P118" s="103" t="s">
        <v>167</v>
      </c>
      <c r="Q118" s="116" t="str">
        <f t="shared" si="44"/>
        <v xml:space="preserve"> </v>
      </c>
      <c r="R118" s="116" t="str">
        <f t="shared" si="44"/>
        <v xml:space="preserve"> </v>
      </c>
      <c r="S118" s="116" t="str">
        <f t="shared" si="44"/>
        <v xml:space="preserve"> </v>
      </c>
      <c r="T118" s="123" t="str">
        <f t="shared" si="33"/>
        <v xml:space="preserve"> </v>
      </c>
      <c r="U118" s="143">
        <f t="shared" si="45"/>
        <v>41340.038194444445</v>
      </c>
      <c r="V118" s="203">
        <f t="shared" si="46"/>
        <v>0</v>
      </c>
      <c r="AD118" s="119" t="str">
        <f t="shared" si="34"/>
        <v>z-Unused-entry</v>
      </c>
      <c r="AE118" s="119">
        <f t="shared" si="35"/>
        <v>0</v>
      </c>
      <c r="AF118" s="110"/>
      <c r="AG118" s="115">
        <f t="shared" si="47"/>
        <v>0</v>
      </c>
      <c r="AH118" s="174">
        <f t="shared" si="36"/>
        <v>0</v>
      </c>
      <c r="AI118" s="174">
        <f t="shared" si="37"/>
        <v>0</v>
      </c>
      <c r="AJ118" s="285">
        <f t="shared" si="48"/>
        <v>999999999</v>
      </c>
      <c r="AK118" s="232">
        <f t="shared" si="38"/>
        <v>0</v>
      </c>
      <c r="AL118" s="232">
        <f t="shared" si="39"/>
        <v>0</v>
      </c>
      <c r="AM118" s="178">
        <f>IF(AND($L118="Attended",$J118="Yes"),IF('IO Intake'!D$8=$AJ118,VLOOKUP('IO Intro'!$C$4,$Y$9:$Z$16,2),$AM118),0)</f>
        <v>0</v>
      </c>
      <c r="AN118" s="178">
        <f t="shared" si="49"/>
        <v>0</v>
      </c>
      <c r="AO118" s="178">
        <f t="shared" si="50"/>
        <v>0</v>
      </c>
      <c r="AP118" s="178">
        <f t="shared" si="51"/>
        <v>0</v>
      </c>
      <c r="AQ118" s="178">
        <f t="shared" si="52"/>
        <v>0</v>
      </c>
      <c r="AR118" s="178">
        <f t="shared" si="53"/>
        <v>0</v>
      </c>
      <c r="AS118" s="178">
        <f t="shared" si="54"/>
        <v>0</v>
      </c>
      <c r="AT118" s="178">
        <f t="shared" si="55"/>
        <v>0</v>
      </c>
      <c r="AU118" s="214">
        <f t="shared" si="56"/>
        <v>0</v>
      </c>
      <c r="AV118" s="215"/>
      <c r="AW118" s="178"/>
      <c r="AX118" s="160">
        <f t="shared" si="57"/>
        <v>0</v>
      </c>
      <c r="AY118" s="191">
        <f t="shared" si="58"/>
        <v>0</v>
      </c>
      <c r="AZ118" s="191">
        <f t="shared" si="59"/>
        <v>0</v>
      </c>
      <c r="BA118" s="191">
        <f t="shared" si="60"/>
        <v>0</v>
      </c>
      <c r="BB118" s="161"/>
      <c r="BC118" s="174"/>
      <c r="BD118" s="174"/>
      <c r="BE118" s="174"/>
      <c r="BF118" s="174"/>
      <c r="BG118" s="174"/>
      <c r="BH118" s="174"/>
      <c r="BI118" s="157"/>
      <c r="BJ118" s="213">
        <f t="shared" si="40"/>
        <v>0</v>
      </c>
      <c r="BK118" s="213">
        <f t="shared" si="41"/>
        <v>0</v>
      </c>
      <c r="BL118" s="213">
        <f t="shared" si="42"/>
        <v>0</v>
      </c>
      <c r="BM118" s="817"/>
      <c r="BN118" s="219"/>
      <c r="BO118" s="193"/>
      <c r="BP118" s="215"/>
      <c r="BQ118" s="158"/>
      <c r="BR118" s="174"/>
      <c r="BS118" s="158"/>
      <c r="BT118" s="174"/>
      <c r="BU118" s="158"/>
      <c r="BV118" s="174"/>
      <c r="BW118" s="158"/>
      <c r="BX118" s="174"/>
      <c r="BY118" s="158"/>
      <c r="BZ118" s="202"/>
      <c r="CA118" s="212"/>
      <c r="CB118" s="174"/>
      <c r="CC118" s="174"/>
      <c r="CD118" s="174"/>
      <c r="CE118" s="174"/>
      <c r="CF118" s="174"/>
      <c r="CG118" s="174"/>
      <c r="CH118" s="174"/>
      <c r="CI118" s="174"/>
      <c r="CJ118" s="174"/>
      <c r="CK118" s="174"/>
      <c r="CL118" s="174"/>
      <c r="CM118" s="174"/>
      <c r="CN118" s="174"/>
      <c r="CO118" s="174"/>
      <c r="CP118" s="174"/>
      <c r="CQ118" s="174"/>
      <c r="CR118" s="174"/>
      <c r="CS118" s="174"/>
      <c r="CT118" s="174"/>
      <c r="CU118" s="174"/>
      <c r="CZ118" s="497"/>
      <c r="FV118" s="505"/>
      <c r="GF118" s="372"/>
    </row>
    <row r="119" spans="1:188" ht="39.950000000000003" customHeight="1" thickBot="1">
      <c r="A119" s="1019">
        <f t="shared" si="62"/>
        <v>0</v>
      </c>
      <c r="B119" s="939"/>
      <c r="C119" s="940"/>
      <c r="D119" s="943"/>
      <c r="E119" s="1027"/>
      <c r="F119" s="826"/>
      <c r="G119" s="827"/>
      <c r="H119" s="828"/>
      <c r="I119" s="1031">
        <f t="shared" si="61"/>
        <v>2</v>
      </c>
      <c r="J119" s="999" t="s">
        <v>0</v>
      </c>
      <c r="K119" s="999" t="s">
        <v>0</v>
      </c>
      <c r="L119" s="1007" t="s">
        <v>0</v>
      </c>
      <c r="M119" s="843">
        <f t="shared" si="43"/>
        <v>0.45833333333333331</v>
      </c>
      <c r="N119" s="219"/>
      <c r="O119" s="794"/>
      <c r="P119" s="103" t="s">
        <v>167</v>
      </c>
      <c r="Q119" s="116" t="str">
        <f t="shared" si="44"/>
        <v xml:space="preserve"> </v>
      </c>
      <c r="R119" s="116" t="str">
        <f t="shared" si="44"/>
        <v xml:space="preserve"> </v>
      </c>
      <c r="S119" s="116" t="str">
        <f t="shared" si="44"/>
        <v xml:space="preserve"> </v>
      </c>
      <c r="T119" s="123" t="str">
        <f t="shared" si="33"/>
        <v xml:space="preserve"> </v>
      </c>
      <c r="U119" s="143">
        <f t="shared" si="45"/>
        <v>41340.038194444445</v>
      </c>
      <c r="V119" s="203">
        <f t="shared" si="46"/>
        <v>0</v>
      </c>
      <c r="AD119" s="119" t="str">
        <f t="shared" si="34"/>
        <v>z-Unused-entry</v>
      </c>
      <c r="AE119" s="119">
        <f t="shared" si="35"/>
        <v>0</v>
      </c>
      <c r="AF119" s="110"/>
      <c r="AG119" s="115">
        <f t="shared" si="47"/>
        <v>0</v>
      </c>
      <c r="AH119" s="174">
        <f t="shared" si="36"/>
        <v>0</v>
      </c>
      <c r="AI119" s="174">
        <f t="shared" si="37"/>
        <v>0</v>
      </c>
      <c r="AJ119" s="285">
        <f t="shared" si="48"/>
        <v>999999999</v>
      </c>
      <c r="AK119" s="232">
        <f t="shared" si="38"/>
        <v>0</v>
      </c>
      <c r="AL119" s="232">
        <f t="shared" si="39"/>
        <v>0</v>
      </c>
      <c r="AM119" s="178">
        <f>IF(AND($L119="Attended",$J119="Yes"),IF('IO Intake'!D$8=$AJ119,VLOOKUP('IO Intro'!$C$4,$Y$9:$Z$16,2),$AM119),0)</f>
        <v>0</v>
      </c>
      <c r="AN119" s="178">
        <f t="shared" si="49"/>
        <v>0</v>
      </c>
      <c r="AO119" s="178">
        <f t="shared" si="50"/>
        <v>0</v>
      </c>
      <c r="AP119" s="178">
        <f t="shared" si="51"/>
        <v>0</v>
      </c>
      <c r="AQ119" s="178">
        <f t="shared" si="52"/>
        <v>0</v>
      </c>
      <c r="AR119" s="178">
        <f t="shared" si="53"/>
        <v>0</v>
      </c>
      <c r="AS119" s="178">
        <f t="shared" si="54"/>
        <v>0</v>
      </c>
      <c r="AT119" s="178">
        <f t="shared" si="55"/>
        <v>0</v>
      </c>
      <c r="AU119" s="214">
        <f t="shared" si="56"/>
        <v>0</v>
      </c>
      <c r="AV119" s="215"/>
      <c r="AW119" s="178"/>
      <c r="AX119" s="160">
        <f t="shared" si="57"/>
        <v>0</v>
      </c>
      <c r="AY119" s="191">
        <f t="shared" si="58"/>
        <v>0</v>
      </c>
      <c r="AZ119" s="191">
        <f t="shared" si="59"/>
        <v>0</v>
      </c>
      <c r="BA119" s="191">
        <f t="shared" si="60"/>
        <v>0</v>
      </c>
      <c r="BB119" s="161"/>
      <c r="BC119" s="174"/>
      <c r="BD119" s="174"/>
      <c r="BE119" s="174"/>
      <c r="BF119" s="174"/>
      <c r="BG119" s="174"/>
      <c r="BH119" s="174"/>
      <c r="BI119" s="157"/>
      <c r="BJ119" s="213">
        <f t="shared" si="40"/>
        <v>0</v>
      </c>
      <c r="BK119" s="213">
        <f t="shared" si="41"/>
        <v>0</v>
      </c>
      <c r="BL119" s="213">
        <f t="shared" si="42"/>
        <v>0</v>
      </c>
      <c r="BM119" s="817"/>
      <c r="BN119" s="219"/>
      <c r="BO119" s="193"/>
      <c r="BP119" s="215"/>
      <c r="BQ119" s="158"/>
      <c r="BR119" s="174"/>
      <c r="BS119" s="158"/>
      <c r="BT119" s="174"/>
      <c r="BU119" s="158"/>
      <c r="BV119" s="174"/>
      <c r="BW119" s="158"/>
      <c r="BX119" s="174"/>
      <c r="BY119" s="158"/>
      <c r="BZ119" s="202"/>
      <c r="CA119" s="212"/>
      <c r="CB119" s="174"/>
      <c r="CC119" s="174"/>
      <c r="CD119" s="174"/>
      <c r="CE119" s="174"/>
      <c r="CF119" s="174"/>
      <c r="CG119" s="174"/>
      <c r="CH119" s="174"/>
      <c r="CI119" s="174"/>
      <c r="CJ119" s="174"/>
      <c r="CK119" s="174"/>
      <c r="CL119" s="174"/>
      <c r="CM119" s="174"/>
      <c r="CN119" s="174"/>
      <c r="CO119" s="174"/>
      <c r="CP119" s="174"/>
      <c r="CQ119" s="174"/>
      <c r="CR119" s="174"/>
      <c r="CS119" s="174"/>
      <c r="CT119" s="174"/>
      <c r="CU119" s="174"/>
      <c r="CZ119" s="497"/>
      <c r="FV119" s="505"/>
      <c r="GF119" s="372"/>
    </row>
    <row r="120" spans="1:188" ht="39.950000000000003" customHeight="1" thickBot="1">
      <c r="A120" s="1019">
        <f t="shared" si="62"/>
        <v>0</v>
      </c>
      <c r="B120" s="939"/>
      <c r="C120" s="940"/>
      <c r="D120" s="943"/>
      <c r="E120" s="1027"/>
      <c r="F120" s="826"/>
      <c r="G120" s="827"/>
      <c r="H120" s="828"/>
      <c r="I120" s="1031">
        <f t="shared" si="61"/>
        <v>2</v>
      </c>
      <c r="J120" s="999" t="s">
        <v>0</v>
      </c>
      <c r="K120" s="999" t="s">
        <v>0</v>
      </c>
      <c r="L120" s="1007" t="s">
        <v>0</v>
      </c>
      <c r="M120" s="843">
        <f t="shared" si="43"/>
        <v>0.45833333333333331</v>
      </c>
      <c r="N120" s="219"/>
      <c r="O120" s="794"/>
      <c r="P120" s="103" t="s">
        <v>167</v>
      </c>
      <c r="Q120" s="116" t="str">
        <f t="shared" si="44"/>
        <v xml:space="preserve"> </v>
      </c>
      <c r="R120" s="116" t="str">
        <f t="shared" si="44"/>
        <v xml:space="preserve"> </v>
      </c>
      <c r="S120" s="116" t="str">
        <f t="shared" si="44"/>
        <v xml:space="preserve"> </v>
      </c>
      <c r="T120" s="123" t="str">
        <f t="shared" si="33"/>
        <v xml:space="preserve"> </v>
      </c>
      <c r="U120" s="143">
        <f t="shared" si="45"/>
        <v>41340.038194444445</v>
      </c>
      <c r="V120" s="203">
        <f t="shared" si="46"/>
        <v>0</v>
      </c>
      <c r="AD120" s="119" t="str">
        <f t="shared" si="34"/>
        <v>z-Unused-entry</v>
      </c>
      <c r="AE120" s="119">
        <f t="shared" si="35"/>
        <v>0</v>
      </c>
      <c r="AF120" s="110"/>
      <c r="AG120" s="115">
        <f t="shared" si="47"/>
        <v>0</v>
      </c>
      <c r="AH120" s="174">
        <f t="shared" si="36"/>
        <v>0</v>
      </c>
      <c r="AI120" s="174">
        <f t="shared" si="37"/>
        <v>0</v>
      </c>
      <c r="AJ120" s="285">
        <f t="shared" si="48"/>
        <v>999999999</v>
      </c>
      <c r="AK120" s="232">
        <f t="shared" si="38"/>
        <v>0</v>
      </c>
      <c r="AL120" s="232">
        <f t="shared" si="39"/>
        <v>0</v>
      </c>
      <c r="AM120" s="178">
        <f>IF(AND($L120="Attended",$J120="Yes"),IF('IO Intake'!D$8=$AJ120,VLOOKUP('IO Intro'!$C$4,$Y$9:$Z$16,2),$AM120),0)</f>
        <v>0</v>
      </c>
      <c r="AN120" s="178">
        <f t="shared" si="49"/>
        <v>0</v>
      </c>
      <c r="AO120" s="178">
        <f t="shared" si="50"/>
        <v>0</v>
      </c>
      <c r="AP120" s="178">
        <f t="shared" si="51"/>
        <v>0</v>
      </c>
      <c r="AQ120" s="178">
        <f t="shared" si="52"/>
        <v>0</v>
      </c>
      <c r="AR120" s="178">
        <f t="shared" si="53"/>
        <v>0</v>
      </c>
      <c r="AS120" s="178">
        <f t="shared" si="54"/>
        <v>0</v>
      </c>
      <c r="AT120" s="178">
        <f t="shared" si="55"/>
        <v>0</v>
      </c>
      <c r="AU120" s="214">
        <f t="shared" si="56"/>
        <v>0</v>
      </c>
      <c r="AV120" s="215"/>
      <c r="AW120" s="178"/>
      <c r="AX120" s="160">
        <f t="shared" si="57"/>
        <v>0</v>
      </c>
      <c r="AY120" s="191">
        <f t="shared" si="58"/>
        <v>0</v>
      </c>
      <c r="AZ120" s="191">
        <f t="shared" si="59"/>
        <v>0</v>
      </c>
      <c r="BA120" s="191">
        <f t="shared" si="60"/>
        <v>0</v>
      </c>
      <c r="BB120" s="161"/>
      <c r="BC120" s="174"/>
      <c r="BD120" s="174"/>
      <c r="BE120" s="174"/>
      <c r="BF120" s="174"/>
      <c r="BG120" s="174"/>
      <c r="BH120" s="174"/>
      <c r="BI120" s="157"/>
      <c r="BJ120" s="213">
        <f t="shared" si="40"/>
        <v>0</v>
      </c>
      <c r="BK120" s="213">
        <f t="shared" si="41"/>
        <v>0</v>
      </c>
      <c r="BL120" s="213">
        <f t="shared" si="42"/>
        <v>0</v>
      </c>
      <c r="BM120" s="817"/>
      <c r="BN120" s="219"/>
      <c r="BO120" s="193"/>
      <c r="BP120" s="215"/>
      <c r="BQ120" s="158"/>
      <c r="BR120" s="174"/>
      <c r="BS120" s="158"/>
      <c r="BT120" s="174"/>
      <c r="BU120" s="158"/>
      <c r="BV120" s="174"/>
      <c r="BW120" s="158"/>
      <c r="BX120" s="174"/>
      <c r="BY120" s="158"/>
      <c r="BZ120" s="202"/>
      <c r="CA120" s="212"/>
      <c r="CB120" s="174"/>
      <c r="CC120" s="174"/>
      <c r="CD120" s="174"/>
      <c r="CE120" s="174"/>
      <c r="CF120" s="174"/>
      <c r="CG120" s="174"/>
      <c r="CH120" s="174"/>
      <c r="CI120" s="174"/>
      <c r="CJ120" s="174"/>
      <c r="CK120" s="174"/>
      <c r="CL120" s="174"/>
      <c r="CM120" s="174"/>
      <c r="CN120" s="174"/>
      <c r="CO120" s="174"/>
      <c r="CP120" s="174"/>
      <c r="CQ120" s="174"/>
      <c r="CR120" s="174"/>
      <c r="CS120" s="174"/>
      <c r="CT120" s="174"/>
      <c r="CU120" s="174"/>
      <c r="CZ120" s="497"/>
      <c r="FV120" s="505"/>
      <c r="GF120" s="372"/>
    </row>
    <row r="121" spans="1:188" ht="39.950000000000003" customHeight="1" thickBot="1">
      <c r="A121" s="1020">
        <f t="shared" si="62"/>
        <v>0</v>
      </c>
      <c r="B121" s="939"/>
      <c r="C121" s="940"/>
      <c r="D121" s="943"/>
      <c r="E121" s="1027"/>
      <c r="F121" s="826"/>
      <c r="G121" s="827"/>
      <c r="H121" s="828"/>
      <c r="I121" s="1031">
        <f t="shared" si="61"/>
        <v>2</v>
      </c>
      <c r="J121" s="999" t="s">
        <v>0</v>
      </c>
      <c r="K121" s="999" t="s">
        <v>0</v>
      </c>
      <c r="L121" s="1007" t="s">
        <v>0</v>
      </c>
      <c r="M121" s="843">
        <f t="shared" si="43"/>
        <v>0.45833333333333331</v>
      </c>
      <c r="N121" s="219"/>
      <c r="O121" s="794"/>
      <c r="P121" s="103" t="s">
        <v>167</v>
      </c>
      <c r="Q121" s="116" t="str">
        <f t="shared" si="44"/>
        <v xml:space="preserve"> </v>
      </c>
      <c r="R121" s="116" t="str">
        <f t="shared" si="44"/>
        <v xml:space="preserve"> </v>
      </c>
      <c r="S121" s="116" t="str">
        <f t="shared" si="44"/>
        <v xml:space="preserve"> </v>
      </c>
      <c r="T121" s="123" t="str">
        <f t="shared" si="33"/>
        <v xml:space="preserve"> </v>
      </c>
      <c r="U121" s="143">
        <f t="shared" si="45"/>
        <v>41340.038194444445</v>
      </c>
      <c r="V121" s="203">
        <f t="shared" si="46"/>
        <v>0</v>
      </c>
      <c r="AD121" s="119" t="str">
        <f t="shared" si="34"/>
        <v>z-Unused-entry</v>
      </c>
      <c r="AE121" s="119">
        <f t="shared" si="35"/>
        <v>0</v>
      </c>
      <c r="AF121" s="110"/>
      <c r="AG121" s="115">
        <f t="shared" si="47"/>
        <v>0</v>
      </c>
      <c r="AH121" s="174">
        <f t="shared" si="36"/>
        <v>0</v>
      </c>
      <c r="AI121" s="174">
        <f t="shared" si="37"/>
        <v>0</v>
      </c>
      <c r="AJ121" s="285">
        <f t="shared" si="48"/>
        <v>999999999</v>
      </c>
      <c r="AK121" s="232">
        <f t="shared" si="38"/>
        <v>0</v>
      </c>
      <c r="AL121" s="232">
        <f t="shared" si="39"/>
        <v>0</v>
      </c>
      <c r="AM121" s="178">
        <f>IF(AND($L121="Attended",$J121="Yes"),IF('IO Intake'!D$8=$AJ121,VLOOKUP('IO Intro'!$C$4,$Y$9:$Z$16,2),$AM121),0)</f>
        <v>0</v>
      </c>
      <c r="AN121" s="178">
        <f t="shared" si="49"/>
        <v>0</v>
      </c>
      <c r="AO121" s="178">
        <f t="shared" si="50"/>
        <v>0</v>
      </c>
      <c r="AP121" s="178">
        <f t="shared" si="51"/>
        <v>0</v>
      </c>
      <c r="AQ121" s="178">
        <f t="shared" si="52"/>
        <v>0</v>
      </c>
      <c r="AR121" s="178">
        <f t="shared" si="53"/>
        <v>0</v>
      </c>
      <c r="AS121" s="178">
        <f t="shared" si="54"/>
        <v>0</v>
      </c>
      <c r="AT121" s="178">
        <f t="shared" si="55"/>
        <v>0</v>
      </c>
      <c r="AU121" s="214">
        <f t="shared" si="56"/>
        <v>0</v>
      </c>
      <c r="AV121" s="215"/>
      <c r="AW121" s="178"/>
      <c r="AX121" s="160">
        <f t="shared" si="57"/>
        <v>0</v>
      </c>
      <c r="AY121" s="191">
        <f t="shared" si="58"/>
        <v>0</v>
      </c>
      <c r="AZ121" s="191">
        <f t="shared" si="59"/>
        <v>0</v>
      </c>
      <c r="BA121" s="191">
        <f t="shared" si="60"/>
        <v>0</v>
      </c>
      <c r="BB121" s="161"/>
      <c r="BC121" s="174"/>
      <c r="BD121" s="174"/>
      <c r="BE121" s="174"/>
      <c r="BF121" s="174"/>
      <c r="BG121" s="174"/>
      <c r="BH121" s="174"/>
      <c r="BI121" s="157"/>
      <c r="BJ121" s="213">
        <f t="shared" si="40"/>
        <v>0</v>
      </c>
      <c r="BK121" s="213">
        <f t="shared" si="41"/>
        <v>0</v>
      </c>
      <c r="BL121" s="213">
        <f t="shared" si="42"/>
        <v>0</v>
      </c>
      <c r="BM121" s="817"/>
      <c r="BN121" s="219"/>
      <c r="BO121" s="193"/>
      <c r="BP121" s="215"/>
      <c r="BQ121" s="158"/>
      <c r="BR121" s="174"/>
      <c r="BS121" s="158"/>
      <c r="BT121" s="174"/>
      <c r="BU121" s="158"/>
      <c r="BV121" s="174"/>
      <c r="BW121" s="158"/>
      <c r="BX121" s="174"/>
      <c r="BY121" s="158"/>
      <c r="BZ121" s="202"/>
      <c r="CA121" s="212"/>
      <c r="CB121" s="174"/>
      <c r="CC121" s="174"/>
      <c r="CD121" s="174"/>
      <c r="CE121" s="174"/>
      <c r="CF121" s="174"/>
      <c r="CG121" s="174"/>
      <c r="CH121" s="174"/>
      <c r="CI121" s="174"/>
      <c r="CJ121" s="174"/>
      <c r="CK121" s="174"/>
      <c r="CL121" s="174"/>
      <c r="CM121" s="174"/>
      <c r="CN121" s="174"/>
      <c r="CO121" s="174"/>
      <c r="CP121" s="174"/>
      <c r="CQ121" s="174"/>
      <c r="CR121" s="174"/>
      <c r="CS121" s="174"/>
      <c r="CT121" s="174"/>
      <c r="CU121" s="174"/>
      <c r="CZ121" s="497"/>
      <c r="FV121" s="505"/>
      <c r="GF121" s="372"/>
    </row>
    <row r="122" spans="1:188" ht="39.950000000000003" customHeight="1" thickBot="1">
      <c r="A122" s="1020">
        <f t="shared" si="62"/>
        <v>0</v>
      </c>
      <c r="B122" s="939"/>
      <c r="C122" s="940"/>
      <c r="D122" s="943"/>
      <c r="E122" s="1027"/>
      <c r="F122" s="826"/>
      <c r="G122" s="827"/>
      <c r="H122" s="828"/>
      <c r="I122" s="1031">
        <f t="shared" si="61"/>
        <v>2</v>
      </c>
      <c r="J122" s="999" t="s">
        <v>0</v>
      </c>
      <c r="K122" s="999" t="s">
        <v>0</v>
      </c>
      <c r="L122" s="1007" t="s">
        <v>0</v>
      </c>
      <c r="M122" s="843">
        <f t="shared" si="43"/>
        <v>0.45833333333333331</v>
      </c>
      <c r="N122" s="219"/>
      <c r="O122" s="794"/>
      <c r="P122" s="103" t="s">
        <v>167</v>
      </c>
      <c r="Q122" s="116" t="str">
        <f t="shared" si="44"/>
        <v xml:space="preserve"> </v>
      </c>
      <c r="R122" s="116" t="str">
        <f t="shared" si="44"/>
        <v xml:space="preserve"> </v>
      </c>
      <c r="S122" s="116" t="str">
        <f t="shared" si="44"/>
        <v xml:space="preserve"> </v>
      </c>
      <c r="T122" s="123" t="str">
        <f t="shared" si="33"/>
        <v xml:space="preserve"> </v>
      </c>
      <c r="U122" s="143">
        <f t="shared" si="45"/>
        <v>41340.038194444445</v>
      </c>
      <c r="V122" s="203">
        <f t="shared" si="46"/>
        <v>0</v>
      </c>
      <c r="AD122" s="119" t="str">
        <f t="shared" si="34"/>
        <v>z-Unused-entry</v>
      </c>
      <c r="AE122" s="119">
        <f t="shared" si="35"/>
        <v>0</v>
      </c>
      <c r="AF122" s="110"/>
      <c r="AG122" s="115">
        <f t="shared" si="47"/>
        <v>0</v>
      </c>
      <c r="AH122" s="174">
        <f t="shared" si="36"/>
        <v>0</v>
      </c>
      <c r="AI122" s="174">
        <f t="shared" si="37"/>
        <v>0</v>
      </c>
      <c r="AJ122" s="285">
        <f t="shared" si="48"/>
        <v>999999999</v>
      </c>
      <c r="AK122" s="232">
        <f t="shared" si="38"/>
        <v>0</v>
      </c>
      <c r="AL122" s="232">
        <f t="shared" si="39"/>
        <v>0</v>
      </c>
      <c r="AM122" s="178">
        <f>IF(AND($L122="Attended",$J122="Yes"),IF('IO Intake'!D$8=$AJ122,VLOOKUP('IO Intro'!$C$4,$Y$9:$Z$16,2),$AM122),0)</f>
        <v>0</v>
      </c>
      <c r="AN122" s="178">
        <f t="shared" si="49"/>
        <v>0</v>
      </c>
      <c r="AO122" s="178">
        <f t="shared" si="50"/>
        <v>0</v>
      </c>
      <c r="AP122" s="178">
        <f t="shared" si="51"/>
        <v>0</v>
      </c>
      <c r="AQ122" s="178">
        <f t="shared" si="52"/>
        <v>0</v>
      </c>
      <c r="AR122" s="178">
        <f t="shared" si="53"/>
        <v>0</v>
      </c>
      <c r="AS122" s="178">
        <f t="shared" si="54"/>
        <v>0</v>
      </c>
      <c r="AT122" s="178">
        <f t="shared" si="55"/>
        <v>0</v>
      </c>
      <c r="AU122" s="214">
        <f t="shared" si="56"/>
        <v>0</v>
      </c>
      <c r="AV122" s="215"/>
      <c r="AW122" s="178"/>
      <c r="AX122" s="160">
        <f t="shared" si="57"/>
        <v>0</v>
      </c>
      <c r="AY122" s="191">
        <f t="shared" si="58"/>
        <v>0</v>
      </c>
      <c r="AZ122" s="191">
        <f t="shared" si="59"/>
        <v>0</v>
      </c>
      <c r="BA122" s="191">
        <f t="shared" si="60"/>
        <v>0</v>
      </c>
      <c r="BB122" s="161"/>
      <c r="BC122" s="174"/>
      <c r="BD122" s="174"/>
      <c r="BE122" s="174"/>
      <c r="BF122" s="174"/>
      <c r="BG122" s="174"/>
      <c r="BH122" s="174"/>
      <c r="BI122" s="157"/>
      <c r="BJ122" s="213">
        <f t="shared" si="40"/>
        <v>0</v>
      </c>
      <c r="BK122" s="213">
        <f t="shared" si="41"/>
        <v>0</v>
      </c>
      <c r="BL122" s="213">
        <f t="shared" si="42"/>
        <v>0</v>
      </c>
      <c r="BM122" s="817"/>
      <c r="BN122" s="219"/>
      <c r="BO122" s="193"/>
      <c r="BP122" s="215"/>
      <c r="BQ122" s="158"/>
      <c r="BR122" s="174"/>
      <c r="BS122" s="158"/>
      <c r="BT122" s="174"/>
      <c r="BU122" s="158"/>
      <c r="BV122" s="174"/>
      <c r="BW122" s="158"/>
      <c r="BX122" s="174"/>
      <c r="BY122" s="158"/>
      <c r="BZ122" s="202"/>
      <c r="CA122" s="212"/>
      <c r="CB122" s="174"/>
      <c r="CC122" s="174"/>
      <c r="CD122" s="174"/>
      <c r="CE122" s="174"/>
      <c r="CF122" s="174"/>
      <c r="CG122" s="174"/>
      <c r="CH122" s="174"/>
      <c r="CI122" s="174"/>
      <c r="CJ122" s="174"/>
      <c r="CK122" s="174"/>
      <c r="CL122" s="174"/>
      <c r="CM122" s="174"/>
      <c r="CN122" s="174"/>
      <c r="CO122" s="174"/>
      <c r="CP122" s="174"/>
      <c r="CQ122" s="174"/>
      <c r="CR122" s="174"/>
      <c r="CS122" s="174"/>
      <c r="CT122" s="174"/>
      <c r="CU122" s="174"/>
      <c r="CZ122" s="497"/>
      <c r="FV122" s="505"/>
      <c r="GF122" s="372"/>
    </row>
    <row r="123" spans="1:188" ht="39.950000000000003" customHeight="1" thickBot="1">
      <c r="A123" s="1020">
        <f t="shared" si="62"/>
        <v>0</v>
      </c>
      <c r="B123" s="939"/>
      <c r="C123" s="940"/>
      <c r="D123" s="943"/>
      <c r="E123" s="1027"/>
      <c r="F123" s="826"/>
      <c r="G123" s="827"/>
      <c r="H123" s="828"/>
      <c r="I123" s="1031">
        <f t="shared" si="61"/>
        <v>2</v>
      </c>
      <c r="J123" s="999" t="s">
        <v>0</v>
      </c>
      <c r="K123" s="999" t="s">
        <v>0</v>
      </c>
      <c r="L123" s="1007" t="s">
        <v>0</v>
      </c>
      <c r="M123" s="843">
        <f t="shared" si="43"/>
        <v>0.45833333333333331</v>
      </c>
      <c r="N123" s="219"/>
      <c r="O123" s="794"/>
      <c r="P123" s="103" t="s">
        <v>167</v>
      </c>
      <c r="Q123" s="116" t="str">
        <f t="shared" si="44"/>
        <v xml:space="preserve"> </v>
      </c>
      <c r="R123" s="116" t="str">
        <f t="shared" si="44"/>
        <v xml:space="preserve"> </v>
      </c>
      <c r="S123" s="116" t="str">
        <f t="shared" si="44"/>
        <v xml:space="preserve"> </v>
      </c>
      <c r="T123" s="123" t="str">
        <f t="shared" si="33"/>
        <v xml:space="preserve"> </v>
      </c>
      <c r="U123" s="143">
        <f t="shared" si="45"/>
        <v>41340.038194444445</v>
      </c>
      <c r="V123" s="203">
        <f t="shared" si="46"/>
        <v>0</v>
      </c>
      <c r="AD123" s="119" t="str">
        <f t="shared" si="34"/>
        <v>z-Unused-entry</v>
      </c>
      <c r="AE123" s="119">
        <f t="shared" si="35"/>
        <v>0</v>
      </c>
      <c r="AF123" s="110"/>
      <c r="AG123" s="115">
        <f t="shared" si="47"/>
        <v>0</v>
      </c>
      <c r="AH123" s="174">
        <f t="shared" si="36"/>
        <v>0</v>
      </c>
      <c r="AI123" s="174">
        <f t="shared" si="37"/>
        <v>0</v>
      </c>
      <c r="AJ123" s="285">
        <f t="shared" si="48"/>
        <v>999999999</v>
      </c>
      <c r="AK123" s="232">
        <f t="shared" si="38"/>
        <v>0</v>
      </c>
      <c r="AL123" s="232">
        <f t="shared" si="39"/>
        <v>0</v>
      </c>
      <c r="AM123" s="178">
        <f>IF(AND($L123="Attended",$J123="Yes"),IF('IO Intake'!D$8=$AJ123,VLOOKUP('IO Intro'!$C$4,$Y$9:$Z$16,2),$AM123),0)</f>
        <v>0</v>
      </c>
      <c r="AN123" s="178">
        <f t="shared" si="49"/>
        <v>0</v>
      </c>
      <c r="AO123" s="178">
        <f t="shared" si="50"/>
        <v>0</v>
      </c>
      <c r="AP123" s="178">
        <f t="shared" si="51"/>
        <v>0</v>
      </c>
      <c r="AQ123" s="178">
        <f t="shared" si="52"/>
        <v>0</v>
      </c>
      <c r="AR123" s="178">
        <f t="shared" si="53"/>
        <v>0</v>
      </c>
      <c r="AS123" s="178">
        <f t="shared" si="54"/>
        <v>0</v>
      </c>
      <c r="AT123" s="178">
        <f t="shared" si="55"/>
        <v>0</v>
      </c>
      <c r="AU123" s="214">
        <f t="shared" si="56"/>
        <v>0</v>
      </c>
      <c r="AV123" s="215"/>
      <c r="AW123" s="178"/>
      <c r="AX123" s="160">
        <f t="shared" si="57"/>
        <v>0</v>
      </c>
      <c r="AY123" s="191">
        <f t="shared" si="58"/>
        <v>0</v>
      </c>
      <c r="AZ123" s="191">
        <f t="shared" si="59"/>
        <v>0</v>
      </c>
      <c r="BA123" s="191">
        <f t="shared" si="60"/>
        <v>0</v>
      </c>
      <c r="BB123" s="161"/>
      <c r="BC123" s="174"/>
      <c r="BD123" s="174"/>
      <c r="BE123" s="174"/>
      <c r="BF123" s="174"/>
      <c r="BG123" s="174"/>
      <c r="BH123" s="174"/>
      <c r="BI123" s="157"/>
      <c r="BJ123" s="213">
        <f t="shared" si="40"/>
        <v>0</v>
      </c>
      <c r="BK123" s="213">
        <f t="shared" si="41"/>
        <v>0</v>
      </c>
      <c r="BL123" s="213">
        <f t="shared" si="42"/>
        <v>0</v>
      </c>
      <c r="BM123" s="817"/>
      <c r="BN123" s="219"/>
      <c r="BO123" s="193"/>
      <c r="BP123" s="215"/>
      <c r="BQ123" s="158"/>
      <c r="BR123" s="174"/>
      <c r="BS123" s="158"/>
      <c r="BT123" s="174"/>
      <c r="BU123" s="158"/>
      <c r="BV123" s="174"/>
      <c r="BW123" s="158"/>
      <c r="BX123" s="174"/>
      <c r="BY123" s="158"/>
      <c r="BZ123" s="202"/>
      <c r="CA123" s="212"/>
      <c r="CB123" s="174"/>
      <c r="CC123" s="174"/>
      <c r="CD123" s="174"/>
      <c r="CE123" s="174"/>
      <c r="CF123" s="174"/>
      <c r="CG123" s="174"/>
      <c r="CH123" s="174"/>
      <c r="CI123" s="174"/>
      <c r="CJ123" s="174"/>
      <c r="CK123" s="174"/>
      <c r="CL123" s="174"/>
      <c r="CM123" s="174"/>
      <c r="CN123" s="174"/>
      <c r="CO123" s="174"/>
      <c r="CP123" s="174"/>
      <c r="CQ123" s="174"/>
      <c r="CR123" s="174"/>
      <c r="CS123" s="174"/>
      <c r="CT123" s="174"/>
      <c r="CU123" s="174"/>
      <c r="CZ123" s="497"/>
      <c r="FV123" s="505"/>
      <c r="GF123" s="372"/>
    </row>
    <row r="124" spans="1:188" ht="39.950000000000003" customHeight="1" thickBot="1">
      <c r="A124" s="1019">
        <f t="shared" si="62"/>
        <v>0</v>
      </c>
      <c r="B124" s="939"/>
      <c r="C124" s="940"/>
      <c r="D124" s="943"/>
      <c r="E124" s="1027"/>
      <c r="F124" s="826"/>
      <c r="G124" s="827"/>
      <c r="H124" s="828"/>
      <c r="I124" s="1031">
        <f t="shared" si="61"/>
        <v>2</v>
      </c>
      <c r="J124" s="999" t="s">
        <v>0</v>
      </c>
      <c r="K124" s="999" t="s">
        <v>0</v>
      </c>
      <c r="L124" s="1007" t="s">
        <v>0</v>
      </c>
      <c r="M124" s="843">
        <f t="shared" si="43"/>
        <v>0.45833333333333331</v>
      </c>
      <c r="N124" s="219"/>
      <c r="O124" s="794"/>
      <c r="P124" s="103" t="s">
        <v>167</v>
      </c>
      <c r="Q124" s="116" t="str">
        <f t="shared" si="44"/>
        <v xml:space="preserve"> </v>
      </c>
      <c r="R124" s="116" t="str">
        <f t="shared" si="44"/>
        <v xml:space="preserve"> </v>
      </c>
      <c r="S124" s="116" t="str">
        <f t="shared" si="44"/>
        <v xml:space="preserve"> </v>
      </c>
      <c r="T124" s="123" t="str">
        <f t="shared" si="33"/>
        <v xml:space="preserve"> </v>
      </c>
      <c r="U124" s="143">
        <f t="shared" si="45"/>
        <v>41340.038194444445</v>
      </c>
      <c r="V124" s="203">
        <f t="shared" si="46"/>
        <v>0</v>
      </c>
      <c r="AD124" s="119" t="str">
        <f t="shared" si="34"/>
        <v>z-Unused-entry</v>
      </c>
      <c r="AE124" s="119">
        <f t="shared" si="35"/>
        <v>0</v>
      </c>
      <c r="AF124" s="110"/>
      <c r="AG124" s="115">
        <f t="shared" si="47"/>
        <v>0</v>
      </c>
      <c r="AH124" s="174">
        <f t="shared" si="36"/>
        <v>0</v>
      </c>
      <c r="AI124" s="174">
        <f t="shared" si="37"/>
        <v>0</v>
      </c>
      <c r="AJ124" s="285">
        <f t="shared" si="48"/>
        <v>999999999</v>
      </c>
      <c r="AK124" s="232">
        <f t="shared" si="38"/>
        <v>0</v>
      </c>
      <c r="AL124" s="232">
        <f t="shared" si="39"/>
        <v>0</v>
      </c>
      <c r="AM124" s="178">
        <f>IF(AND($L124="Attended",$J124="Yes"),IF('IO Intake'!D$8=$AJ124,VLOOKUP('IO Intro'!$C$4,$Y$9:$Z$16,2),$AM124),0)</f>
        <v>0</v>
      </c>
      <c r="AN124" s="178">
        <f t="shared" si="49"/>
        <v>0</v>
      </c>
      <c r="AO124" s="178">
        <f t="shared" si="50"/>
        <v>0</v>
      </c>
      <c r="AP124" s="178">
        <f t="shared" si="51"/>
        <v>0</v>
      </c>
      <c r="AQ124" s="178">
        <f t="shared" si="52"/>
        <v>0</v>
      </c>
      <c r="AR124" s="178">
        <f t="shared" si="53"/>
        <v>0</v>
      </c>
      <c r="AS124" s="178">
        <f t="shared" si="54"/>
        <v>0</v>
      </c>
      <c r="AT124" s="178">
        <f t="shared" si="55"/>
        <v>0</v>
      </c>
      <c r="AU124" s="214">
        <f t="shared" si="56"/>
        <v>0</v>
      </c>
      <c r="AV124" s="215"/>
      <c r="AW124" s="178"/>
      <c r="AX124" s="160">
        <f t="shared" si="57"/>
        <v>0</v>
      </c>
      <c r="AY124" s="191">
        <f t="shared" si="58"/>
        <v>0</v>
      </c>
      <c r="AZ124" s="191">
        <f t="shared" si="59"/>
        <v>0</v>
      </c>
      <c r="BA124" s="191">
        <f t="shared" si="60"/>
        <v>0</v>
      </c>
      <c r="BB124" s="161"/>
      <c r="BC124" s="174"/>
      <c r="BD124" s="174"/>
      <c r="BE124" s="174"/>
      <c r="BF124" s="174"/>
      <c r="BG124" s="174"/>
      <c r="BH124" s="174"/>
      <c r="BI124" s="157"/>
      <c r="BJ124" s="213">
        <f t="shared" si="40"/>
        <v>0</v>
      </c>
      <c r="BK124" s="213">
        <f t="shared" si="41"/>
        <v>0</v>
      </c>
      <c r="BL124" s="213">
        <f t="shared" si="42"/>
        <v>0</v>
      </c>
      <c r="BM124" s="817"/>
      <c r="BN124" s="219"/>
      <c r="BO124" s="193"/>
      <c r="BP124" s="215"/>
      <c r="BQ124" s="158"/>
      <c r="BR124" s="174"/>
      <c r="BS124" s="158"/>
      <c r="BT124" s="174"/>
      <c r="BU124" s="158"/>
      <c r="BV124" s="174"/>
      <c r="BW124" s="158"/>
      <c r="BX124" s="174"/>
      <c r="BY124" s="158"/>
      <c r="BZ124" s="202"/>
      <c r="CA124" s="212"/>
      <c r="CB124" s="174"/>
      <c r="CC124" s="174"/>
      <c r="CD124" s="174"/>
      <c r="CE124" s="174"/>
      <c r="CF124" s="174"/>
      <c r="CG124" s="174"/>
      <c r="CH124" s="174"/>
      <c r="CI124" s="174"/>
      <c r="CJ124" s="174"/>
      <c r="CK124" s="174"/>
      <c r="CL124" s="174"/>
      <c r="CM124" s="174"/>
      <c r="CN124" s="174"/>
      <c r="CO124" s="174"/>
      <c r="CP124" s="174"/>
      <c r="CQ124" s="174"/>
      <c r="CR124" s="174"/>
      <c r="CS124" s="174"/>
      <c r="CT124" s="174"/>
      <c r="CU124" s="174"/>
      <c r="CZ124" s="497"/>
      <c r="FV124" s="505"/>
      <c r="GF124" s="372"/>
    </row>
    <row r="125" spans="1:188" ht="39.950000000000003" customHeight="1" thickBot="1">
      <c r="A125" s="1020">
        <f t="shared" si="62"/>
        <v>0</v>
      </c>
      <c r="B125" s="939"/>
      <c r="C125" s="940"/>
      <c r="D125" s="943"/>
      <c r="E125" s="1027"/>
      <c r="F125" s="826"/>
      <c r="G125" s="827"/>
      <c r="H125" s="828"/>
      <c r="I125" s="1031">
        <f t="shared" si="61"/>
        <v>2</v>
      </c>
      <c r="J125" s="999" t="s">
        <v>0</v>
      </c>
      <c r="K125" s="999" t="s">
        <v>0</v>
      </c>
      <c r="L125" s="1007" t="s">
        <v>0</v>
      </c>
      <c r="M125" s="843">
        <f t="shared" si="43"/>
        <v>0.45833333333333331</v>
      </c>
      <c r="N125" s="219"/>
      <c r="O125" s="794"/>
      <c r="P125" s="103" t="s">
        <v>167</v>
      </c>
      <c r="Q125" s="116" t="str">
        <f t="shared" si="44"/>
        <v xml:space="preserve"> </v>
      </c>
      <c r="R125" s="116" t="str">
        <f t="shared" si="44"/>
        <v xml:space="preserve"> </v>
      </c>
      <c r="S125" s="116" t="str">
        <f t="shared" si="44"/>
        <v xml:space="preserve"> </v>
      </c>
      <c r="T125" s="123" t="str">
        <f t="shared" si="33"/>
        <v xml:space="preserve"> </v>
      </c>
      <c r="U125" s="143">
        <f t="shared" si="45"/>
        <v>41340.038194444445</v>
      </c>
      <c r="V125" s="203">
        <f t="shared" si="46"/>
        <v>0</v>
      </c>
      <c r="AD125" s="119" t="str">
        <f t="shared" si="34"/>
        <v>z-Unused-entry</v>
      </c>
      <c r="AE125" s="119">
        <f t="shared" si="35"/>
        <v>0</v>
      </c>
      <c r="AF125" s="110"/>
      <c r="AG125" s="115">
        <f t="shared" si="47"/>
        <v>0</v>
      </c>
      <c r="AH125" s="174">
        <f t="shared" si="36"/>
        <v>0</v>
      </c>
      <c r="AI125" s="174">
        <f t="shared" si="37"/>
        <v>0</v>
      </c>
      <c r="AJ125" s="285">
        <f t="shared" si="48"/>
        <v>999999999</v>
      </c>
      <c r="AK125" s="232">
        <f t="shared" si="38"/>
        <v>0</v>
      </c>
      <c r="AL125" s="232">
        <f t="shared" si="39"/>
        <v>0</v>
      </c>
      <c r="AM125" s="178">
        <f>IF(AND($L125="Attended",$J125="Yes"),IF('IO Intake'!D$8=$AJ125,VLOOKUP('IO Intro'!$C$4,$Y$9:$Z$16,2),$AM125),0)</f>
        <v>0</v>
      </c>
      <c r="AN125" s="178">
        <f t="shared" si="49"/>
        <v>0</v>
      </c>
      <c r="AO125" s="178">
        <f t="shared" si="50"/>
        <v>0</v>
      </c>
      <c r="AP125" s="178">
        <f t="shared" si="51"/>
        <v>0</v>
      </c>
      <c r="AQ125" s="178">
        <f t="shared" si="52"/>
        <v>0</v>
      </c>
      <c r="AR125" s="178">
        <f t="shared" si="53"/>
        <v>0</v>
      </c>
      <c r="AS125" s="178">
        <f t="shared" si="54"/>
        <v>0</v>
      </c>
      <c r="AT125" s="178">
        <f t="shared" si="55"/>
        <v>0</v>
      </c>
      <c r="AU125" s="214">
        <f t="shared" si="56"/>
        <v>0</v>
      </c>
      <c r="AV125" s="215"/>
      <c r="AW125" s="178"/>
      <c r="AX125" s="160">
        <f t="shared" si="57"/>
        <v>0</v>
      </c>
      <c r="AY125" s="191">
        <f t="shared" si="58"/>
        <v>0</v>
      </c>
      <c r="AZ125" s="191">
        <f t="shared" si="59"/>
        <v>0</v>
      </c>
      <c r="BA125" s="191">
        <f t="shared" si="60"/>
        <v>0</v>
      </c>
      <c r="BB125" s="161"/>
      <c r="BC125" s="174"/>
      <c r="BD125" s="174"/>
      <c r="BE125" s="174"/>
      <c r="BF125" s="174"/>
      <c r="BG125" s="174"/>
      <c r="BH125" s="174"/>
      <c r="BI125" s="157"/>
      <c r="BJ125" s="213">
        <f t="shared" si="40"/>
        <v>0</v>
      </c>
      <c r="BK125" s="213">
        <f t="shared" si="41"/>
        <v>0</v>
      </c>
      <c r="BL125" s="213">
        <f t="shared" si="42"/>
        <v>0</v>
      </c>
      <c r="BM125" s="817"/>
      <c r="BN125" s="219"/>
      <c r="BO125" s="193"/>
      <c r="BP125" s="215"/>
      <c r="BQ125" s="158"/>
      <c r="BR125" s="174"/>
      <c r="BS125" s="158"/>
      <c r="BT125" s="174"/>
      <c r="BU125" s="158"/>
      <c r="BV125" s="174"/>
      <c r="BW125" s="158"/>
      <c r="BX125" s="174"/>
      <c r="BY125" s="158"/>
      <c r="BZ125" s="202"/>
      <c r="CA125" s="212"/>
      <c r="CB125" s="174"/>
      <c r="CC125" s="174"/>
      <c r="CD125" s="174"/>
      <c r="CE125" s="174"/>
      <c r="CF125" s="174"/>
      <c r="CG125" s="174"/>
      <c r="CH125" s="174"/>
      <c r="CI125" s="174"/>
      <c r="CJ125" s="174"/>
      <c r="CK125" s="174"/>
      <c r="CL125" s="174"/>
      <c r="CM125" s="174"/>
      <c r="CN125" s="174"/>
      <c r="CO125" s="174"/>
      <c r="CP125" s="174"/>
      <c r="CQ125" s="174"/>
      <c r="CR125" s="174"/>
      <c r="CS125" s="174"/>
      <c r="CT125" s="174"/>
      <c r="CU125" s="174"/>
      <c r="CZ125" s="497"/>
      <c r="FV125" s="505"/>
      <c r="GF125" s="372"/>
    </row>
    <row r="126" spans="1:188" ht="39.950000000000003" customHeight="1" thickBot="1">
      <c r="A126" s="1020">
        <f t="shared" si="62"/>
        <v>0</v>
      </c>
      <c r="B126" s="939"/>
      <c r="C126" s="940"/>
      <c r="D126" s="943"/>
      <c r="E126" s="1027"/>
      <c r="F126" s="826"/>
      <c r="G126" s="827"/>
      <c r="H126" s="828"/>
      <c r="I126" s="1031">
        <f t="shared" si="61"/>
        <v>2</v>
      </c>
      <c r="J126" s="999" t="s">
        <v>0</v>
      </c>
      <c r="K126" s="999" t="s">
        <v>0</v>
      </c>
      <c r="L126" s="1007" t="s">
        <v>0</v>
      </c>
      <c r="M126" s="843">
        <f t="shared" si="43"/>
        <v>0.45833333333333331</v>
      </c>
      <c r="N126" s="219"/>
      <c r="O126" s="794"/>
      <c r="P126" s="103" t="s">
        <v>167</v>
      </c>
      <c r="Q126" s="116" t="str">
        <f t="shared" si="44"/>
        <v xml:space="preserve"> </v>
      </c>
      <c r="R126" s="116" t="str">
        <f t="shared" si="44"/>
        <v xml:space="preserve"> </v>
      </c>
      <c r="S126" s="116" t="str">
        <f t="shared" si="44"/>
        <v xml:space="preserve"> </v>
      </c>
      <c r="T126" s="123" t="str">
        <f t="shared" si="33"/>
        <v xml:space="preserve"> </v>
      </c>
      <c r="U126" s="143">
        <f t="shared" si="45"/>
        <v>41340.038194444445</v>
      </c>
      <c r="V126" s="203">
        <f t="shared" si="46"/>
        <v>0</v>
      </c>
      <c r="AD126" s="119" t="str">
        <f t="shared" si="34"/>
        <v>z-Unused-entry</v>
      </c>
      <c r="AE126" s="119">
        <f t="shared" si="35"/>
        <v>0</v>
      </c>
      <c r="AF126" s="110"/>
      <c r="AG126" s="115">
        <f t="shared" si="47"/>
        <v>0</v>
      </c>
      <c r="AH126" s="174">
        <f t="shared" si="36"/>
        <v>0</v>
      </c>
      <c r="AI126" s="174">
        <f t="shared" si="37"/>
        <v>0</v>
      </c>
      <c r="AJ126" s="285">
        <f t="shared" si="48"/>
        <v>999999999</v>
      </c>
      <c r="AK126" s="232">
        <f t="shared" si="38"/>
        <v>0</v>
      </c>
      <c r="AL126" s="232">
        <f t="shared" si="39"/>
        <v>0</v>
      </c>
      <c r="AM126" s="178">
        <f>IF(AND($L126="Attended",$J126="Yes"),IF('IO Intake'!D$8=$AJ126,VLOOKUP('IO Intro'!$C$4,$Y$9:$Z$16,2),$AM126),0)</f>
        <v>0</v>
      </c>
      <c r="AN126" s="178">
        <f t="shared" si="49"/>
        <v>0</v>
      </c>
      <c r="AO126" s="178">
        <f t="shared" si="50"/>
        <v>0</v>
      </c>
      <c r="AP126" s="178">
        <f t="shared" si="51"/>
        <v>0</v>
      </c>
      <c r="AQ126" s="178">
        <f t="shared" si="52"/>
        <v>0</v>
      </c>
      <c r="AR126" s="178">
        <f t="shared" si="53"/>
        <v>0</v>
      </c>
      <c r="AS126" s="178">
        <f t="shared" si="54"/>
        <v>0</v>
      </c>
      <c r="AT126" s="178">
        <f t="shared" si="55"/>
        <v>0</v>
      </c>
      <c r="AU126" s="214">
        <f t="shared" si="56"/>
        <v>0</v>
      </c>
      <c r="AV126" s="215"/>
      <c r="AW126" s="178"/>
      <c r="AX126" s="160">
        <f t="shared" si="57"/>
        <v>0</v>
      </c>
      <c r="AY126" s="191">
        <f t="shared" si="58"/>
        <v>0</v>
      </c>
      <c r="AZ126" s="191">
        <f t="shared" si="59"/>
        <v>0</v>
      </c>
      <c r="BA126" s="191">
        <f t="shared" si="60"/>
        <v>0</v>
      </c>
      <c r="BB126" s="161"/>
      <c r="BC126" s="174"/>
      <c r="BD126" s="174"/>
      <c r="BE126" s="174"/>
      <c r="BF126" s="174"/>
      <c r="BG126" s="174"/>
      <c r="BH126" s="174"/>
      <c r="BI126" s="157"/>
      <c r="BJ126" s="213">
        <f t="shared" si="40"/>
        <v>0</v>
      </c>
      <c r="BK126" s="213">
        <f t="shared" si="41"/>
        <v>0</v>
      </c>
      <c r="BL126" s="213">
        <f t="shared" si="42"/>
        <v>0</v>
      </c>
      <c r="BM126" s="817"/>
      <c r="BN126" s="219"/>
      <c r="BO126" s="193"/>
      <c r="BP126" s="215"/>
      <c r="BQ126" s="158"/>
      <c r="BR126" s="174"/>
      <c r="BS126" s="158"/>
      <c r="BT126" s="174"/>
      <c r="BU126" s="158"/>
      <c r="BV126" s="174"/>
      <c r="BW126" s="158"/>
      <c r="BX126" s="174"/>
      <c r="BY126" s="158"/>
      <c r="BZ126" s="202"/>
      <c r="CA126" s="212"/>
      <c r="CB126" s="174"/>
      <c r="CC126" s="174"/>
      <c r="CD126" s="174"/>
      <c r="CE126" s="174"/>
      <c r="CF126" s="174"/>
      <c r="CG126" s="174"/>
      <c r="CH126" s="174"/>
      <c r="CI126" s="174"/>
      <c r="CJ126" s="174"/>
      <c r="CK126" s="174"/>
      <c r="CL126" s="174"/>
      <c r="CM126" s="174"/>
      <c r="CN126" s="174"/>
      <c r="CO126" s="174"/>
      <c r="CP126" s="174"/>
      <c r="CQ126" s="174"/>
      <c r="CR126" s="174"/>
      <c r="CS126" s="174"/>
      <c r="CT126" s="174"/>
      <c r="CU126" s="174"/>
      <c r="CZ126" s="497"/>
      <c r="FV126" s="505"/>
      <c r="GF126" s="372"/>
    </row>
    <row r="127" spans="1:188" ht="39.950000000000003" customHeight="1" thickBot="1">
      <c r="A127" s="1020">
        <f t="shared" si="62"/>
        <v>0</v>
      </c>
      <c r="B127" s="939"/>
      <c r="C127" s="940"/>
      <c r="D127" s="943"/>
      <c r="E127" s="1027"/>
      <c r="F127" s="826"/>
      <c r="G127" s="827"/>
      <c r="H127" s="828"/>
      <c r="I127" s="1031">
        <f t="shared" si="61"/>
        <v>2</v>
      </c>
      <c r="J127" s="999" t="s">
        <v>0</v>
      </c>
      <c r="K127" s="999" t="s">
        <v>0</v>
      </c>
      <c r="L127" s="1007" t="s">
        <v>0</v>
      </c>
      <c r="M127" s="843">
        <f t="shared" si="43"/>
        <v>0.45833333333333331</v>
      </c>
      <c r="N127" s="219"/>
      <c r="O127" s="794"/>
      <c r="P127" s="103" t="s">
        <v>167</v>
      </c>
      <c r="Q127" s="116" t="str">
        <f t="shared" si="44"/>
        <v xml:space="preserve"> </v>
      </c>
      <c r="R127" s="116" t="str">
        <f t="shared" si="44"/>
        <v xml:space="preserve"> </v>
      </c>
      <c r="S127" s="116" t="str">
        <f t="shared" si="44"/>
        <v xml:space="preserve"> </v>
      </c>
      <c r="T127" s="123" t="str">
        <f t="shared" si="33"/>
        <v xml:space="preserve"> </v>
      </c>
      <c r="U127" s="143">
        <f t="shared" si="45"/>
        <v>41340.038194444445</v>
      </c>
      <c r="V127" s="203">
        <f t="shared" si="46"/>
        <v>0</v>
      </c>
      <c r="AD127" s="119" t="str">
        <f t="shared" si="34"/>
        <v>z-Unused-entry</v>
      </c>
      <c r="AE127" s="119">
        <f t="shared" si="35"/>
        <v>0</v>
      </c>
      <c r="AF127" s="110"/>
      <c r="AG127" s="115">
        <f t="shared" si="47"/>
        <v>0</v>
      </c>
      <c r="AH127" s="174">
        <f t="shared" si="36"/>
        <v>0</v>
      </c>
      <c r="AI127" s="174">
        <f t="shared" si="37"/>
        <v>0</v>
      </c>
      <c r="AJ127" s="285">
        <f t="shared" si="48"/>
        <v>999999999</v>
      </c>
      <c r="AK127" s="232">
        <f t="shared" si="38"/>
        <v>0</v>
      </c>
      <c r="AL127" s="232">
        <f t="shared" si="39"/>
        <v>0</v>
      </c>
      <c r="AM127" s="178">
        <f>IF(AND($L127="Attended",$J127="Yes"),IF('IO Intake'!D$8=$AJ127,VLOOKUP('IO Intro'!$C$4,$Y$9:$Z$16,2),$AM127),0)</f>
        <v>0</v>
      </c>
      <c r="AN127" s="178">
        <f t="shared" si="49"/>
        <v>0</v>
      </c>
      <c r="AO127" s="178">
        <f t="shared" si="50"/>
        <v>0</v>
      </c>
      <c r="AP127" s="178">
        <f t="shared" si="51"/>
        <v>0</v>
      </c>
      <c r="AQ127" s="178">
        <f t="shared" si="52"/>
        <v>0</v>
      </c>
      <c r="AR127" s="178">
        <f t="shared" si="53"/>
        <v>0</v>
      </c>
      <c r="AS127" s="178">
        <f t="shared" si="54"/>
        <v>0</v>
      </c>
      <c r="AT127" s="178">
        <f t="shared" si="55"/>
        <v>0</v>
      </c>
      <c r="AU127" s="214">
        <f t="shared" si="56"/>
        <v>0</v>
      </c>
      <c r="AV127" s="215"/>
      <c r="AW127" s="178"/>
      <c r="AX127" s="160">
        <f t="shared" si="57"/>
        <v>0</v>
      </c>
      <c r="AY127" s="191">
        <f t="shared" si="58"/>
        <v>0</v>
      </c>
      <c r="AZ127" s="191">
        <f t="shared" si="59"/>
        <v>0</v>
      </c>
      <c r="BA127" s="191">
        <f t="shared" si="60"/>
        <v>0</v>
      </c>
      <c r="BB127" s="161"/>
      <c r="BC127" s="174"/>
      <c r="BD127" s="174"/>
      <c r="BE127" s="174"/>
      <c r="BF127" s="174"/>
      <c r="BG127" s="174"/>
      <c r="BH127" s="174"/>
      <c r="BI127" s="157"/>
      <c r="BJ127" s="213">
        <f t="shared" si="40"/>
        <v>0</v>
      </c>
      <c r="BK127" s="213">
        <f t="shared" si="41"/>
        <v>0</v>
      </c>
      <c r="BL127" s="213">
        <f t="shared" si="42"/>
        <v>0</v>
      </c>
      <c r="BM127" s="817"/>
      <c r="BN127" s="219"/>
      <c r="BO127" s="193"/>
      <c r="BP127" s="215"/>
      <c r="BQ127" s="158"/>
      <c r="BR127" s="174"/>
      <c r="BS127" s="158"/>
      <c r="BT127" s="174"/>
      <c r="BU127" s="158"/>
      <c r="BV127" s="174"/>
      <c r="BW127" s="158"/>
      <c r="BX127" s="174"/>
      <c r="BY127" s="158"/>
      <c r="BZ127" s="202"/>
      <c r="CA127" s="212"/>
      <c r="CB127" s="174"/>
      <c r="CC127" s="174"/>
      <c r="CD127" s="174"/>
      <c r="CE127" s="174"/>
      <c r="CF127" s="174"/>
      <c r="CG127" s="174"/>
      <c r="CH127" s="174"/>
      <c r="CI127" s="174"/>
      <c r="CJ127" s="174"/>
      <c r="CK127" s="174"/>
      <c r="CL127" s="174"/>
      <c r="CM127" s="174"/>
      <c r="CN127" s="174"/>
      <c r="CO127" s="174"/>
      <c r="CP127" s="174"/>
      <c r="CQ127" s="174"/>
      <c r="CR127" s="174"/>
      <c r="CS127" s="174"/>
      <c r="CT127" s="174"/>
      <c r="CU127" s="174"/>
      <c r="CZ127" s="497"/>
      <c r="FV127" s="505"/>
      <c r="GF127" s="372"/>
    </row>
    <row r="128" spans="1:188" ht="39.950000000000003" customHeight="1" thickBot="1">
      <c r="A128" s="1020">
        <f t="shared" si="62"/>
        <v>0</v>
      </c>
      <c r="B128" s="939"/>
      <c r="C128" s="940"/>
      <c r="D128" s="943"/>
      <c r="E128" s="1027"/>
      <c r="F128" s="826"/>
      <c r="G128" s="827"/>
      <c r="H128" s="828"/>
      <c r="I128" s="1031">
        <f t="shared" si="61"/>
        <v>2</v>
      </c>
      <c r="J128" s="999" t="s">
        <v>0</v>
      </c>
      <c r="K128" s="999" t="s">
        <v>0</v>
      </c>
      <c r="L128" s="1007" t="s">
        <v>0</v>
      </c>
      <c r="M128" s="843">
        <f t="shared" si="43"/>
        <v>0.45833333333333331</v>
      </c>
      <c r="N128" s="219"/>
      <c r="O128" s="794"/>
      <c r="P128" s="103" t="s">
        <v>167</v>
      </c>
      <c r="Q128" s="116" t="str">
        <f t="shared" si="44"/>
        <v xml:space="preserve"> </v>
      </c>
      <c r="R128" s="116" t="str">
        <f t="shared" si="44"/>
        <v xml:space="preserve"> </v>
      </c>
      <c r="S128" s="116" t="str">
        <f t="shared" si="44"/>
        <v xml:space="preserve"> </v>
      </c>
      <c r="T128" s="123" t="str">
        <f t="shared" si="33"/>
        <v xml:space="preserve"> </v>
      </c>
      <c r="U128" s="143">
        <f t="shared" si="45"/>
        <v>41340.038194444445</v>
      </c>
      <c r="V128" s="203">
        <f t="shared" si="46"/>
        <v>0</v>
      </c>
      <c r="AD128" s="119" t="str">
        <f t="shared" si="34"/>
        <v>z-Unused-entry</v>
      </c>
      <c r="AE128" s="119">
        <f t="shared" si="35"/>
        <v>0</v>
      </c>
      <c r="AF128" s="110"/>
      <c r="AG128" s="115">
        <f t="shared" si="47"/>
        <v>0</v>
      </c>
      <c r="AH128" s="174">
        <f t="shared" si="36"/>
        <v>0</v>
      </c>
      <c r="AI128" s="174">
        <f t="shared" si="37"/>
        <v>0</v>
      </c>
      <c r="AJ128" s="285">
        <f t="shared" si="48"/>
        <v>999999999</v>
      </c>
      <c r="AK128" s="232">
        <f t="shared" si="38"/>
        <v>0</v>
      </c>
      <c r="AL128" s="232">
        <f t="shared" si="39"/>
        <v>0</v>
      </c>
      <c r="AM128" s="178">
        <f>IF(AND($L128="Attended",$J128="Yes"),IF('IO Intake'!D$8=$AJ128,VLOOKUP('IO Intro'!$C$4,$Y$9:$Z$16,2),$AM128),0)</f>
        <v>0</v>
      </c>
      <c r="AN128" s="178">
        <f t="shared" si="49"/>
        <v>0</v>
      </c>
      <c r="AO128" s="178">
        <f t="shared" si="50"/>
        <v>0</v>
      </c>
      <c r="AP128" s="178">
        <f t="shared" si="51"/>
        <v>0</v>
      </c>
      <c r="AQ128" s="178">
        <f t="shared" si="52"/>
        <v>0</v>
      </c>
      <c r="AR128" s="178">
        <f t="shared" si="53"/>
        <v>0</v>
      </c>
      <c r="AS128" s="178">
        <f t="shared" si="54"/>
        <v>0</v>
      </c>
      <c r="AT128" s="178">
        <f t="shared" si="55"/>
        <v>0</v>
      </c>
      <c r="AU128" s="214">
        <f t="shared" si="56"/>
        <v>0</v>
      </c>
      <c r="AV128" s="215"/>
      <c r="AW128" s="178"/>
      <c r="AX128" s="160">
        <f t="shared" si="57"/>
        <v>0</v>
      </c>
      <c r="AY128" s="191">
        <f t="shared" si="58"/>
        <v>0</v>
      </c>
      <c r="AZ128" s="191">
        <f t="shared" si="59"/>
        <v>0</v>
      </c>
      <c r="BA128" s="191">
        <f t="shared" si="60"/>
        <v>0</v>
      </c>
      <c r="BB128" s="161"/>
      <c r="BC128" s="174"/>
      <c r="BD128" s="174"/>
      <c r="BE128" s="174"/>
      <c r="BF128" s="174"/>
      <c r="BG128" s="174"/>
      <c r="BH128" s="174"/>
      <c r="BI128" s="157"/>
      <c r="BJ128" s="213">
        <f t="shared" si="40"/>
        <v>0</v>
      </c>
      <c r="BK128" s="213">
        <f t="shared" si="41"/>
        <v>0</v>
      </c>
      <c r="BL128" s="213">
        <f t="shared" si="42"/>
        <v>0</v>
      </c>
      <c r="BM128" s="817"/>
      <c r="BN128" s="219"/>
      <c r="BO128" s="193"/>
      <c r="BP128" s="215"/>
      <c r="BQ128" s="158"/>
      <c r="BR128" s="174"/>
      <c r="BS128" s="158"/>
      <c r="BT128" s="174"/>
      <c r="BU128" s="158"/>
      <c r="BV128" s="174"/>
      <c r="BW128" s="158"/>
      <c r="BX128" s="174"/>
      <c r="BY128" s="158"/>
      <c r="BZ128" s="202"/>
      <c r="CA128" s="212"/>
      <c r="CB128" s="174"/>
      <c r="CC128" s="174"/>
      <c r="CD128" s="174"/>
      <c r="CE128" s="174"/>
      <c r="CF128" s="174"/>
      <c r="CG128" s="174"/>
      <c r="CH128" s="174"/>
      <c r="CI128" s="174"/>
      <c r="CJ128" s="174"/>
      <c r="CK128" s="174"/>
      <c r="CL128" s="174"/>
      <c r="CM128" s="174"/>
      <c r="CN128" s="174"/>
      <c r="CO128" s="174"/>
      <c r="CP128" s="174"/>
      <c r="CQ128" s="174"/>
      <c r="CR128" s="174"/>
      <c r="CS128" s="174"/>
      <c r="CT128" s="174"/>
      <c r="CU128" s="174"/>
      <c r="CZ128" s="497"/>
      <c r="FV128" s="505"/>
      <c r="GF128" s="372"/>
    </row>
    <row r="129" spans="1:188" ht="39.950000000000003" customHeight="1" thickBot="1">
      <c r="A129" s="1020">
        <f t="shared" si="62"/>
        <v>0</v>
      </c>
      <c r="B129" s="939"/>
      <c r="C129" s="940"/>
      <c r="D129" s="943"/>
      <c r="E129" s="1027"/>
      <c r="F129" s="826"/>
      <c r="G129" s="827"/>
      <c r="H129" s="828"/>
      <c r="I129" s="1031">
        <f t="shared" si="61"/>
        <v>2</v>
      </c>
      <c r="J129" s="999" t="s">
        <v>0</v>
      </c>
      <c r="K129" s="999" t="s">
        <v>0</v>
      </c>
      <c r="L129" s="1007" t="s">
        <v>0</v>
      </c>
      <c r="M129" s="843">
        <f t="shared" si="43"/>
        <v>0.45833333333333331</v>
      </c>
      <c r="N129" s="219"/>
      <c r="O129" s="794"/>
      <c r="P129" s="103" t="s">
        <v>167</v>
      </c>
      <c r="Q129" s="116" t="str">
        <f t="shared" si="44"/>
        <v xml:space="preserve"> </v>
      </c>
      <c r="R129" s="116" t="str">
        <f t="shared" si="44"/>
        <v xml:space="preserve"> </v>
      </c>
      <c r="S129" s="116" t="str">
        <f t="shared" si="44"/>
        <v xml:space="preserve"> </v>
      </c>
      <c r="T129" s="123" t="str">
        <f t="shared" si="33"/>
        <v xml:space="preserve"> </v>
      </c>
      <c r="U129" s="143">
        <f t="shared" si="45"/>
        <v>41340.038194444445</v>
      </c>
      <c r="V129" s="203">
        <f t="shared" si="46"/>
        <v>0</v>
      </c>
      <c r="AD129" s="119" t="str">
        <f t="shared" si="34"/>
        <v>z-Unused-entry</v>
      </c>
      <c r="AE129" s="119">
        <f t="shared" si="35"/>
        <v>0</v>
      </c>
      <c r="AF129" s="110"/>
      <c r="AG129" s="115">
        <f t="shared" si="47"/>
        <v>0</v>
      </c>
      <c r="AH129" s="174">
        <f t="shared" si="36"/>
        <v>0</v>
      </c>
      <c r="AI129" s="174">
        <f t="shared" si="37"/>
        <v>0</v>
      </c>
      <c r="AJ129" s="285">
        <f t="shared" si="48"/>
        <v>999999999</v>
      </c>
      <c r="AK129" s="232">
        <f t="shared" si="38"/>
        <v>0</v>
      </c>
      <c r="AL129" s="232">
        <f t="shared" si="39"/>
        <v>0</v>
      </c>
      <c r="AM129" s="178">
        <f>IF(AND($L129="Attended",$J129="Yes"),IF('IO Intake'!D$8=$AJ129,VLOOKUP('IO Intro'!$C$4,$Y$9:$Z$16,2),$AM129),0)</f>
        <v>0</v>
      </c>
      <c r="AN129" s="178">
        <f t="shared" si="49"/>
        <v>0</v>
      </c>
      <c r="AO129" s="178">
        <f t="shared" si="50"/>
        <v>0</v>
      </c>
      <c r="AP129" s="178">
        <f t="shared" si="51"/>
        <v>0</v>
      </c>
      <c r="AQ129" s="178">
        <f t="shared" si="52"/>
        <v>0</v>
      </c>
      <c r="AR129" s="178">
        <f t="shared" si="53"/>
        <v>0</v>
      </c>
      <c r="AS129" s="178">
        <f t="shared" si="54"/>
        <v>0</v>
      </c>
      <c r="AT129" s="178">
        <f t="shared" si="55"/>
        <v>0</v>
      </c>
      <c r="AU129" s="214">
        <f t="shared" si="56"/>
        <v>0</v>
      </c>
      <c r="AV129" s="215"/>
      <c r="AW129" s="178"/>
      <c r="AX129" s="160">
        <f t="shared" si="57"/>
        <v>0</v>
      </c>
      <c r="AY129" s="191">
        <f t="shared" si="58"/>
        <v>0</v>
      </c>
      <c r="AZ129" s="191">
        <f t="shared" si="59"/>
        <v>0</v>
      </c>
      <c r="BA129" s="191">
        <f t="shared" si="60"/>
        <v>0</v>
      </c>
      <c r="BB129" s="161"/>
      <c r="BC129" s="174"/>
      <c r="BD129" s="174"/>
      <c r="BE129" s="174"/>
      <c r="BF129" s="174"/>
      <c r="BG129" s="174"/>
      <c r="BH129" s="174"/>
      <c r="BI129" s="157"/>
      <c r="BJ129" s="213">
        <f t="shared" si="40"/>
        <v>0</v>
      </c>
      <c r="BK129" s="213">
        <f t="shared" si="41"/>
        <v>0</v>
      </c>
      <c r="BL129" s="213">
        <f t="shared" si="42"/>
        <v>0</v>
      </c>
      <c r="BM129" s="817"/>
      <c r="BN129" s="219"/>
      <c r="BO129" s="193"/>
      <c r="BP129" s="215"/>
      <c r="BQ129" s="158"/>
      <c r="BR129" s="174"/>
      <c r="BS129" s="158"/>
      <c r="BT129" s="174"/>
      <c r="BU129" s="158"/>
      <c r="BV129" s="174"/>
      <c r="BW129" s="158"/>
      <c r="BX129" s="174"/>
      <c r="BY129" s="158"/>
      <c r="BZ129" s="202"/>
      <c r="CA129" s="212"/>
      <c r="CB129" s="174"/>
      <c r="CC129" s="174"/>
      <c r="CD129" s="174"/>
      <c r="CE129" s="174"/>
      <c r="CF129" s="174"/>
      <c r="CG129" s="174"/>
      <c r="CH129" s="174"/>
      <c r="CI129" s="174"/>
      <c r="CJ129" s="174"/>
      <c r="CK129" s="174"/>
      <c r="CL129" s="174"/>
      <c r="CM129" s="174"/>
      <c r="CN129" s="174"/>
      <c r="CO129" s="174"/>
      <c r="CP129" s="174"/>
      <c r="CQ129" s="174"/>
      <c r="CR129" s="174"/>
      <c r="CS129" s="174"/>
      <c r="CT129" s="174"/>
      <c r="CU129" s="174"/>
      <c r="CZ129" s="497"/>
      <c r="FV129" s="505"/>
      <c r="GF129" s="372"/>
    </row>
    <row r="130" spans="1:188" ht="39.950000000000003" customHeight="1" thickBot="1">
      <c r="A130" s="1020">
        <f t="shared" si="62"/>
        <v>0</v>
      </c>
      <c r="B130" s="939"/>
      <c r="C130" s="940"/>
      <c r="D130" s="943"/>
      <c r="E130" s="1027"/>
      <c r="F130" s="826"/>
      <c r="G130" s="827"/>
      <c r="H130" s="828"/>
      <c r="I130" s="1031">
        <f t="shared" si="61"/>
        <v>2</v>
      </c>
      <c r="J130" s="999" t="s">
        <v>0</v>
      </c>
      <c r="K130" s="999" t="s">
        <v>0</v>
      </c>
      <c r="L130" s="1007" t="s">
        <v>0</v>
      </c>
      <c r="M130" s="843">
        <f t="shared" si="43"/>
        <v>0.45833333333333331</v>
      </c>
      <c r="N130" s="219"/>
      <c r="O130" s="794"/>
      <c r="P130" s="103" t="s">
        <v>167</v>
      </c>
      <c r="Q130" s="116" t="str">
        <f t="shared" si="44"/>
        <v xml:space="preserve"> </v>
      </c>
      <c r="R130" s="116" t="str">
        <f t="shared" si="44"/>
        <v xml:space="preserve"> </v>
      </c>
      <c r="S130" s="116" t="str">
        <f t="shared" si="44"/>
        <v xml:space="preserve"> </v>
      </c>
      <c r="T130" s="123" t="str">
        <f t="shared" si="33"/>
        <v xml:space="preserve"> </v>
      </c>
      <c r="U130" s="143">
        <f t="shared" si="45"/>
        <v>41340.038194444445</v>
      </c>
      <c r="V130" s="203">
        <f t="shared" si="46"/>
        <v>0</v>
      </c>
      <c r="AD130" s="119" t="str">
        <f t="shared" si="34"/>
        <v>z-Unused-entry</v>
      </c>
      <c r="AE130" s="119">
        <f t="shared" si="35"/>
        <v>0</v>
      </c>
      <c r="AF130" s="110"/>
      <c r="AG130" s="115">
        <f t="shared" si="47"/>
        <v>0</v>
      </c>
      <c r="AH130" s="174">
        <f t="shared" si="36"/>
        <v>0</v>
      </c>
      <c r="AI130" s="174">
        <f t="shared" si="37"/>
        <v>0</v>
      </c>
      <c r="AJ130" s="285">
        <f t="shared" si="48"/>
        <v>999999999</v>
      </c>
      <c r="AK130" s="232">
        <f t="shared" si="38"/>
        <v>0</v>
      </c>
      <c r="AL130" s="232">
        <f t="shared" si="39"/>
        <v>0</v>
      </c>
      <c r="AM130" s="178">
        <f>IF(AND($L130="Attended",$J130="Yes"),IF('IO Intake'!D$8=$AJ130,VLOOKUP('IO Intro'!$C$4,$Y$9:$Z$16,2),$AM130),0)</f>
        <v>0</v>
      </c>
      <c r="AN130" s="178">
        <f t="shared" si="49"/>
        <v>0</v>
      </c>
      <c r="AO130" s="178">
        <f t="shared" si="50"/>
        <v>0</v>
      </c>
      <c r="AP130" s="178">
        <f t="shared" si="51"/>
        <v>0</v>
      </c>
      <c r="AQ130" s="178">
        <f t="shared" si="52"/>
        <v>0</v>
      </c>
      <c r="AR130" s="178">
        <f t="shared" si="53"/>
        <v>0</v>
      </c>
      <c r="AS130" s="178">
        <f t="shared" si="54"/>
        <v>0</v>
      </c>
      <c r="AT130" s="178">
        <f t="shared" si="55"/>
        <v>0</v>
      </c>
      <c r="AU130" s="214">
        <f t="shared" si="56"/>
        <v>0</v>
      </c>
      <c r="AV130" s="215"/>
      <c r="AW130" s="178"/>
      <c r="AX130" s="160">
        <f t="shared" si="57"/>
        <v>0</v>
      </c>
      <c r="AY130" s="191">
        <f t="shared" si="58"/>
        <v>0</v>
      </c>
      <c r="AZ130" s="191">
        <f t="shared" si="59"/>
        <v>0</v>
      </c>
      <c r="BA130" s="191">
        <f t="shared" si="60"/>
        <v>0</v>
      </c>
      <c r="BB130" s="161"/>
      <c r="BC130" s="174"/>
      <c r="BD130" s="174"/>
      <c r="BE130" s="174"/>
      <c r="BF130" s="174"/>
      <c r="BG130" s="174"/>
      <c r="BH130" s="174"/>
      <c r="BI130" s="157"/>
      <c r="BJ130" s="213">
        <f t="shared" si="40"/>
        <v>0</v>
      </c>
      <c r="BK130" s="213">
        <f t="shared" si="41"/>
        <v>0</v>
      </c>
      <c r="BL130" s="213">
        <f t="shared" si="42"/>
        <v>0</v>
      </c>
      <c r="BM130" s="817"/>
      <c r="BN130" s="219"/>
      <c r="BO130" s="193"/>
      <c r="BP130" s="215"/>
      <c r="BQ130" s="158"/>
      <c r="BR130" s="174"/>
      <c r="BS130" s="158"/>
      <c r="BT130" s="174"/>
      <c r="BU130" s="158"/>
      <c r="BV130" s="174"/>
      <c r="BW130" s="158"/>
      <c r="BX130" s="174"/>
      <c r="BY130" s="158"/>
      <c r="BZ130" s="202"/>
      <c r="CA130" s="212"/>
      <c r="CB130" s="174"/>
      <c r="CC130" s="174"/>
      <c r="CD130" s="174"/>
      <c r="CE130" s="174"/>
      <c r="CF130" s="174"/>
      <c r="CG130" s="174"/>
      <c r="CH130" s="174"/>
      <c r="CI130" s="174"/>
      <c r="CJ130" s="174"/>
      <c r="CK130" s="174"/>
      <c r="CL130" s="174"/>
      <c r="CM130" s="174"/>
      <c r="CN130" s="174"/>
      <c r="CO130" s="174"/>
      <c r="CP130" s="174"/>
      <c r="CQ130" s="174"/>
      <c r="CR130" s="174"/>
      <c r="CS130" s="174"/>
      <c r="CT130" s="174"/>
      <c r="CU130" s="174"/>
      <c r="CZ130" s="497"/>
      <c r="FV130" s="505"/>
      <c r="GF130" s="372"/>
    </row>
    <row r="131" spans="1:188" ht="39.950000000000003" customHeight="1" thickBot="1">
      <c r="A131" s="1020">
        <f t="shared" si="62"/>
        <v>0</v>
      </c>
      <c r="B131" s="939"/>
      <c r="C131" s="940"/>
      <c r="D131" s="943"/>
      <c r="E131" s="1027"/>
      <c r="F131" s="826"/>
      <c r="G131" s="827"/>
      <c r="H131" s="828"/>
      <c r="I131" s="1031">
        <f t="shared" si="61"/>
        <v>2</v>
      </c>
      <c r="J131" s="999" t="s">
        <v>0</v>
      </c>
      <c r="K131" s="999" t="s">
        <v>0</v>
      </c>
      <c r="L131" s="1007" t="s">
        <v>0</v>
      </c>
      <c r="M131" s="843">
        <f t="shared" si="43"/>
        <v>0.45833333333333331</v>
      </c>
      <c r="N131" s="219"/>
      <c r="O131" s="794"/>
      <c r="P131" s="103" t="s">
        <v>167</v>
      </c>
      <c r="Q131" s="116" t="str">
        <f t="shared" si="44"/>
        <v xml:space="preserve"> </v>
      </c>
      <c r="R131" s="116" t="str">
        <f t="shared" si="44"/>
        <v xml:space="preserve"> </v>
      </c>
      <c r="S131" s="116" t="str">
        <f t="shared" si="44"/>
        <v xml:space="preserve"> </v>
      </c>
      <c r="T131" s="123" t="str">
        <f t="shared" si="33"/>
        <v xml:space="preserve"> </v>
      </c>
      <c r="U131" s="143">
        <f t="shared" si="45"/>
        <v>41340.038194444445</v>
      </c>
      <c r="V131" s="203">
        <f t="shared" si="46"/>
        <v>0</v>
      </c>
      <c r="AD131" s="119" t="str">
        <f t="shared" si="34"/>
        <v>z-Unused-entry</v>
      </c>
      <c r="AE131" s="119">
        <f t="shared" si="35"/>
        <v>0</v>
      </c>
      <c r="AF131" s="110"/>
      <c r="AG131" s="115">
        <f t="shared" si="47"/>
        <v>0</v>
      </c>
      <c r="AH131" s="174">
        <f t="shared" si="36"/>
        <v>0</v>
      </c>
      <c r="AI131" s="174">
        <f t="shared" si="37"/>
        <v>0</v>
      </c>
      <c r="AJ131" s="285">
        <f t="shared" si="48"/>
        <v>999999999</v>
      </c>
      <c r="AK131" s="232">
        <f t="shared" si="38"/>
        <v>0</v>
      </c>
      <c r="AL131" s="232">
        <f t="shared" si="39"/>
        <v>0</v>
      </c>
      <c r="AM131" s="178">
        <f>IF(AND($L131="Attended",$J131="Yes"),IF('IO Intake'!D$8=$AJ131,VLOOKUP('IO Intro'!$C$4,$Y$9:$Z$16,2),$AM131),0)</f>
        <v>0</v>
      </c>
      <c r="AN131" s="178">
        <f t="shared" si="49"/>
        <v>0</v>
      </c>
      <c r="AO131" s="178">
        <f t="shared" si="50"/>
        <v>0</v>
      </c>
      <c r="AP131" s="178">
        <f t="shared" si="51"/>
        <v>0</v>
      </c>
      <c r="AQ131" s="178">
        <f t="shared" si="52"/>
        <v>0</v>
      </c>
      <c r="AR131" s="178">
        <f t="shared" si="53"/>
        <v>0</v>
      </c>
      <c r="AS131" s="178">
        <f t="shared" si="54"/>
        <v>0</v>
      </c>
      <c r="AT131" s="178">
        <f t="shared" si="55"/>
        <v>0</v>
      </c>
      <c r="AU131" s="214">
        <f t="shared" si="56"/>
        <v>0</v>
      </c>
      <c r="AV131" s="215"/>
      <c r="AW131" s="178"/>
      <c r="AX131" s="160">
        <f t="shared" si="57"/>
        <v>0</v>
      </c>
      <c r="AY131" s="191">
        <f t="shared" si="58"/>
        <v>0</v>
      </c>
      <c r="AZ131" s="191">
        <f t="shared" si="59"/>
        <v>0</v>
      </c>
      <c r="BA131" s="191">
        <f t="shared" si="60"/>
        <v>0</v>
      </c>
      <c r="BB131" s="161"/>
      <c r="BC131" s="174"/>
      <c r="BD131" s="174"/>
      <c r="BE131" s="174"/>
      <c r="BF131" s="174"/>
      <c r="BG131" s="174"/>
      <c r="BH131" s="174"/>
      <c r="BI131" s="157"/>
      <c r="BJ131" s="213">
        <f t="shared" si="40"/>
        <v>0</v>
      </c>
      <c r="BK131" s="213">
        <f t="shared" si="41"/>
        <v>0</v>
      </c>
      <c r="BL131" s="213">
        <f t="shared" si="42"/>
        <v>0</v>
      </c>
      <c r="BM131" s="817"/>
      <c r="BN131" s="219"/>
      <c r="BO131" s="193"/>
      <c r="BP131" s="215"/>
      <c r="BQ131" s="158"/>
      <c r="BR131" s="174"/>
      <c r="BS131" s="158"/>
      <c r="BT131" s="174"/>
      <c r="BU131" s="158"/>
      <c r="BV131" s="174"/>
      <c r="BW131" s="158"/>
      <c r="BX131" s="174"/>
      <c r="BY131" s="158"/>
      <c r="BZ131" s="202"/>
      <c r="CA131" s="212"/>
      <c r="CB131" s="174"/>
      <c r="CC131" s="174"/>
      <c r="CD131" s="174"/>
      <c r="CE131" s="174"/>
      <c r="CF131" s="174"/>
      <c r="CG131" s="174"/>
      <c r="CH131" s="174"/>
      <c r="CI131" s="174"/>
      <c r="CJ131" s="174"/>
      <c r="CK131" s="174"/>
      <c r="CL131" s="174"/>
      <c r="CM131" s="174"/>
      <c r="CN131" s="174"/>
      <c r="CO131" s="174"/>
      <c r="CP131" s="174"/>
      <c r="CQ131" s="174"/>
      <c r="CR131" s="174"/>
      <c r="CS131" s="174"/>
      <c r="CT131" s="174"/>
      <c r="CU131" s="174"/>
      <c r="CZ131" s="497"/>
      <c r="FV131" s="505"/>
      <c r="GF131" s="372"/>
    </row>
    <row r="132" spans="1:188" ht="39.950000000000003" customHeight="1" thickBot="1">
      <c r="A132" s="1020">
        <f t="shared" si="62"/>
        <v>0</v>
      </c>
      <c r="B132" s="939"/>
      <c r="C132" s="940"/>
      <c r="D132" s="943"/>
      <c r="E132" s="1027"/>
      <c r="F132" s="826"/>
      <c r="G132" s="827"/>
      <c r="H132" s="828"/>
      <c r="I132" s="1031">
        <f t="shared" si="61"/>
        <v>2</v>
      </c>
      <c r="J132" s="999" t="s">
        <v>0</v>
      </c>
      <c r="K132" s="999" t="s">
        <v>0</v>
      </c>
      <c r="L132" s="1007" t="s">
        <v>0</v>
      </c>
      <c r="M132" s="843">
        <f t="shared" si="43"/>
        <v>0.45833333333333331</v>
      </c>
      <c r="N132" s="219"/>
      <c r="O132" s="794"/>
      <c r="P132" s="103" t="s">
        <v>167</v>
      </c>
      <c r="Q132" s="116" t="str">
        <f t="shared" si="44"/>
        <v xml:space="preserve"> </v>
      </c>
      <c r="R132" s="116" t="str">
        <f t="shared" si="44"/>
        <v xml:space="preserve"> </v>
      </c>
      <c r="S132" s="116" t="str">
        <f t="shared" si="44"/>
        <v xml:space="preserve"> </v>
      </c>
      <c r="T132" s="123" t="str">
        <f t="shared" ref="T132:T195" si="63">IF($B132=0," ",IF($D132=$O132,"Absent","Attended"))</f>
        <v xml:space="preserve"> </v>
      </c>
      <c r="U132" s="143">
        <f t="shared" si="45"/>
        <v>41340.038194444445</v>
      </c>
      <c r="V132" s="203">
        <f t="shared" si="46"/>
        <v>0</v>
      </c>
      <c r="AD132" s="119" t="str">
        <f t="shared" ref="AD132:AD195" si="64">IF(L132&lt;&gt;"Attended","z-Unused-entry",B132)</f>
        <v>z-Unused-entry</v>
      </c>
      <c r="AE132" s="119">
        <f t="shared" ref="AE132:AE195" si="65">C132</f>
        <v>0</v>
      </c>
      <c r="AF132" s="110"/>
      <c r="AG132" s="115">
        <f t="shared" si="47"/>
        <v>0</v>
      </c>
      <c r="AH132" s="174">
        <f t="shared" ref="AH132:AH195" si="66">IF($L132="Attended",B132,0)</f>
        <v>0</v>
      </c>
      <c r="AI132" s="174">
        <f t="shared" ref="AI132:AI195" si="67">IF($L132="Attended",C132,0)</f>
        <v>0</v>
      </c>
      <c r="AJ132" s="285">
        <f t="shared" si="48"/>
        <v>999999999</v>
      </c>
      <c r="AK132" s="232">
        <f t="shared" ref="AK132:AK195" si="68">IF(AND($L132="Attended",$B132&lt;&gt;0),"M",0)</f>
        <v>0</v>
      </c>
      <c r="AL132" s="232">
        <f t="shared" ref="AL132:AL195" si="69">IF(AND($L132="Attended",$B132&lt;&gt;0),VLOOKUP(I132,$Y$4:$AA$7,3),0)</f>
        <v>0</v>
      </c>
      <c r="AM132" s="178">
        <f>IF(AND($L132="Attended",$J132="Yes"),IF('IO Intake'!D$8=$AJ132,VLOOKUP('IO Intro'!$C$4,$Y$9:$Z$16,2),$AM132),0)</f>
        <v>0</v>
      </c>
      <c r="AN132" s="178">
        <f t="shared" si="49"/>
        <v>0</v>
      </c>
      <c r="AO132" s="178">
        <f t="shared" si="50"/>
        <v>0</v>
      </c>
      <c r="AP132" s="178">
        <f t="shared" si="51"/>
        <v>0</v>
      </c>
      <c r="AQ132" s="178">
        <f t="shared" si="52"/>
        <v>0</v>
      </c>
      <c r="AR132" s="178">
        <f t="shared" si="53"/>
        <v>0</v>
      </c>
      <c r="AS132" s="178">
        <f t="shared" si="54"/>
        <v>0</v>
      </c>
      <c r="AT132" s="178">
        <f t="shared" si="55"/>
        <v>0</v>
      </c>
      <c r="AU132" s="214">
        <f t="shared" si="56"/>
        <v>0</v>
      </c>
      <c r="AV132" s="215"/>
      <c r="AW132" s="178"/>
      <c r="AX132" s="160">
        <f t="shared" si="57"/>
        <v>0</v>
      </c>
      <c r="AY132" s="191">
        <f t="shared" si="58"/>
        <v>0</v>
      </c>
      <c r="AZ132" s="191">
        <f t="shared" si="59"/>
        <v>0</v>
      </c>
      <c r="BA132" s="191">
        <f t="shared" si="60"/>
        <v>0</v>
      </c>
      <c r="BB132" s="161"/>
      <c r="BC132" s="174"/>
      <c r="BD132" s="174"/>
      <c r="BE132" s="174"/>
      <c r="BF132" s="174"/>
      <c r="BG132" s="174"/>
      <c r="BH132" s="174"/>
      <c r="BI132" s="157"/>
      <c r="BJ132" s="213">
        <f t="shared" ref="BJ132:BJ195" si="70">IF($L132="Attended",$N$7,0)</f>
        <v>0</v>
      </c>
      <c r="BK132" s="213">
        <f t="shared" ref="BK132:BK195" si="71">IF($L132="Attended",IF($K132="Yes",$M$3,0),0)</f>
        <v>0</v>
      </c>
      <c r="BL132" s="213">
        <f t="shared" ref="BL132:BL195" si="72">IF($L132="Attended",IF($K132="Yes","Bond",0),0)</f>
        <v>0</v>
      </c>
      <c r="BM132" s="817"/>
      <c r="BN132" s="219"/>
      <c r="BO132" s="193"/>
      <c r="BP132" s="215"/>
      <c r="BQ132" s="158"/>
      <c r="BR132" s="174"/>
      <c r="BS132" s="158"/>
      <c r="BT132" s="174"/>
      <c r="BU132" s="158"/>
      <c r="BV132" s="174"/>
      <c r="BW132" s="158"/>
      <c r="BX132" s="174"/>
      <c r="BY132" s="158"/>
      <c r="BZ132" s="202"/>
      <c r="CA132" s="212"/>
      <c r="CB132" s="174"/>
      <c r="CC132" s="174"/>
      <c r="CD132" s="174"/>
      <c r="CE132" s="174"/>
      <c r="CF132" s="174"/>
      <c r="CG132" s="174"/>
      <c r="CH132" s="174"/>
      <c r="CI132" s="174"/>
      <c r="CJ132" s="174"/>
      <c r="CK132" s="174"/>
      <c r="CL132" s="174"/>
      <c r="CM132" s="174"/>
      <c r="CN132" s="174"/>
      <c r="CO132" s="174"/>
      <c r="CP132" s="174"/>
      <c r="CQ132" s="174"/>
      <c r="CR132" s="174"/>
      <c r="CS132" s="174"/>
      <c r="CT132" s="174"/>
      <c r="CU132" s="174"/>
      <c r="CZ132" s="497"/>
      <c r="FV132" s="505"/>
      <c r="GF132" s="372"/>
    </row>
    <row r="133" spans="1:188" ht="39.950000000000003" customHeight="1" thickBot="1">
      <c r="A133" s="1020">
        <f t="shared" si="62"/>
        <v>0</v>
      </c>
      <c r="B133" s="939"/>
      <c r="C133" s="940"/>
      <c r="D133" s="943"/>
      <c r="E133" s="1027"/>
      <c r="F133" s="826"/>
      <c r="G133" s="827"/>
      <c r="H133" s="828"/>
      <c r="I133" s="1031">
        <f t="shared" si="61"/>
        <v>2</v>
      </c>
      <c r="J133" s="999" t="s">
        <v>0</v>
      </c>
      <c r="K133" s="999" t="s">
        <v>0</v>
      </c>
      <c r="L133" s="1007" t="s">
        <v>0</v>
      </c>
      <c r="M133" s="843">
        <f t="shared" ref="M133:M196" si="73">VLOOKUP(I133,$Y$21:$Z$24,2)</f>
        <v>0.45833333333333331</v>
      </c>
      <c r="N133" s="219"/>
      <c r="O133" s="794"/>
      <c r="P133" s="103" t="s">
        <v>167</v>
      </c>
      <c r="Q133" s="116" t="str">
        <f t="shared" ref="Q133:S196" si="74">IF($B133=0," ","no")</f>
        <v xml:space="preserve"> </v>
      </c>
      <c r="R133" s="116" t="str">
        <f t="shared" si="74"/>
        <v xml:space="preserve"> </v>
      </c>
      <c r="S133" s="116" t="str">
        <f t="shared" si="74"/>
        <v xml:space="preserve"> </v>
      </c>
      <c r="T133" s="123" t="str">
        <f t="shared" si="63"/>
        <v xml:space="preserve"> </v>
      </c>
      <c r="U133" s="143">
        <f t="shared" ref="U133:U196" si="75">IF(J133="Yes",U132+$U$1,U132)</f>
        <v>41340.038194444445</v>
      </c>
      <c r="V133" s="203">
        <f t="shared" ref="V133:V196" si="76">IF(OR($D$2="A- Number",$D$2="A-Number",$D$2=" A-Number",$D$2=" A- Number",$D$2="A#"),D133,E133)</f>
        <v>0</v>
      </c>
      <c r="AD133" s="119" t="str">
        <f t="shared" si="64"/>
        <v>z-Unused-entry</v>
      </c>
      <c r="AE133" s="119">
        <f t="shared" si="65"/>
        <v>0</v>
      </c>
      <c r="AF133" s="110"/>
      <c r="AG133" s="115">
        <f t="shared" ref="AG133:AG196" si="77">IF(AH133=0,0,U133)</f>
        <v>0</v>
      </c>
      <c r="AH133" s="174">
        <f t="shared" si="66"/>
        <v>0</v>
      </c>
      <c r="AI133" s="174">
        <f t="shared" si="67"/>
        <v>0</v>
      </c>
      <c r="AJ133" s="285">
        <f t="shared" ref="AJ133:AJ196" si="78">IF($L133&lt;&gt;"Attended",$AJ$3,IF(OR($D$2="A-Number",$D$2="A#",$D$2="A- Number",$D$2=" A- Number"),+D133+0,+E133+0))</f>
        <v>999999999</v>
      </c>
      <c r="AK133" s="232">
        <f t="shared" si="68"/>
        <v>0</v>
      </c>
      <c r="AL133" s="232">
        <f t="shared" si="69"/>
        <v>0</v>
      </c>
      <c r="AM133" s="178">
        <f>IF(AND($L133="Attended",$J133="Yes"),IF('IO Intake'!D$8=$AJ133,VLOOKUP('IO Intro'!$C$4,$Y$9:$Z$16,2),$AM133),0)</f>
        <v>0</v>
      </c>
      <c r="AN133" s="178">
        <f t="shared" ref="AN133:AN196" si="79">IF(AND($L133="Attended",$J133="Yes"),BC133,0)</f>
        <v>0</v>
      </c>
      <c r="AO133" s="178">
        <f t="shared" ref="AO133:AO196" si="80">IF(AND($L133="Attended",$J133="Yes"),BD133,0)</f>
        <v>0</v>
      </c>
      <c r="AP133" s="178">
        <f t="shared" ref="AP133:AP196" si="81">IF(AND($L133="Attended",$J133="Yes"),IF(BE133=" ","None",BE133),0)</f>
        <v>0</v>
      </c>
      <c r="AQ133" s="178">
        <f t="shared" ref="AQ133:AQ196" si="82">IF(AND($L133="Attended",$J133="Yes"),IF(BF133=" ","None",BF133),0)</f>
        <v>0</v>
      </c>
      <c r="AR133" s="178">
        <f t="shared" ref="AR133:AR196" si="83">IF(AND($L133="Attended",$J133="Yes"),BG133,0)</f>
        <v>0</v>
      </c>
      <c r="AS133" s="178">
        <f t="shared" ref="AS133:AS196" si="84">IF(AND($L133="Attended",$J133="Yes"),IF(BH133=" ","None",BH133),0)</f>
        <v>0</v>
      </c>
      <c r="AT133" s="178">
        <f t="shared" ref="AT133:AT196" si="85">IF(AND($L133="Attended",$J133="Yes"),IF(BI133=" ","None",BI133),0)</f>
        <v>0</v>
      </c>
      <c r="AU133" s="214">
        <f t="shared" ref="AU133:AU196" si="86">IF($L133="Attended",IF(BJ133=" ",0,$N$7),0)</f>
        <v>0</v>
      </c>
      <c r="AV133" s="215"/>
      <c r="AW133" s="178"/>
      <c r="AX133" s="160">
        <f t="shared" ref="AX133:AX196" si="87">IF(OR(B133=0,J133="no",$BM133=" ",$BM133=0),0,IF(AND($L133="Attended",$J133="Yes",$BM133&lt;&gt;0),"True","False"))</f>
        <v>0</v>
      </c>
      <c r="AY133" s="191">
        <f t="shared" ref="AY133:AY196" si="88">IF(AX133="True",BM133,$AY$1)</f>
        <v>0</v>
      </c>
      <c r="AZ133" s="191">
        <f t="shared" ref="AZ133:AZ196" si="89">IF(AX133="True",BN133,0)</f>
        <v>0</v>
      </c>
      <c r="BA133" s="191">
        <f t="shared" ref="BA133:BA196" si="90">IF(AX133="True",BO133,0)</f>
        <v>0</v>
      </c>
      <c r="BB133" s="161"/>
      <c r="BC133" s="174"/>
      <c r="BD133" s="174"/>
      <c r="BE133" s="174"/>
      <c r="BF133" s="174"/>
      <c r="BG133" s="174"/>
      <c r="BH133" s="174"/>
      <c r="BI133" s="157"/>
      <c r="BJ133" s="213">
        <f t="shared" si="70"/>
        <v>0</v>
      </c>
      <c r="BK133" s="213">
        <f t="shared" si="71"/>
        <v>0</v>
      </c>
      <c r="BL133" s="213">
        <f t="shared" si="72"/>
        <v>0</v>
      </c>
      <c r="BM133" s="817"/>
      <c r="BN133" s="219"/>
      <c r="BO133" s="193"/>
      <c r="BP133" s="215"/>
      <c r="BQ133" s="158"/>
      <c r="BR133" s="174"/>
      <c r="BS133" s="158"/>
      <c r="BT133" s="174"/>
      <c r="BU133" s="158"/>
      <c r="BV133" s="174"/>
      <c r="BW133" s="158"/>
      <c r="BX133" s="174"/>
      <c r="BY133" s="158"/>
      <c r="BZ133" s="202"/>
      <c r="CA133" s="212"/>
      <c r="CB133" s="174"/>
      <c r="CC133" s="174"/>
      <c r="CD133" s="174"/>
      <c r="CE133" s="174"/>
      <c r="CF133" s="174"/>
      <c r="CG133" s="174"/>
      <c r="CH133" s="174"/>
      <c r="CI133" s="174"/>
      <c r="CJ133" s="174"/>
      <c r="CK133" s="174"/>
      <c r="CL133" s="174"/>
      <c r="CM133" s="174"/>
      <c r="CN133" s="174"/>
      <c r="CO133" s="174"/>
      <c r="CP133" s="174"/>
      <c r="CQ133" s="174"/>
      <c r="CR133" s="174"/>
      <c r="CS133" s="174"/>
      <c r="CT133" s="174"/>
      <c r="CU133" s="174"/>
      <c r="CZ133" s="497"/>
      <c r="FV133" s="505"/>
      <c r="GF133" s="372"/>
    </row>
    <row r="134" spans="1:188" ht="39.950000000000003" customHeight="1" thickBot="1">
      <c r="A134" s="1020">
        <f t="shared" si="62"/>
        <v>0</v>
      </c>
      <c r="B134" s="939"/>
      <c r="C134" s="940"/>
      <c r="D134" s="943"/>
      <c r="E134" s="1027"/>
      <c r="F134" s="826"/>
      <c r="G134" s="827"/>
      <c r="H134" s="828"/>
      <c r="I134" s="1031">
        <f t="shared" ref="I134:I197" si="91">I133</f>
        <v>2</v>
      </c>
      <c r="J134" s="999" t="s">
        <v>0</v>
      </c>
      <c r="K134" s="999" t="s">
        <v>0</v>
      </c>
      <c r="L134" s="1007" t="s">
        <v>0</v>
      </c>
      <c r="M134" s="843">
        <f t="shared" si="73"/>
        <v>0.45833333333333331</v>
      </c>
      <c r="N134" s="219"/>
      <c r="O134" s="794"/>
      <c r="P134" s="103" t="s">
        <v>167</v>
      </c>
      <c r="Q134" s="116" t="str">
        <f t="shared" si="74"/>
        <v xml:space="preserve"> </v>
      </c>
      <c r="R134" s="116" t="str">
        <f t="shared" si="74"/>
        <v xml:space="preserve"> </v>
      </c>
      <c r="S134" s="116" t="str">
        <f t="shared" si="74"/>
        <v xml:space="preserve"> </v>
      </c>
      <c r="T134" s="123" t="str">
        <f t="shared" si="63"/>
        <v xml:space="preserve"> </v>
      </c>
      <c r="U134" s="143">
        <f t="shared" si="75"/>
        <v>41340.038194444445</v>
      </c>
      <c r="V134" s="203">
        <f t="shared" si="76"/>
        <v>0</v>
      </c>
      <c r="AD134" s="119" t="str">
        <f t="shared" si="64"/>
        <v>z-Unused-entry</v>
      </c>
      <c r="AE134" s="119">
        <f t="shared" si="65"/>
        <v>0</v>
      </c>
      <c r="AF134" s="110"/>
      <c r="AG134" s="115">
        <f t="shared" si="77"/>
        <v>0</v>
      </c>
      <c r="AH134" s="174">
        <f t="shared" si="66"/>
        <v>0</v>
      </c>
      <c r="AI134" s="174">
        <f t="shared" si="67"/>
        <v>0</v>
      </c>
      <c r="AJ134" s="285">
        <f t="shared" si="78"/>
        <v>999999999</v>
      </c>
      <c r="AK134" s="232">
        <f t="shared" si="68"/>
        <v>0</v>
      </c>
      <c r="AL134" s="232">
        <f t="shared" si="69"/>
        <v>0</v>
      </c>
      <c r="AM134" s="178">
        <f>IF(AND($L134="Attended",$J134="Yes"),IF('IO Intake'!D$8=$AJ134,VLOOKUP('IO Intro'!$C$4,$Y$9:$Z$16,2),$AM134),0)</f>
        <v>0</v>
      </c>
      <c r="AN134" s="178">
        <f t="shared" si="79"/>
        <v>0</v>
      </c>
      <c r="AO134" s="178">
        <f t="shared" si="80"/>
        <v>0</v>
      </c>
      <c r="AP134" s="178">
        <f t="shared" si="81"/>
        <v>0</v>
      </c>
      <c r="AQ134" s="178">
        <f t="shared" si="82"/>
        <v>0</v>
      </c>
      <c r="AR134" s="178">
        <f t="shared" si="83"/>
        <v>0</v>
      </c>
      <c r="AS134" s="178">
        <f t="shared" si="84"/>
        <v>0</v>
      </c>
      <c r="AT134" s="178">
        <f t="shared" si="85"/>
        <v>0</v>
      </c>
      <c r="AU134" s="214">
        <f t="shared" si="86"/>
        <v>0</v>
      </c>
      <c r="AV134" s="215"/>
      <c r="AW134" s="178"/>
      <c r="AX134" s="160">
        <f t="shared" si="87"/>
        <v>0</v>
      </c>
      <c r="AY134" s="191">
        <f t="shared" si="88"/>
        <v>0</v>
      </c>
      <c r="AZ134" s="191">
        <f t="shared" si="89"/>
        <v>0</v>
      </c>
      <c r="BA134" s="191">
        <f t="shared" si="90"/>
        <v>0</v>
      </c>
      <c r="BB134" s="161"/>
      <c r="BC134" s="174"/>
      <c r="BD134" s="174"/>
      <c r="BE134" s="174"/>
      <c r="BF134" s="174"/>
      <c r="BG134" s="174"/>
      <c r="BH134" s="174"/>
      <c r="BI134" s="157"/>
      <c r="BJ134" s="213">
        <f t="shared" si="70"/>
        <v>0</v>
      </c>
      <c r="BK134" s="213">
        <f t="shared" si="71"/>
        <v>0</v>
      </c>
      <c r="BL134" s="213">
        <f t="shared" si="72"/>
        <v>0</v>
      </c>
      <c r="BM134" s="817"/>
      <c r="BN134" s="219"/>
      <c r="BO134" s="193"/>
      <c r="BP134" s="215"/>
      <c r="BQ134" s="158"/>
      <c r="BR134" s="174"/>
      <c r="BS134" s="158"/>
      <c r="BT134" s="174"/>
      <c r="BU134" s="158"/>
      <c r="BV134" s="174"/>
      <c r="BW134" s="158"/>
      <c r="BX134" s="174"/>
      <c r="BY134" s="158"/>
      <c r="BZ134" s="202"/>
      <c r="CA134" s="212"/>
      <c r="CB134" s="174"/>
      <c r="CC134" s="174"/>
      <c r="CD134" s="174"/>
      <c r="CE134" s="174"/>
      <c r="CF134" s="174"/>
      <c r="CG134" s="174"/>
      <c r="CH134" s="174"/>
      <c r="CI134" s="174"/>
      <c r="CJ134" s="174"/>
      <c r="CK134" s="174"/>
      <c r="CL134" s="174"/>
      <c r="CM134" s="174"/>
      <c r="CN134" s="174"/>
      <c r="CO134" s="174"/>
      <c r="CP134" s="174"/>
      <c r="CQ134" s="174"/>
      <c r="CR134" s="174"/>
      <c r="CS134" s="174"/>
      <c r="CT134" s="174"/>
      <c r="CU134" s="174"/>
      <c r="CZ134" s="497"/>
      <c r="FV134" s="505"/>
      <c r="GF134" s="372"/>
    </row>
    <row r="135" spans="1:188" ht="39.950000000000003" customHeight="1" thickBot="1">
      <c r="A135" s="1020">
        <f t="shared" si="62"/>
        <v>0</v>
      </c>
      <c r="B135" s="939"/>
      <c r="C135" s="940"/>
      <c r="D135" s="943"/>
      <c r="E135" s="1027"/>
      <c r="F135" s="826"/>
      <c r="G135" s="827"/>
      <c r="H135" s="828"/>
      <c r="I135" s="1031">
        <f t="shared" si="91"/>
        <v>2</v>
      </c>
      <c r="J135" s="999" t="s">
        <v>0</v>
      </c>
      <c r="K135" s="999" t="s">
        <v>0</v>
      </c>
      <c r="L135" s="1007" t="s">
        <v>0</v>
      </c>
      <c r="M135" s="843">
        <f t="shared" si="73"/>
        <v>0.45833333333333331</v>
      </c>
      <c r="N135" s="219"/>
      <c r="O135" s="794"/>
      <c r="P135" s="103" t="s">
        <v>167</v>
      </c>
      <c r="Q135" s="116" t="str">
        <f t="shared" si="74"/>
        <v xml:space="preserve"> </v>
      </c>
      <c r="R135" s="116" t="str">
        <f t="shared" si="74"/>
        <v xml:space="preserve"> </v>
      </c>
      <c r="S135" s="116" t="str">
        <f t="shared" si="74"/>
        <v xml:space="preserve"> </v>
      </c>
      <c r="T135" s="123" t="str">
        <f t="shared" si="63"/>
        <v xml:space="preserve"> </v>
      </c>
      <c r="U135" s="143">
        <f t="shared" si="75"/>
        <v>41340.038194444445</v>
      </c>
      <c r="V135" s="203">
        <f t="shared" si="76"/>
        <v>0</v>
      </c>
      <c r="AD135" s="119" t="str">
        <f t="shared" si="64"/>
        <v>z-Unused-entry</v>
      </c>
      <c r="AE135" s="119">
        <f t="shared" si="65"/>
        <v>0</v>
      </c>
      <c r="AF135" s="110"/>
      <c r="AG135" s="115">
        <f t="shared" si="77"/>
        <v>0</v>
      </c>
      <c r="AH135" s="174">
        <f t="shared" si="66"/>
        <v>0</v>
      </c>
      <c r="AI135" s="174">
        <f t="shared" si="67"/>
        <v>0</v>
      </c>
      <c r="AJ135" s="285">
        <f t="shared" si="78"/>
        <v>999999999</v>
      </c>
      <c r="AK135" s="232">
        <f t="shared" si="68"/>
        <v>0</v>
      </c>
      <c r="AL135" s="232">
        <f t="shared" si="69"/>
        <v>0</v>
      </c>
      <c r="AM135" s="178">
        <f>IF(AND($L135="Attended",$J135="Yes"),IF('IO Intake'!D$8=$AJ135,VLOOKUP('IO Intro'!$C$4,$Y$9:$Z$16,2),$AM135),0)</f>
        <v>0</v>
      </c>
      <c r="AN135" s="178">
        <f t="shared" si="79"/>
        <v>0</v>
      </c>
      <c r="AO135" s="178">
        <f t="shared" si="80"/>
        <v>0</v>
      </c>
      <c r="AP135" s="178">
        <f t="shared" si="81"/>
        <v>0</v>
      </c>
      <c r="AQ135" s="178">
        <f t="shared" si="82"/>
        <v>0</v>
      </c>
      <c r="AR135" s="178">
        <f t="shared" si="83"/>
        <v>0</v>
      </c>
      <c r="AS135" s="178">
        <f t="shared" si="84"/>
        <v>0</v>
      </c>
      <c r="AT135" s="178">
        <f t="shared" si="85"/>
        <v>0</v>
      </c>
      <c r="AU135" s="214">
        <f t="shared" si="86"/>
        <v>0</v>
      </c>
      <c r="AV135" s="215"/>
      <c r="AW135" s="178"/>
      <c r="AX135" s="160">
        <f t="shared" si="87"/>
        <v>0</v>
      </c>
      <c r="AY135" s="191">
        <f t="shared" si="88"/>
        <v>0</v>
      </c>
      <c r="AZ135" s="191">
        <f t="shared" si="89"/>
        <v>0</v>
      </c>
      <c r="BA135" s="191">
        <f t="shared" si="90"/>
        <v>0</v>
      </c>
      <c r="BB135" s="161"/>
      <c r="BC135" s="174"/>
      <c r="BD135" s="174"/>
      <c r="BE135" s="174"/>
      <c r="BF135" s="174"/>
      <c r="BG135" s="174"/>
      <c r="BH135" s="174"/>
      <c r="BI135" s="157"/>
      <c r="BJ135" s="213">
        <f t="shared" si="70"/>
        <v>0</v>
      </c>
      <c r="BK135" s="213">
        <f t="shared" si="71"/>
        <v>0</v>
      </c>
      <c r="BL135" s="213">
        <f t="shared" si="72"/>
        <v>0</v>
      </c>
      <c r="BM135" s="817"/>
      <c r="BN135" s="219"/>
      <c r="BO135" s="193"/>
      <c r="BP135" s="215"/>
      <c r="BQ135" s="158"/>
      <c r="BR135" s="174"/>
      <c r="BS135" s="158"/>
      <c r="BT135" s="174"/>
      <c r="BU135" s="158"/>
      <c r="BV135" s="174"/>
      <c r="BW135" s="158"/>
      <c r="BX135" s="174"/>
      <c r="BY135" s="158"/>
      <c r="BZ135" s="202"/>
      <c r="CA135" s="212"/>
      <c r="CB135" s="174"/>
      <c r="CC135" s="174"/>
      <c r="CD135" s="174"/>
      <c r="CE135" s="174"/>
      <c r="CF135" s="174"/>
      <c r="CG135" s="174"/>
      <c r="CH135" s="174"/>
      <c r="CI135" s="174"/>
      <c r="CJ135" s="174"/>
      <c r="CK135" s="174"/>
      <c r="CL135" s="174"/>
      <c r="CM135" s="174"/>
      <c r="CN135" s="174"/>
      <c r="CO135" s="174"/>
      <c r="CP135" s="174"/>
      <c r="CQ135" s="174"/>
      <c r="CR135" s="174"/>
      <c r="CS135" s="174"/>
      <c r="CT135" s="174"/>
      <c r="CU135" s="174"/>
      <c r="CZ135" s="497"/>
      <c r="FV135" s="505"/>
      <c r="GF135" s="372"/>
    </row>
    <row r="136" spans="1:188" ht="39.950000000000003" customHeight="1" thickBot="1">
      <c r="A136" s="1020">
        <f t="shared" si="62"/>
        <v>0</v>
      </c>
      <c r="B136" s="939"/>
      <c r="C136" s="940"/>
      <c r="D136" s="943"/>
      <c r="E136" s="1027"/>
      <c r="F136" s="826"/>
      <c r="G136" s="827"/>
      <c r="H136" s="828"/>
      <c r="I136" s="1031">
        <f t="shared" si="91"/>
        <v>2</v>
      </c>
      <c r="J136" s="999" t="s">
        <v>0</v>
      </c>
      <c r="K136" s="999" t="s">
        <v>0</v>
      </c>
      <c r="L136" s="1007" t="s">
        <v>0</v>
      </c>
      <c r="M136" s="843">
        <f t="shared" si="73"/>
        <v>0.45833333333333331</v>
      </c>
      <c r="N136" s="219"/>
      <c r="O136" s="794"/>
      <c r="P136" s="103" t="s">
        <v>167</v>
      </c>
      <c r="Q136" s="116" t="str">
        <f t="shared" si="74"/>
        <v xml:space="preserve"> </v>
      </c>
      <c r="R136" s="116" t="str">
        <f t="shared" si="74"/>
        <v xml:space="preserve"> </v>
      </c>
      <c r="S136" s="116" t="str">
        <f t="shared" si="74"/>
        <v xml:space="preserve"> </v>
      </c>
      <c r="T136" s="123" t="str">
        <f t="shared" si="63"/>
        <v xml:space="preserve"> </v>
      </c>
      <c r="U136" s="143">
        <f t="shared" si="75"/>
        <v>41340.038194444445</v>
      </c>
      <c r="V136" s="203">
        <f t="shared" si="76"/>
        <v>0</v>
      </c>
      <c r="AD136" s="119" t="str">
        <f t="shared" si="64"/>
        <v>z-Unused-entry</v>
      </c>
      <c r="AE136" s="119">
        <f t="shared" si="65"/>
        <v>0</v>
      </c>
      <c r="AF136" s="110"/>
      <c r="AG136" s="115">
        <f t="shared" si="77"/>
        <v>0</v>
      </c>
      <c r="AH136" s="174">
        <f t="shared" si="66"/>
        <v>0</v>
      </c>
      <c r="AI136" s="174">
        <f t="shared" si="67"/>
        <v>0</v>
      </c>
      <c r="AJ136" s="285">
        <f t="shared" si="78"/>
        <v>999999999</v>
      </c>
      <c r="AK136" s="232">
        <f t="shared" si="68"/>
        <v>0</v>
      </c>
      <c r="AL136" s="232">
        <f t="shared" si="69"/>
        <v>0</v>
      </c>
      <c r="AM136" s="178">
        <f>IF(AND($L136="Attended",$J136="Yes"),IF('IO Intake'!D$8=$AJ136,VLOOKUP('IO Intro'!$C$4,$Y$9:$Z$16,2),$AM136),0)</f>
        <v>0</v>
      </c>
      <c r="AN136" s="178">
        <f t="shared" si="79"/>
        <v>0</v>
      </c>
      <c r="AO136" s="178">
        <f t="shared" si="80"/>
        <v>0</v>
      </c>
      <c r="AP136" s="178">
        <f t="shared" si="81"/>
        <v>0</v>
      </c>
      <c r="AQ136" s="178">
        <f t="shared" si="82"/>
        <v>0</v>
      </c>
      <c r="AR136" s="178">
        <f t="shared" si="83"/>
        <v>0</v>
      </c>
      <c r="AS136" s="178">
        <f t="shared" si="84"/>
        <v>0</v>
      </c>
      <c r="AT136" s="178">
        <f t="shared" si="85"/>
        <v>0</v>
      </c>
      <c r="AU136" s="214">
        <f t="shared" si="86"/>
        <v>0</v>
      </c>
      <c r="AV136" s="215"/>
      <c r="AW136" s="178"/>
      <c r="AX136" s="160">
        <f t="shared" si="87"/>
        <v>0</v>
      </c>
      <c r="AY136" s="191">
        <f t="shared" si="88"/>
        <v>0</v>
      </c>
      <c r="AZ136" s="191">
        <f t="shared" si="89"/>
        <v>0</v>
      </c>
      <c r="BA136" s="191">
        <f t="shared" si="90"/>
        <v>0</v>
      </c>
      <c r="BB136" s="161"/>
      <c r="BC136" s="174"/>
      <c r="BD136" s="174"/>
      <c r="BE136" s="174"/>
      <c r="BF136" s="174"/>
      <c r="BG136" s="174"/>
      <c r="BH136" s="174"/>
      <c r="BI136" s="157"/>
      <c r="BJ136" s="213">
        <f t="shared" si="70"/>
        <v>0</v>
      </c>
      <c r="BK136" s="213">
        <f t="shared" si="71"/>
        <v>0</v>
      </c>
      <c r="BL136" s="213">
        <f t="shared" si="72"/>
        <v>0</v>
      </c>
      <c r="BM136" s="817"/>
      <c r="BN136" s="219"/>
      <c r="BO136" s="193"/>
      <c r="BP136" s="215"/>
      <c r="BQ136" s="158"/>
      <c r="BR136" s="174"/>
      <c r="BS136" s="158"/>
      <c r="BT136" s="174"/>
      <c r="BU136" s="158"/>
      <c r="BV136" s="174"/>
      <c r="BW136" s="158"/>
      <c r="BX136" s="174"/>
      <c r="BY136" s="158"/>
      <c r="BZ136" s="202"/>
      <c r="CA136" s="212"/>
      <c r="CB136" s="174"/>
      <c r="CC136" s="174"/>
      <c r="CD136" s="174"/>
      <c r="CE136" s="174"/>
      <c r="CF136" s="174"/>
      <c r="CG136" s="174"/>
      <c r="CH136" s="174"/>
      <c r="CI136" s="174"/>
      <c r="CJ136" s="174"/>
      <c r="CK136" s="174"/>
      <c r="CL136" s="174"/>
      <c r="CM136" s="174"/>
      <c r="CN136" s="174"/>
      <c r="CO136" s="174"/>
      <c r="CP136" s="174"/>
      <c r="CQ136" s="174"/>
      <c r="CR136" s="174"/>
      <c r="CS136" s="174"/>
      <c r="CT136" s="174"/>
      <c r="CU136" s="174"/>
      <c r="CZ136" s="497"/>
      <c r="FV136" s="505"/>
      <c r="GF136" s="372"/>
    </row>
    <row r="137" spans="1:188" ht="39.950000000000003" customHeight="1" thickBot="1">
      <c r="A137" s="1020">
        <f t="shared" si="62"/>
        <v>0</v>
      </c>
      <c r="B137" s="939"/>
      <c r="C137" s="940"/>
      <c r="D137" s="943"/>
      <c r="E137" s="1027"/>
      <c r="F137" s="826"/>
      <c r="G137" s="827"/>
      <c r="H137" s="828"/>
      <c r="I137" s="1031">
        <f t="shared" si="91"/>
        <v>2</v>
      </c>
      <c r="J137" s="999" t="s">
        <v>0</v>
      </c>
      <c r="K137" s="999" t="s">
        <v>0</v>
      </c>
      <c r="L137" s="1007" t="s">
        <v>0</v>
      </c>
      <c r="M137" s="843">
        <f t="shared" si="73"/>
        <v>0.45833333333333331</v>
      </c>
      <c r="N137" s="219"/>
      <c r="O137" s="794"/>
      <c r="P137" s="103" t="s">
        <v>167</v>
      </c>
      <c r="Q137" s="116" t="str">
        <f t="shared" si="74"/>
        <v xml:space="preserve"> </v>
      </c>
      <c r="R137" s="116" t="str">
        <f t="shared" si="74"/>
        <v xml:space="preserve"> </v>
      </c>
      <c r="S137" s="116" t="str">
        <f t="shared" si="74"/>
        <v xml:space="preserve"> </v>
      </c>
      <c r="T137" s="123" t="str">
        <f t="shared" si="63"/>
        <v xml:space="preserve"> </v>
      </c>
      <c r="U137" s="143">
        <f t="shared" si="75"/>
        <v>41340.038194444445</v>
      </c>
      <c r="V137" s="203">
        <f t="shared" si="76"/>
        <v>0</v>
      </c>
      <c r="AD137" s="119" t="str">
        <f t="shared" si="64"/>
        <v>z-Unused-entry</v>
      </c>
      <c r="AE137" s="119">
        <f t="shared" si="65"/>
        <v>0</v>
      </c>
      <c r="AF137" s="110"/>
      <c r="AG137" s="115">
        <f t="shared" si="77"/>
        <v>0</v>
      </c>
      <c r="AH137" s="174">
        <f t="shared" si="66"/>
        <v>0</v>
      </c>
      <c r="AI137" s="174">
        <f t="shared" si="67"/>
        <v>0</v>
      </c>
      <c r="AJ137" s="285">
        <f t="shared" si="78"/>
        <v>999999999</v>
      </c>
      <c r="AK137" s="232">
        <f t="shared" si="68"/>
        <v>0</v>
      </c>
      <c r="AL137" s="232">
        <f t="shared" si="69"/>
        <v>0</v>
      </c>
      <c r="AM137" s="178">
        <f>IF(AND($L137="Attended",$J137="Yes"),IF('IO Intake'!D$8=$AJ137,VLOOKUP('IO Intro'!$C$4,$Y$9:$Z$16,2),$AM137),0)</f>
        <v>0</v>
      </c>
      <c r="AN137" s="178">
        <f t="shared" si="79"/>
        <v>0</v>
      </c>
      <c r="AO137" s="178">
        <f t="shared" si="80"/>
        <v>0</v>
      </c>
      <c r="AP137" s="178">
        <f t="shared" si="81"/>
        <v>0</v>
      </c>
      <c r="AQ137" s="178">
        <f t="shared" si="82"/>
        <v>0</v>
      </c>
      <c r="AR137" s="178">
        <f t="shared" si="83"/>
        <v>0</v>
      </c>
      <c r="AS137" s="178">
        <f t="shared" si="84"/>
        <v>0</v>
      </c>
      <c r="AT137" s="178">
        <f t="shared" si="85"/>
        <v>0</v>
      </c>
      <c r="AU137" s="214">
        <f t="shared" si="86"/>
        <v>0</v>
      </c>
      <c r="AV137" s="215"/>
      <c r="AW137" s="178"/>
      <c r="AX137" s="160">
        <f t="shared" si="87"/>
        <v>0</v>
      </c>
      <c r="AY137" s="191">
        <f t="shared" si="88"/>
        <v>0</v>
      </c>
      <c r="AZ137" s="191">
        <f t="shared" si="89"/>
        <v>0</v>
      </c>
      <c r="BA137" s="191">
        <f t="shared" si="90"/>
        <v>0</v>
      </c>
      <c r="BB137" s="161"/>
      <c r="BC137" s="174"/>
      <c r="BD137" s="174"/>
      <c r="BE137" s="174"/>
      <c r="BF137" s="174"/>
      <c r="BG137" s="174"/>
      <c r="BH137" s="174"/>
      <c r="BI137" s="157"/>
      <c r="BJ137" s="213">
        <f t="shared" si="70"/>
        <v>0</v>
      </c>
      <c r="BK137" s="213">
        <f t="shared" si="71"/>
        <v>0</v>
      </c>
      <c r="BL137" s="213">
        <f t="shared" si="72"/>
        <v>0</v>
      </c>
      <c r="BM137" s="817"/>
      <c r="BN137" s="219"/>
      <c r="BO137" s="193"/>
      <c r="BP137" s="215"/>
      <c r="BQ137" s="158"/>
      <c r="BR137" s="174"/>
      <c r="BS137" s="158"/>
      <c r="BT137" s="174"/>
      <c r="BU137" s="158"/>
      <c r="BV137" s="174"/>
      <c r="BW137" s="158"/>
      <c r="BX137" s="174"/>
      <c r="BY137" s="158"/>
      <c r="BZ137" s="202"/>
      <c r="CA137" s="212"/>
      <c r="CB137" s="174"/>
      <c r="CC137" s="174"/>
      <c r="CD137" s="174"/>
      <c r="CE137" s="174"/>
      <c r="CF137" s="174"/>
      <c r="CG137" s="174"/>
      <c r="CH137" s="174"/>
      <c r="CI137" s="174"/>
      <c r="CJ137" s="174"/>
      <c r="CK137" s="174"/>
      <c r="CL137" s="174"/>
      <c r="CM137" s="174"/>
      <c r="CN137" s="174"/>
      <c r="CO137" s="174"/>
      <c r="CP137" s="174"/>
      <c r="CQ137" s="174"/>
      <c r="CR137" s="174"/>
      <c r="CS137" s="174"/>
      <c r="CT137" s="174"/>
      <c r="CU137" s="174"/>
      <c r="CZ137" s="497"/>
      <c r="FV137" s="505"/>
      <c r="GF137" s="372"/>
    </row>
    <row r="138" spans="1:188" ht="39.950000000000003" customHeight="1" thickBot="1">
      <c r="A138" s="1020">
        <f t="shared" si="62"/>
        <v>0</v>
      </c>
      <c r="B138" s="939"/>
      <c r="C138" s="940"/>
      <c r="D138" s="943"/>
      <c r="E138" s="1027"/>
      <c r="F138" s="826"/>
      <c r="G138" s="827"/>
      <c r="H138" s="828"/>
      <c r="I138" s="1031">
        <f t="shared" si="91"/>
        <v>2</v>
      </c>
      <c r="J138" s="999" t="s">
        <v>0</v>
      </c>
      <c r="K138" s="999" t="s">
        <v>0</v>
      </c>
      <c r="L138" s="1007" t="s">
        <v>0</v>
      </c>
      <c r="M138" s="843">
        <f t="shared" si="73"/>
        <v>0.45833333333333331</v>
      </c>
      <c r="N138" s="219"/>
      <c r="O138" s="794"/>
      <c r="P138" s="103" t="s">
        <v>167</v>
      </c>
      <c r="Q138" s="116" t="str">
        <f t="shared" si="74"/>
        <v xml:space="preserve"> </v>
      </c>
      <c r="R138" s="116" t="str">
        <f t="shared" si="74"/>
        <v xml:space="preserve"> </v>
      </c>
      <c r="S138" s="116" t="str">
        <f t="shared" si="74"/>
        <v xml:space="preserve"> </v>
      </c>
      <c r="T138" s="123" t="str">
        <f t="shared" si="63"/>
        <v xml:space="preserve"> </v>
      </c>
      <c r="U138" s="143">
        <f t="shared" si="75"/>
        <v>41340.038194444445</v>
      </c>
      <c r="V138" s="203">
        <f t="shared" si="76"/>
        <v>0</v>
      </c>
      <c r="AD138" s="119" t="str">
        <f t="shared" si="64"/>
        <v>z-Unused-entry</v>
      </c>
      <c r="AE138" s="119">
        <f t="shared" si="65"/>
        <v>0</v>
      </c>
      <c r="AF138" s="110"/>
      <c r="AG138" s="115">
        <f t="shared" si="77"/>
        <v>0</v>
      </c>
      <c r="AH138" s="174">
        <f t="shared" si="66"/>
        <v>0</v>
      </c>
      <c r="AI138" s="174">
        <f t="shared" si="67"/>
        <v>0</v>
      </c>
      <c r="AJ138" s="285">
        <f t="shared" si="78"/>
        <v>999999999</v>
      </c>
      <c r="AK138" s="232">
        <f t="shared" si="68"/>
        <v>0</v>
      </c>
      <c r="AL138" s="232">
        <f t="shared" si="69"/>
        <v>0</v>
      </c>
      <c r="AM138" s="178">
        <f>IF(AND($L138="Attended",$J138="Yes"),IF('IO Intake'!D$8=$AJ138,VLOOKUP('IO Intro'!$C$4,$Y$9:$Z$16,2),$AM138),0)</f>
        <v>0</v>
      </c>
      <c r="AN138" s="178">
        <f t="shared" si="79"/>
        <v>0</v>
      </c>
      <c r="AO138" s="178">
        <f t="shared" si="80"/>
        <v>0</v>
      </c>
      <c r="AP138" s="178">
        <f t="shared" si="81"/>
        <v>0</v>
      </c>
      <c r="AQ138" s="178">
        <f t="shared" si="82"/>
        <v>0</v>
      </c>
      <c r="AR138" s="178">
        <f t="shared" si="83"/>
        <v>0</v>
      </c>
      <c r="AS138" s="178">
        <f t="shared" si="84"/>
        <v>0</v>
      </c>
      <c r="AT138" s="178">
        <f t="shared" si="85"/>
        <v>0</v>
      </c>
      <c r="AU138" s="214">
        <f t="shared" si="86"/>
        <v>0</v>
      </c>
      <c r="AV138" s="215"/>
      <c r="AW138" s="178"/>
      <c r="AX138" s="160">
        <f t="shared" si="87"/>
        <v>0</v>
      </c>
      <c r="AY138" s="191">
        <f t="shared" si="88"/>
        <v>0</v>
      </c>
      <c r="AZ138" s="191">
        <f t="shared" si="89"/>
        <v>0</v>
      </c>
      <c r="BA138" s="191">
        <f t="shared" si="90"/>
        <v>0</v>
      </c>
      <c r="BB138" s="161"/>
      <c r="BC138" s="174"/>
      <c r="BD138" s="174"/>
      <c r="BE138" s="174"/>
      <c r="BF138" s="174"/>
      <c r="BG138" s="174"/>
      <c r="BH138" s="174"/>
      <c r="BI138" s="157"/>
      <c r="BJ138" s="213">
        <f t="shared" si="70"/>
        <v>0</v>
      </c>
      <c r="BK138" s="213">
        <f t="shared" si="71"/>
        <v>0</v>
      </c>
      <c r="BL138" s="213">
        <f t="shared" si="72"/>
        <v>0</v>
      </c>
      <c r="BM138" s="817"/>
      <c r="BN138" s="219"/>
      <c r="BO138" s="193"/>
      <c r="BP138" s="215"/>
      <c r="BQ138" s="158"/>
      <c r="BR138" s="174"/>
      <c r="BS138" s="158"/>
      <c r="BT138" s="174"/>
      <c r="BU138" s="158"/>
      <c r="BV138" s="174"/>
      <c r="BW138" s="158"/>
      <c r="BX138" s="174"/>
      <c r="BY138" s="158"/>
      <c r="BZ138" s="202"/>
      <c r="CA138" s="212"/>
      <c r="CB138" s="174"/>
      <c r="CC138" s="174"/>
      <c r="CD138" s="174"/>
      <c r="CE138" s="174"/>
      <c r="CF138" s="174"/>
      <c r="CG138" s="174"/>
      <c r="CH138" s="174"/>
      <c r="CI138" s="174"/>
      <c r="CJ138" s="174"/>
      <c r="CK138" s="174"/>
      <c r="CL138" s="174"/>
      <c r="CM138" s="174"/>
      <c r="CN138" s="174"/>
      <c r="CO138" s="174"/>
      <c r="CP138" s="174"/>
      <c r="CQ138" s="174"/>
      <c r="CR138" s="174"/>
      <c r="CS138" s="174"/>
      <c r="CT138" s="174"/>
      <c r="CU138" s="174"/>
      <c r="CZ138" s="497"/>
      <c r="FV138" s="505"/>
      <c r="GF138" s="372"/>
    </row>
    <row r="139" spans="1:188" ht="39.950000000000003" customHeight="1" thickBot="1">
      <c r="A139" s="1020">
        <f t="shared" si="62"/>
        <v>0</v>
      </c>
      <c r="B139" s="939"/>
      <c r="C139" s="940"/>
      <c r="D139" s="943"/>
      <c r="E139" s="1027"/>
      <c r="F139" s="826"/>
      <c r="G139" s="827"/>
      <c r="H139" s="828"/>
      <c r="I139" s="1031">
        <f t="shared" si="91"/>
        <v>2</v>
      </c>
      <c r="J139" s="999" t="s">
        <v>0</v>
      </c>
      <c r="K139" s="999" t="s">
        <v>0</v>
      </c>
      <c r="L139" s="1007" t="s">
        <v>0</v>
      </c>
      <c r="M139" s="843">
        <f t="shared" si="73"/>
        <v>0.45833333333333331</v>
      </c>
      <c r="N139" s="219"/>
      <c r="O139" s="794"/>
      <c r="P139" s="103" t="s">
        <v>167</v>
      </c>
      <c r="Q139" s="116" t="str">
        <f t="shared" si="74"/>
        <v xml:space="preserve"> </v>
      </c>
      <c r="R139" s="116" t="str">
        <f t="shared" si="74"/>
        <v xml:space="preserve"> </v>
      </c>
      <c r="S139" s="116" t="str">
        <f t="shared" si="74"/>
        <v xml:space="preserve"> </v>
      </c>
      <c r="T139" s="123" t="str">
        <f t="shared" si="63"/>
        <v xml:space="preserve"> </v>
      </c>
      <c r="U139" s="143">
        <f t="shared" si="75"/>
        <v>41340.038194444445</v>
      </c>
      <c r="V139" s="203">
        <f t="shared" si="76"/>
        <v>0</v>
      </c>
      <c r="AD139" s="119" t="str">
        <f t="shared" si="64"/>
        <v>z-Unused-entry</v>
      </c>
      <c r="AE139" s="119">
        <f t="shared" si="65"/>
        <v>0</v>
      </c>
      <c r="AF139" s="110"/>
      <c r="AG139" s="115">
        <f t="shared" si="77"/>
        <v>0</v>
      </c>
      <c r="AH139" s="174">
        <f t="shared" si="66"/>
        <v>0</v>
      </c>
      <c r="AI139" s="174">
        <f t="shared" si="67"/>
        <v>0</v>
      </c>
      <c r="AJ139" s="285">
        <f t="shared" si="78"/>
        <v>999999999</v>
      </c>
      <c r="AK139" s="232">
        <f t="shared" si="68"/>
        <v>0</v>
      </c>
      <c r="AL139" s="232">
        <f t="shared" si="69"/>
        <v>0</v>
      </c>
      <c r="AM139" s="178">
        <f>IF(AND($L139="Attended",$J139="Yes"),IF('IO Intake'!D$8=$AJ139,VLOOKUP('IO Intro'!$C$4,$Y$9:$Z$16,2),$AM139),0)</f>
        <v>0</v>
      </c>
      <c r="AN139" s="178">
        <f t="shared" si="79"/>
        <v>0</v>
      </c>
      <c r="AO139" s="178">
        <f t="shared" si="80"/>
        <v>0</v>
      </c>
      <c r="AP139" s="178">
        <f t="shared" si="81"/>
        <v>0</v>
      </c>
      <c r="AQ139" s="178">
        <f t="shared" si="82"/>
        <v>0</v>
      </c>
      <c r="AR139" s="178">
        <f t="shared" si="83"/>
        <v>0</v>
      </c>
      <c r="AS139" s="178">
        <f t="shared" si="84"/>
        <v>0</v>
      </c>
      <c r="AT139" s="178">
        <f t="shared" si="85"/>
        <v>0</v>
      </c>
      <c r="AU139" s="214">
        <f t="shared" si="86"/>
        <v>0</v>
      </c>
      <c r="AV139" s="215"/>
      <c r="AW139" s="178"/>
      <c r="AX139" s="160">
        <f t="shared" si="87"/>
        <v>0</v>
      </c>
      <c r="AY139" s="191">
        <f t="shared" si="88"/>
        <v>0</v>
      </c>
      <c r="AZ139" s="191">
        <f t="shared" si="89"/>
        <v>0</v>
      </c>
      <c r="BA139" s="191">
        <f t="shared" si="90"/>
        <v>0</v>
      </c>
      <c r="BB139" s="161"/>
      <c r="BC139" s="174"/>
      <c r="BD139" s="174"/>
      <c r="BE139" s="174"/>
      <c r="BF139" s="174"/>
      <c r="BG139" s="174"/>
      <c r="BH139" s="174"/>
      <c r="BI139" s="157"/>
      <c r="BJ139" s="213">
        <f t="shared" si="70"/>
        <v>0</v>
      </c>
      <c r="BK139" s="213">
        <f t="shared" si="71"/>
        <v>0</v>
      </c>
      <c r="BL139" s="213">
        <f t="shared" si="72"/>
        <v>0</v>
      </c>
      <c r="BM139" s="817"/>
      <c r="BN139" s="219"/>
      <c r="BO139" s="193"/>
      <c r="BP139" s="215"/>
      <c r="BQ139" s="158"/>
      <c r="BR139" s="174"/>
      <c r="BS139" s="158"/>
      <c r="BT139" s="174"/>
      <c r="BU139" s="158"/>
      <c r="BV139" s="174"/>
      <c r="BW139" s="158"/>
      <c r="BX139" s="174"/>
      <c r="BY139" s="158"/>
      <c r="BZ139" s="202"/>
      <c r="CA139" s="212"/>
      <c r="CB139" s="174"/>
      <c r="CC139" s="174"/>
      <c r="CD139" s="174"/>
      <c r="CE139" s="174"/>
      <c r="CF139" s="174"/>
      <c r="CG139" s="174"/>
      <c r="CH139" s="174"/>
      <c r="CI139" s="174"/>
      <c r="CJ139" s="174"/>
      <c r="CK139" s="174"/>
      <c r="CL139" s="174"/>
      <c r="CM139" s="174"/>
      <c r="CN139" s="174"/>
      <c r="CO139" s="174"/>
      <c r="CP139" s="174"/>
      <c r="CQ139" s="174"/>
      <c r="CR139" s="174"/>
      <c r="CS139" s="174"/>
      <c r="CT139" s="174"/>
      <c r="CU139" s="174"/>
      <c r="CZ139" s="497"/>
      <c r="FV139" s="505"/>
      <c r="GF139" s="372"/>
    </row>
    <row r="140" spans="1:188" ht="39.950000000000003" customHeight="1" thickBot="1">
      <c r="A140" s="1020">
        <f t="shared" si="62"/>
        <v>0</v>
      </c>
      <c r="B140" s="939"/>
      <c r="C140" s="940"/>
      <c r="D140" s="943"/>
      <c r="E140" s="1027"/>
      <c r="F140" s="826"/>
      <c r="G140" s="827"/>
      <c r="H140" s="828"/>
      <c r="I140" s="1031">
        <f t="shared" si="91"/>
        <v>2</v>
      </c>
      <c r="J140" s="999" t="s">
        <v>0</v>
      </c>
      <c r="K140" s="999" t="s">
        <v>0</v>
      </c>
      <c r="L140" s="1007" t="s">
        <v>0</v>
      </c>
      <c r="M140" s="843">
        <f t="shared" si="73"/>
        <v>0.45833333333333331</v>
      </c>
      <c r="N140" s="219"/>
      <c r="O140" s="794"/>
      <c r="P140" s="103" t="s">
        <v>167</v>
      </c>
      <c r="Q140" s="116" t="str">
        <f t="shared" si="74"/>
        <v xml:space="preserve"> </v>
      </c>
      <c r="R140" s="116" t="str">
        <f t="shared" si="74"/>
        <v xml:space="preserve"> </v>
      </c>
      <c r="S140" s="116" t="str">
        <f t="shared" si="74"/>
        <v xml:space="preserve"> </v>
      </c>
      <c r="T140" s="123" t="str">
        <f t="shared" si="63"/>
        <v xml:space="preserve"> </v>
      </c>
      <c r="U140" s="143">
        <f t="shared" si="75"/>
        <v>41340.038194444445</v>
      </c>
      <c r="V140" s="203">
        <f t="shared" si="76"/>
        <v>0</v>
      </c>
      <c r="AD140" s="119" t="str">
        <f t="shared" si="64"/>
        <v>z-Unused-entry</v>
      </c>
      <c r="AE140" s="119">
        <f t="shared" si="65"/>
        <v>0</v>
      </c>
      <c r="AF140" s="110"/>
      <c r="AG140" s="115">
        <f t="shared" si="77"/>
        <v>0</v>
      </c>
      <c r="AH140" s="174">
        <f t="shared" si="66"/>
        <v>0</v>
      </c>
      <c r="AI140" s="174">
        <f t="shared" si="67"/>
        <v>0</v>
      </c>
      <c r="AJ140" s="285">
        <f t="shared" si="78"/>
        <v>999999999</v>
      </c>
      <c r="AK140" s="232">
        <f t="shared" si="68"/>
        <v>0</v>
      </c>
      <c r="AL140" s="232">
        <f t="shared" si="69"/>
        <v>0</v>
      </c>
      <c r="AM140" s="178">
        <f>IF(AND($L140="Attended",$J140="Yes"),IF('IO Intake'!D$8=$AJ140,VLOOKUP('IO Intro'!$C$4,$Y$9:$Z$16,2),$AM140),0)</f>
        <v>0</v>
      </c>
      <c r="AN140" s="178">
        <f t="shared" si="79"/>
        <v>0</v>
      </c>
      <c r="AO140" s="178">
        <f t="shared" si="80"/>
        <v>0</v>
      </c>
      <c r="AP140" s="178">
        <f t="shared" si="81"/>
        <v>0</v>
      </c>
      <c r="AQ140" s="178">
        <f t="shared" si="82"/>
        <v>0</v>
      </c>
      <c r="AR140" s="178">
        <f t="shared" si="83"/>
        <v>0</v>
      </c>
      <c r="AS140" s="178">
        <f t="shared" si="84"/>
        <v>0</v>
      </c>
      <c r="AT140" s="178">
        <f t="shared" si="85"/>
        <v>0</v>
      </c>
      <c r="AU140" s="214">
        <f t="shared" si="86"/>
        <v>0</v>
      </c>
      <c r="AV140" s="215"/>
      <c r="AW140" s="178"/>
      <c r="AX140" s="160">
        <f t="shared" si="87"/>
        <v>0</v>
      </c>
      <c r="AY140" s="191">
        <f t="shared" si="88"/>
        <v>0</v>
      </c>
      <c r="AZ140" s="191">
        <f t="shared" si="89"/>
        <v>0</v>
      </c>
      <c r="BA140" s="191">
        <f t="shared" si="90"/>
        <v>0</v>
      </c>
      <c r="BB140" s="161"/>
      <c r="BC140" s="174"/>
      <c r="BD140" s="174"/>
      <c r="BE140" s="174"/>
      <c r="BF140" s="174"/>
      <c r="BG140" s="174"/>
      <c r="BH140" s="174"/>
      <c r="BI140" s="157"/>
      <c r="BJ140" s="213">
        <f t="shared" si="70"/>
        <v>0</v>
      </c>
      <c r="BK140" s="213">
        <f t="shared" si="71"/>
        <v>0</v>
      </c>
      <c r="BL140" s="213">
        <f t="shared" si="72"/>
        <v>0</v>
      </c>
      <c r="BM140" s="817"/>
      <c r="BN140" s="219"/>
      <c r="BO140" s="193"/>
      <c r="BP140" s="215"/>
      <c r="BQ140" s="158"/>
      <c r="BR140" s="174"/>
      <c r="BS140" s="158"/>
      <c r="BT140" s="174"/>
      <c r="BU140" s="158"/>
      <c r="BV140" s="174"/>
      <c r="BW140" s="158"/>
      <c r="BX140" s="174"/>
      <c r="BY140" s="158"/>
      <c r="BZ140" s="202"/>
      <c r="CA140" s="212"/>
      <c r="CB140" s="174"/>
      <c r="CC140" s="174"/>
      <c r="CD140" s="174"/>
      <c r="CE140" s="174"/>
      <c r="CF140" s="174"/>
      <c r="CG140" s="174"/>
      <c r="CH140" s="174"/>
      <c r="CI140" s="174"/>
      <c r="CJ140" s="174"/>
      <c r="CK140" s="174"/>
      <c r="CL140" s="174"/>
      <c r="CM140" s="174"/>
      <c r="CN140" s="174"/>
      <c r="CO140" s="174"/>
      <c r="CP140" s="174"/>
      <c r="CQ140" s="174"/>
      <c r="CR140" s="174"/>
      <c r="CS140" s="174"/>
      <c r="CT140" s="174"/>
      <c r="CU140" s="174"/>
      <c r="CZ140" s="497"/>
      <c r="FV140" s="505"/>
      <c r="GF140" s="372"/>
    </row>
    <row r="141" spans="1:188" ht="39.950000000000003" customHeight="1" thickBot="1">
      <c r="A141" s="1020">
        <f t="shared" si="62"/>
        <v>0</v>
      </c>
      <c r="B141" s="939"/>
      <c r="C141" s="940"/>
      <c r="D141" s="943"/>
      <c r="E141" s="1027"/>
      <c r="F141" s="826"/>
      <c r="G141" s="827"/>
      <c r="H141" s="828"/>
      <c r="I141" s="1031">
        <f t="shared" si="91"/>
        <v>2</v>
      </c>
      <c r="J141" s="999" t="s">
        <v>0</v>
      </c>
      <c r="K141" s="999" t="s">
        <v>0</v>
      </c>
      <c r="L141" s="1007" t="s">
        <v>0</v>
      </c>
      <c r="M141" s="843">
        <f t="shared" si="73"/>
        <v>0.45833333333333331</v>
      </c>
      <c r="N141" s="219"/>
      <c r="O141" s="794"/>
      <c r="P141" s="103" t="s">
        <v>167</v>
      </c>
      <c r="Q141" s="116" t="str">
        <f t="shared" si="74"/>
        <v xml:space="preserve"> </v>
      </c>
      <c r="R141" s="116" t="str">
        <f t="shared" si="74"/>
        <v xml:space="preserve"> </v>
      </c>
      <c r="S141" s="116" t="str">
        <f t="shared" si="74"/>
        <v xml:space="preserve"> </v>
      </c>
      <c r="T141" s="123" t="str">
        <f t="shared" si="63"/>
        <v xml:space="preserve"> </v>
      </c>
      <c r="U141" s="143">
        <f t="shared" si="75"/>
        <v>41340.038194444445</v>
      </c>
      <c r="V141" s="203">
        <f t="shared" si="76"/>
        <v>0</v>
      </c>
      <c r="AD141" s="119" t="str">
        <f t="shared" si="64"/>
        <v>z-Unused-entry</v>
      </c>
      <c r="AE141" s="119">
        <f t="shared" si="65"/>
        <v>0</v>
      </c>
      <c r="AF141" s="110"/>
      <c r="AG141" s="115">
        <f t="shared" si="77"/>
        <v>0</v>
      </c>
      <c r="AH141" s="174">
        <f t="shared" si="66"/>
        <v>0</v>
      </c>
      <c r="AI141" s="174">
        <f t="shared" si="67"/>
        <v>0</v>
      </c>
      <c r="AJ141" s="285">
        <f t="shared" si="78"/>
        <v>999999999</v>
      </c>
      <c r="AK141" s="232">
        <f t="shared" si="68"/>
        <v>0</v>
      </c>
      <c r="AL141" s="232">
        <f t="shared" si="69"/>
        <v>0</v>
      </c>
      <c r="AM141" s="178">
        <f>IF(AND($L141="Attended",$J141="Yes"),IF('IO Intake'!D$8=$AJ141,VLOOKUP('IO Intro'!$C$4,$Y$9:$Z$16,2),$AM141),0)</f>
        <v>0</v>
      </c>
      <c r="AN141" s="178">
        <f t="shared" si="79"/>
        <v>0</v>
      </c>
      <c r="AO141" s="178">
        <f t="shared" si="80"/>
        <v>0</v>
      </c>
      <c r="AP141" s="178">
        <f t="shared" si="81"/>
        <v>0</v>
      </c>
      <c r="AQ141" s="178">
        <f t="shared" si="82"/>
        <v>0</v>
      </c>
      <c r="AR141" s="178">
        <f t="shared" si="83"/>
        <v>0</v>
      </c>
      <c r="AS141" s="178">
        <f t="shared" si="84"/>
        <v>0</v>
      </c>
      <c r="AT141" s="178">
        <f t="shared" si="85"/>
        <v>0</v>
      </c>
      <c r="AU141" s="214">
        <f t="shared" si="86"/>
        <v>0</v>
      </c>
      <c r="AV141" s="215"/>
      <c r="AW141" s="178"/>
      <c r="AX141" s="160">
        <f t="shared" si="87"/>
        <v>0</v>
      </c>
      <c r="AY141" s="191">
        <f t="shared" si="88"/>
        <v>0</v>
      </c>
      <c r="AZ141" s="191">
        <f t="shared" si="89"/>
        <v>0</v>
      </c>
      <c r="BA141" s="191">
        <f t="shared" si="90"/>
        <v>0</v>
      </c>
      <c r="BB141" s="161"/>
      <c r="BC141" s="174"/>
      <c r="BD141" s="174"/>
      <c r="BE141" s="174"/>
      <c r="BF141" s="174"/>
      <c r="BG141" s="174"/>
      <c r="BH141" s="174"/>
      <c r="BI141" s="157"/>
      <c r="BJ141" s="213">
        <f t="shared" si="70"/>
        <v>0</v>
      </c>
      <c r="BK141" s="213">
        <f t="shared" si="71"/>
        <v>0</v>
      </c>
      <c r="BL141" s="213">
        <f t="shared" si="72"/>
        <v>0</v>
      </c>
      <c r="BM141" s="817"/>
      <c r="BN141" s="219"/>
      <c r="BO141" s="193"/>
      <c r="BP141" s="215"/>
      <c r="BQ141" s="158"/>
      <c r="BR141" s="174"/>
      <c r="BS141" s="158"/>
      <c r="BT141" s="174"/>
      <c r="BU141" s="158"/>
      <c r="BV141" s="174"/>
      <c r="BW141" s="158"/>
      <c r="BX141" s="174"/>
      <c r="BY141" s="158"/>
      <c r="BZ141" s="202"/>
      <c r="CA141" s="212"/>
      <c r="CB141" s="174"/>
      <c r="CC141" s="174"/>
      <c r="CD141" s="174"/>
      <c r="CE141" s="174"/>
      <c r="CF141" s="174"/>
      <c r="CG141" s="174"/>
      <c r="CH141" s="174"/>
      <c r="CI141" s="174"/>
      <c r="CJ141" s="174"/>
      <c r="CK141" s="174"/>
      <c r="CL141" s="174"/>
      <c r="CM141" s="174"/>
      <c r="CN141" s="174"/>
      <c r="CO141" s="174"/>
      <c r="CP141" s="174"/>
      <c r="CQ141" s="174"/>
      <c r="CR141" s="174"/>
      <c r="CS141" s="174"/>
      <c r="CT141" s="174"/>
      <c r="CU141" s="174"/>
      <c r="CZ141" s="497"/>
      <c r="FV141" s="505"/>
      <c r="GF141" s="372"/>
    </row>
    <row r="142" spans="1:188" ht="39.950000000000003" customHeight="1" thickBot="1">
      <c r="A142" s="1020">
        <f t="shared" si="62"/>
        <v>0</v>
      </c>
      <c r="B142" s="939"/>
      <c r="C142" s="940"/>
      <c r="D142" s="943"/>
      <c r="E142" s="1027"/>
      <c r="F142" s="826"/>
      <c r="G142" s="827"/>
      <c r="H142" s="828"/>
      <c r="I142" s="1031">
        <f t="shared" si="91"/>
        <v>2</v>
      </c>
      <c r="J142" s="999" t="s">
        <v>0</v>
      </c>
      <c r="K142" s="999" t="s">
        <v>0</v>
      </c>
      <c r="L142" s="1007" t="s">
        <v>0</v>
      </c>
      <c r="M142" s="843">
        <f t="shared" si="73"/>
        <v>0.45833333333333331</v>
      </c>
      <c r="N142" s="219"/>
      <c r="O142" s="794"/>
      <c r="P142" s="103" t="s">
        <v>167</v>
      </c>
      <c r="Q142" s="116" t="str">
        <f t="shared" si="74"/>
        <v xml:space="preserve"> </v>
      </c>
      <c r="R142" s="116" t="str">
        <f t="shared" si="74"/>
        <v xml:space="preserve"> </v>
      </c>
      <c r="S142" s="116" t="str">
        <f t="shared" si="74"/>
        <v xml:space="preserve"> </v>
      </c>
      <c r="T142" s="123" t="str">
        <f t="shared" si="63"/>
        <v xml:space="preserve"> </v>
      </c>
      <c r="U142" s="143">
        <f t="shared" si="75"/>
        <v>41340.038194444445</v>
      </c>
      <c r="V142" s="203">
        <f t="shared" si="76"/>
        <v>0</v>
      </c>
      <c r="AD142" s="119" t="str">
        <f t="shared" si="64"/>
        <v>z-Unused-entry</v>
      </c>
      <c r="AE142" s="119">
        <f t="shared" si="65"/>
        <v>0</v>
      </c>
      <c r="AF142" s="110"/>
      <c r="AG142" s="115">
        <f t="shared" si="77"/>
        <v>0</v>
      </c>
      <c r="AH142" s="174">
        <f t="shared" si="66"/>
        <v>0</v>
      </c>
      <c r="AI142" s="174">
        <f t="shared" si="67"/>
        <v>0</v>
      </c>
      <c r="AJ142" s="285">
        <f t="shared" si="78"/>
        <v>999999999</v>
      </c>
      <c r="AK142" s="232">
        <f t="shared" si="68"/>
        <v>0</v>
      </c>
      <c r="AL142" s="232">
        <f t="shared" si="69"/>
        <v>0</v>
      </c>
      <c r="AM142" s="178">
        <f>IF(AND($L142="Attended",$J142="Yes"),IF('IO Intake'!D$8=$AJ142,VLOOKUP('IO Intro'!$C$4,$Y$9:$Z$16,2),$AM142),0)</f>
        <v>0</v>
      </c>
      <c r="AN142" s="178">
        <f t="shared" si="79"/>
        <v>0</v>
      </c>
      <c r="AO142" s="178">
        <f t="shared" si="80"/>
        <v>0</v>
      </c>
      <c r="AP142" s="178">
        <f t="shared" si="81"/>
        <v>0</v>
      </c>
      <c r="AQ142" s="178">
        <f t="shared" si="82"/>
        <v>0</v>
      </c>
      <c r="AR142" s="178">
        <f t="shared" si="83"/>
        <v>0</v>
      </c>
      <c r="AS142" s="178">
        <f t="shared" si="84"/>
        <v>0</v>
      </c>
      <c r="AT142" s="178">
        <f t="shared" si="85"/>
        <v>0</v>
      </c>
      <c r="AU142" s="214">
        <f t="shared" si="86"/>
        <v>0</v>
      </c>
      <c r="AV142" s="215"/>
      <c r="AW142" s="178"/>
      <c r="AX142" s="160">
        <f t="shared" si="87"/>
        <v>0</v>
      </c>
      <c r="AY142" s="191">
        <f t="shared" si="88"/>
        <v>0</v>
      </c>
      <c r="AZ142" s="191">
        <f t="shared" si="89"/>
        <v>0</v>
      </c>
      <c r="BA142" s="191">
        <f t="shared" si="90"/>
        <v>0</v>
      </c>
      <c r="BB142" s="161"/>
      <c r="BC142" s="174"/>
      <c r="BD142" s="174"/>
      <c r="BE142" s="174"/>
      <c r="BF142" s="174"/>
      <c r="BG142" s="174"/>
      <c r="BH142" s="174"/>
      <c r="BI142" s="157"/>
      <c r="BJ142" s="213">
        <f t="shared" si="70"/>
        <v>0</v>
      </c>
      <c r="BK142" s="213">
        <f t="shared" si="71"/>
        <v>0</v>
      </c>
      <c r="BL142" s="213">
        <f t="shared" si="72"/>
        <v>0</v>
      </c>
      <c r="BM142" s="817"/>
      <c r="BN142" s="219"/>
      <c r="BO142" s="193"/>
      <c r="BP142" s="215"/>
      <c r="BQ142" s="158"/>
      <c r="BR142" s="174"/>
      <c r="BS142" s="158"/>
      <c r="BT142" s="174"/>
      <c r="BU142" s="158"/>
      <c r="BV142" s="174"/>
      <c r="BW142" s="158"/>
      <c r="BX142" s="174"/>
      <c r="BY142" s="158"/>
      <c r="BZ142" s="202"/>
      <c r="CA142" s="212"/>
      <c r="CB142" s="174"/>
      <c r="CC142" s="174"/>
      <c r="CD142" s="174"/>
      <c r="CE142" s="174"/>
      <c r="CF142" s="174"/>
      <c r="CG142" s="174"/>
      <c r="CH142" s="174"/>
      <c r="CI142" s="174"/>
      <c r="CJ142" s="174"/>
      <c r="CK142" s="174"/>
      <c r="CL142" s="174"/>
      <c r="CM142" s="174"/>
      <c r="CN142" s="174"/>
      <c r="CO142" s="174"/>
      <c r="CP142" s="174"/>
      <c r="CQ142" s="174"/>
      <c r="CR142" s="174"/>
      <c r="CS142" s="174"/>
      <c r="CT142" s="174"/>
      <c r="CU142" s="174"/>
      <c r="CZ142" s="497"/>
      <c r="FV142" s="505"/>
      <c r="GF142" s="372"/>
    </row>
    <row r="143" spans="1:188" ht="39.950000000000003" customHeight="1" thickBot="1">
      <c r="A143" s="1020">
        <f t="shared" si="62"/>
        <v>0</v>
      </c>
      <c r="B143" s="939"/>
      <c r="C143" s="940"/>
      <c r="D143" s="943"/>
      <c r="E143" s="1027"/>
      <c r="F143" s="826"/>
      <c r="G143" s="827"/>
      <c r="H143" s="828"/>
      <c r="I143" s="1031">
        <f t="shared" si="91"/>
        <v>2</v>
      </c>
      <c r="J143" s="999" t="s">
        <v>0</v>
      </c>
      <c r="K143" s="999" t="s">
        <v>0</v>
      </c>
      <c r="L143" s="1007" t="s">
        <v>0</v>
      </c>
      <c r="M143" s="843">
        <f t="shared" si="73"/>
        <v>0.45833333333333331</v>
      </c>
      <c r="N143" s="219"/>
      <c r="O143" s="794"/>
      <c r="P143" s="103" t="s">
        <v>167</v>
      </c>
      <c r="Q143" s="116" t="str">
        <f t="shared" si="74"/>
        <v xml:space="preserve"> </v>
      </c>
      <c r="R143" s="116" t="str">
        <f t="shared" si="74"/>
        <v xml:space="preserve"> </v>
      </c>
      <c r="S143" s="116" t="str">
        <f t="shared" si="74"/>
        <v xml:space="preserve"> </v>
      </c>
      <c r="T143" s="123" t="str">
        <f t="shared" si="63"/>
        <v xml:space="preserve"> </v>
      </c>
      <c r="U143" s="143">
        <f t="shared" si="75"/>
        <v>41340.038194444445</v>
      </c>
      <c r="V143" s="203">
        <f t="shared" si="76"/>
        <v>0</v>
      </c>
      <c r="AD143" s="119" t="str">
        <f t="shared" si="64"/>
        <v>z-Unused-entry</v>
      </c>
      <c r="AE143" s="119">
        <f t="shared" si="65"/>
        <v>0</v>
      </c>
      <c r="AF143" s="110"/>
      <c r="AG143" s="115">
        <f t="shared" si="77"/>
        <v>0</v>
      </c>
      <c r="AH143" s="174">
        <f t="shared" si="66"/>
        <v>0</v>
      </c>
      <c r="AI143" s="174">
        <f t="shared" si="67"/>
        <v>0</v>
      </c>
      <c r="AJ143" s="285">
        <f t="shared" si="78"/>
        <v>999999999</v>
      </c>
      <c r="AK143" s="232">
        <f t="shared" si="68"/>
        <v>0</v>
      </c>
      <c r="AL143" s="232">
        <f t="shared" si="69"/>
        <v>0</v>
      </c>
      <c r="AM143" s="178">
        <f>IF(AND($L143="Attended",$J143="Yes"),IF('IO Intake'!D$8=$AJ143,VLOOKUP('IO Intro'!$C$4,$Y$9:$Z$16,2),$AM143),0)</f>
        <v>0</v>
      </c>
      <c r="AN143" s="178">
        <f t="shared" si="79"/>
        <v>0</v>
      </c>
      <c r="AO143" s="178">
        <f t="shared" si="80"/>
        <v>0</v>
      </c>
      <c r="AP143" s="178">
        <f t="shared" si="81"/>
        <v>0</v>
      </c>
      <c r="AQ143" s="178">
        <f t="shared" si="82"/>
        <v>0</v>
      </c>
      <c r="AR143" s="178">
        <f t="shared" si="83"/>
        <v>0</v>
      </c>
      <c r="AS143" s="178">
        <f t="shared" si="84"/>
        <v>0</v>
      </c>
      <c r="AT143" s="178">
        <f t="shared" si="85"/>
        <v>0</v>
      </c>
      <c r="AU143" s="214">
        <f t="shared" si="86"/>
        <v>0</v>
      </c>
      <c r="AV143" s="215"/>
      <c r="AW143" s="178"/>
      <c r="AX143" s="160">
        <f t="shared" si="87"/>
        <v>0</v>
      </c>
      <c r="AY143" s="191">
        <f t="shared" si="88"/>
        <v>0</v>
      </c>
      <c r="AZ143" s="191">
        <f t="shared" si="89"/>
        <v>0</v>
      </c>
      <c r="BA143" s="191">
        <f t="shared" si="90"/>
        <v>0</v>
      </c>
      <c r="BB143" s="161"/>
      <c r="BC143" s="174"/>
      <c r="BD143" s="174"/>
      <c r="BE143" s="174"/>
      <c r="BF143" s="174"/>
      <c r="BG143" s="174"/>
      <c r="BH143" s="174"/>
      <c r="BI143" s="157"/>
      <c r="BJ143" s="213">
        <f t="shared" si="70"/>
        <v>0</v>
      </c>
      <c r="BK143" s="213">
        <f t="shared" si="71"/>
        <v>0</v>
      </c>
      <c r="BL143" s="213">
        <f t="shared" si="72"/>
        <v>0</v>
      </c>
      <c r="BM143" s="817"/>
      <c r="BN143" s="219"/>
      <c r="BO143" s="193"/>
      <c r="BP143" s="215"/>
      <c r="BQ143" s="158"/>
      <c r="BR143" s="174"/>
      <c r="BS143" s="158"/>
      <c r="BT143" s="174"/>
      <c r="BU143" s="158"/>
      <c r="BV143" s="174"/>
      <c r="BW143" s="158"/>
      <c r="BX143" s="174"/>
      <c r="BY143" s="158"/>
      <c r="BZ143" s="202"/>
      <c r="CA143" s="212"/>
      <c r="CB143" s="174"/>
      <c r="CC143" s="174"/>
      <c r="CD143" s="174"/>
      <c r="CE143" s="174"/>
      <c r="CF143" s="174"/>
      <c r="CG143" s="174"/>
      <c r="CH143" s="174"/>
      <c r="CI143" s="174"/>
      <c r="CJ143" s="174"/>
      <c r="CK143" s="174"/>
      <c r="CL143" s="174"/>
      <c r="CM143" s="174"/>
      <c r="CN143" s="174"/>
      <c r="CO143" s="174"/>
      <c r="CP143" s="174"/>
      <c r="CQ143" s="174"/>
      <c r="CR143" s="174"/>
      <c r="CS143" s="174"/>
      <c r="CT143" s="174"/>
      <c r="CU143" s="174"/>
      <c r="CZ143" s="497"/>
      <c r="FV143" s="505"/>
      <c r="GF143" s="372"/>
    </row>
    <row r="144" spans="1:188" ht="39.950000000000003" customHeight="1" thickBot="1">
      <c r="A144" s="1020">
        <f t="shared" si="62"/>
        <v>0</v>
      </c>
      <c r="B144" s="939"/>
      <c r="C144" s="940"/>
      <c r="D144" s="943"/>
      <c r="E144" s="1027"/>
      <c r="F144" s="826"/>
      <c r="G144" s="827"/>
      <c r="H144" s="828"/>
      <c r="I144" s="1031">
        <f t="shared" si="91"/>
        <v>2</v>
      </c>
      <c r="J144" s="999" t="s">
        <v>0</v>
      </c>
      <c r="K144" s="999" t="s">
        <v>0</v>
      </c>
      <c r="L144" s="1007" t="s">
        <v>0</v>
      </c>
      <c r="M144" s="843">
        <f t="shared" si="73"/>
        <v>0.45833333333333331</v>
      </c>
      <c r="N144" s="219"/>
      <c r="O144" s="794"/>
      <c r="P144" s="103" t="s">
        <v>167</v>
      </c>
      <c r="Q144" s="116" t="str">
        <f t="shared" si="74"/>
        <v xml:space="preserve"> </v>
      </c>
      <c r="R144" s="116" t="str">
        <f t="shared" si="74"/>
        <v xml:space="preserve"> </v>
      </c>
      <c r="S144" s="116" t="str">
        <f t="shared" si="74"/>
        <v xml:space="preserve"> </v>
      </c>
      <c r="T144" s="123" t="str">
        <f t="shared" si="63"/>
        <v xml:space="preserve"> </v>
      </c>
      <c r="U144" s="143">
        <f t="shared" si="75"/>
        <v>41340.038194444445</v>
      </c>
      <c r="V144" s="203">
        <f t="shared" si="76"/>
        <v>0</v>
      </c>
      <c r="AD144" s="119" t="str">
        <f t="shared" si="64"/>
        <v>z-Unused-entry</v>
      </c>
      <c r="AE144" s="119">
        <f t="shared" si="65"/>
        <v>0</v>
      </c>
      <c r="AF144" s="110"/>
      <c r="AG144" s="115">
        <f t="shared" si="77"/>
        <v>0</v>
      </c>
      <c r="AH144" s="174">
        <f t="shared" si="66"/>
        <v>0</v>
      </c>
      <c r="AI144" s="174">
        <f t="shared" si="67"/>
        <v>0</v>
      </c>
      <c r="AJ144" s="285">
        <f t="shared" si="78"/>
        <v>999999999</v>
      </c>
      <c r="AK144" s="232">
        <f t="shared" si="68"/>
        <v>0</v>
      </c>
      <c r="AL144" s="232">
        <f t="shared" si="69"/>
        <v>0</v>
      </c>
      <c r="AM144" s="178">
        <f>IF(AND($L144="Attended",$J144="Yes"),IF('IO Intake'!D$8=$AJ144,VLOOKUP('IO Intro'!$C$4,$Y$9:$Z$16,2),$AM144),0)</f>
        <v>0</v>
      </c>
      <c r="AN144" s="178">
        <f t="shared" si="79"/>
        <v>0</v>
      </c>
      <c r="AO144" s="178">
        <f t="shared" si="80"/>
        <v>0</v>
      </c>
      <c r="AP144" s="178">
        <f t="shared" si="81"/>
        <v>0</v>
      </c>
      <c r="AQ144" s="178">
        <f t="shared" si="82"/>
        <v>0</v>
      </c>
      <c r="AR144" s="178">
        <f t="shared" si="83"/>
        <v>0</v>
      </c>
      <c r="AS144" s="178">
        <f t="shared" si="84"/>
        <v>0</v>
      </c>
      <c r="AT144" s="178">
        <f t="shared" si="85"/>
        <v>0</v>
      </c>
      <c r="AU144" s="214">
        <f t="shared" si="86"/>
        <v>0</v>
      </c>
      <c r="AV144" s="215"/>
      <c r="AW144" s="178"/>
      <c r="AX144" s="160">
        <f t="shared" si="87"/>
        <v>0</v>
      </c>
      <c r="AY144" s="191">
        <f t="shared" si="88"/>
        <v>0</v>
      </c>
      <c r="AZ144" s="191">
        <f t="shared" si="89"/>
        <v>0</v>
      </c>
      <c r="BA144" s="191">
        <f t="shared" si="90"/>
        <v>0</v>
      </c>
      <c r="BB144" s="161"/>
      <c r="BC144" s="174"/>
      <c r="BD144" s="174"/>
      <c r="BE144" s="174"/>
      <c r="BF144" s="174"/>
      <c r="BG144" s="174"/>
      <c r="BH144" s="174"/>
      <c r="BI144" s="157"/>
      <c r="BJ144" s="213">
        <f t="shared" si="70"/>
        <v>0</v>
      </c>
      <c r="BK144" s="213">
        <f t="shared" si="71"/>
        <v>0</v>
      </c>
      <c r="BL144" s="213">
        <f t="shared" si="72"/>
        <v>0</v>
      </c>
      <c r="BM144" s="817"/>
      <c r="BN144" s="219"/>
      <c r="BO144" s="193"/>
      <c r="BP144" s="215"/>
      <c r="BQ144" s="158"/>
      <c r="BR144" s="174"/>
      <c r="BS144" s="158"/>
      <c r="BT144" s="174"/>
      <c r="BU144" s="158"/>
      <c r="BV144" s="174"/>
      <c r="BW144" s="158"/>
      <c r="BX144" s="174"/>
      <c r="BY144" s="158"/>
      <c r="BZ144" s="202"/>
      <c r="CA144" s="212"/>
      <c r="CB144" s="174"/>
      <c r="CC144" s="174"/>
      <c r="CD144" s="174"/>
      <c r="CE144" s="174"/>
      <c r="CF144" s="174"/>
      <c r="CG144" s="174"/>
      <c r="CH144" s="174"/>
      <c r="CI144" s="174"/>
      <c r="CJ144" s="174"/>
      <c r="CK144" s="174"/>
      <c r="CL144" s="174"/>
      <c r="CM144" s="174"/>
      <c r="CN144" s="174"/>
      <c r="CO144" s="174"/>
      <c r="CP144" s="174"/>
      <c r="CQ144" s="174"/>
      <c r="CR144" s="174"/>
      <c r="CS144" s="174"/>
      <c r="CT144" s="174"/>
      <c r="CU144" s="174"/>
      <c r="CZ144" s="497"/>
      <c r="FV144" s="505"/>
      <c r="GF144" s="372"/>
    </row>
    <row r="145" spans="1:188" ht="39.950000000000003" customHeight="1" thickBot="1">
      <c r="A145" s="1020">
        <f t="shared" si="62"/>
        <v>0</v>
      </c>
      <c r="B145" s="939"/>
      <c r="C145" s="940"/>
      <c r="D145" s="943"/>
      <c r="E145" s="1027"/>
      <c r="F145" s="826"/>
      <c r="G145" s="827"/>
      <c r="H145" s="828"/>
      <c r="I145" s="1031">
        <f t="shared" si="91"/>
        <v>2</v>
      </c>
      <c r="J145" s="999" t="s">
        <v>0</v>
      </c>
      <c r="K145" s="999" t="s">
        <v>0</v>
      </c>
      <c r="L145" s="1007" t="s">
        <v>0</v>
      </c>
      <c r="M145" s="843">
        <f t="shared" si="73"/>
        <v>0.45833333333333331</v>
      </c>
      <c r="N145" s="219"/>
      <c r="O145" s="794"/>
      <c r="P145" s="103" t="s">
        <v>167</v>
      </c>
      <c r="Q145" s="116" t="str">
        <f t="shared" si="74"/>
        <v xml:space="preserve"> </v>
      </c>
      <c r="R145" s="116" t="str">
        <f t="shared" si="74"/>
        <v xml:space="preserve"> </v>
      </c>
      <c r="S145" s="116" t="str">
        <f t="shared" si="74"/>
        <v xml:space="preserve"> </v>
      </c>
      <c r="T145" s="123" t="str">
        <f t="shared" si="63"/>
        <v xml:space="preserve"> </v>
      </c>
      <c r="U145" s="143">
        <f t="shared" si="75"/>
        <v>41340.038194444445</v>
      </c>
      <c r="V145" s="203">
        <f t="shared" si="76"/>
        <v>0</v>
      </c>
      <c r="AD145" s="119" t="str">
        <f t="shared" si="64"/>
        <v>z-Unused-entry</v>
      </c>
      <c r="AE145" s="119">
        <f t="shared" si="65"/>
        <v>0</v>
      </c>
      <c r="AF145" s="110"/>
      <c r="AG145" s="115">
        <f t="shared" si="77"/>
        <v>0</v>
      </c>
      <c r="AH145" s="174">
        <f t="shared" si="66"/>
        <v>0</v>
      </c>
      <c r="AI145" s="174">
        <f t="shared" si="67"/>
        <v>0</v>
      </c>
      <c r="AJ145" s="285">
        <f t="shared" si="78"/>
        <v>999999999</v>
      </c>
      <c r="AK145" s="232">
        <f t="shared" si="68"/>
        <v>0</v>
      </c>
      <c r="AL145" s="232">
        <f t="shared" si="69"/>
        <v>0</v>
      </c>
      <c r="AM145" s="178">
        <f>IF(AND($L145="Attended",$J145="Yes"),IF('IO Intake'!D$8=$AJ145,VLOOKUP('IO Intro'!$C$4,$Y$9:$Z$16,2),$AM145),0)</f>
        <v>0</v>
      </c>
      <c r="AN145" s="178">
        <f t="shared" si="79"/>
        <v>0</v>
      </c>
      <c r="AO145" s="178">
        <f t="shared" si="80"/>
        <v>0</v>
      </c>
      <c r="AP145" s="178">
        <f t="shared" si="81"/>
        <v>0</v>
      </c>
      <c r="AQ145" s="178">
        <f t="shared" si="82"/>
        <v>0</v>
      </c>
      <c r="AR145" s="178">
        <f t="shared" si="83"/>
        <v>0</v>
      </c>
      <c r="AS145" s="178">
        <f t="shared" si="84"/>
        <v>0</v>
      </c>
      <c r="AT145" s="178">
        <f t="shared" si="85"/>
        <v>0</v>
      </c>
      <c r="AU145" s="214">
        <f t="shared" si="86"/>
        <v>0</v>
      </c>
      <c r="AV145" s="215"/>
      <c r="AW145" s="178"/>
      <c r="AX145" s="160">
        <f t="shared" si="87"/>
        <v>0</v>
      </c>
      <c r="AY145" s="191">
        <f t="shared" si="88"/>
        <v>0</v>
      </c>
      <c r="AZ145" s="191">
        <f t="shared" si="89"/>
        <v>0</v>
      </c>
      <c r="BA145" s="191">
        <f t="shared" si="90"/>
        <v>0</v>
      </c>
      <c r="BB145" s="161"/>
      <c r="BC145" s="174"/>
      <c r="BD145" s="174"/>
      <c r="BE145" s="174"/>
      <c r="BF145" s="174"/>
      <c r="BG145" s="174"/>
      <c r="BH145" s="174"/>
      <c r="BI145" s="157"/>
      <c r="BJ145" s="213">
        <f t="shared" si="70"/>
        <v>0</v>
      </c>
      <c r="BK145" s="213">
        <f t="shared" si="71"/>
        <v>0</v>
      </c>
      <c r="BL145" s="213">
        <f t="shared" si="72"/>
        <v>0</v>
      </c>
      <c r="BM145" s="817"/>
      <c r="BN145" s="219"/>
      <c r="BO145" s="193"/>
      <c r="BP145" s="215"/>
      <c r="BQ145" s="158"/>
      <c r="BR145" s="174"/>
      <c r="BS145" s="158"/>
      <c r="BT145" s="174"/>
      <c r="BU145" s="158"/>
      <c r="BV145" s="174"/>
      <c r="BW145" s="158"/>
      <c r="BX145" s="174"/>
      <c r="BY145" s="158"/>
      <c r="BZ145" s="202"/>
      <c r="CA145" s="212"/>
      <c r="CB145" s="174"/>
      <c r="CC145" s="174"/>
      <c r="CD145" s="174"/>
      <c r="CE145" s="174"/>
      <c r="CF145" s="174"/>
      <c r="CG145" s="174"/>
      <c r="CH145" s="174"/>
      <c r="CI145" s="174"/>
      <c r="CJ145" s="174"/>
      <c r="CK145" s="174"/>
      <c r="CL145" s="174"/>
      <c r="CM145" s="174"/>
      <c r="CN145" s="174"/>
      <c r="CO145" s="174"/>
      <c r="CP145" s="174"/>
      <c r="CQ145" s="174"/>
      <c r="CR145" s="174"/>
      <c r="CS145" s="174"/>
      <c r="CT145" s="174"/>
      <c r="CU145" s="174"/>
      <c r="CZ145" s="497"/>
      <c r="FV145" s="505"/>
      <c r="GF145" s="372"/>
    </row>
    <row r="146" spans="1:188" ht="39.950000000000003" customHeight="1" thickBot="1">
      <c r="A146" s="1020">
        <f t="shared" ref="A146:A209" si="92">IF(B146=0,0,A145+1)</f>
        <v>0</v>
      </c>
      <c r="B146" s="939"/>
      <c r="C146" s="940"/>
      <c r="D146" s="943"/>
      <c r="E146" s="1027"/>
      <c r="F146" s="826"/>
      <c r="G146" s="827"/>
      <c r="H146" s="828"/>
      <c r="I146" s="1031">
        <f t="shared" si="91"/>
        <v>2</v>
      </c>
      <c r="J146" s="999" t="s">
        <v>0</v>
      </c>
      <c r="K146" s="999" t="s">
        <v>0</v>
      </c>
      <c r="L146" s="1007" t="s">
        <v>0</v>
      </c>
      <c r="M146" s="843">
        <f t="shared" si="73"/>
        <v>0.45833333333333331</v>
      </c>
      <c r="N146" s="219"/>
      <c r="O146" s="794"/>
      <c r="P146" s="103" t="s">
        <v>167</v>
      </c>
      <c r="Q146" s="116" t="str">
        <f t="shared" si="74"/>
        <v xml:space="preserve"> </v>
      </c>
      <c r="R146" s="116" t="str">
        <f t="shared" si="74"/>
        <v xml:space="preserve"> </v>
      </c>
      <c r="S146" s="116" t="str">
        <f t="shared" si="74"/>
        <v xml:space="preserve"> </v>
      </c>
      <c r="T146" s="123" t="str">
        <f t="shared" si="63"/>
        <v xml:space="preserve"> </v>
      </c>
      <c r="U146" s="143">
        <f t="shared" si="75"/>
        <v>41340.038194444445</v>
      </c>
      <c r="V146" s="203">
        <f t="shared" si="76"/>
        <v>0</v>
      </c>
      <c r="AD146" s="119" t="str">
        <f t="shared" si="64"/>
        <v>z-Unused-entry</v>
      </c>
      <c r="AE146" s="119">
        <f t="shared" si="65"/>
        <v>0</v>
      </c>
      <c r="AF146" s="110"/>
      <c r="AG146" s="115">
        <f t="shared" si="77"/>
        <v>0</v>
      </c>
      <c r="AH146" s="174">
        <f t="shared" si="66"/>
        <v>0</v>
      </c>
      <c r="AI146" s="174">
        <f t="shared" si="67"/>
        <v>0</v>
      </c>
      <c r="AJ146" s="285">
        <f t="shared" si="78"/>
        <v>999999999</v>
      </c>
      <c r="AK146" s="232">
        <f t="shared" si="68"/>
        <v>0</v>
      </c>
      <c r="AL146" s="232">
        <f t="shared" si="69"/>
        <v>0</v>
      </c>
      <c r="AM146" s="178">
        <f>IF(AND($L146="Attended",$J146="Yes"),IF('IO Intake'!D$8=$AJ146,VLOOKUP('IO Intro'!$C$4,$Y$9:$Z$16,2),$AM146),0)</f>
        <v>0</v>
      </c>
      <c r="AN146" s="178">
        <f t="shared" si="79"/>
        <v>0</v>
      </c>
      <c r="AO146" s="178">
        <f t="shared" si="80"/>
        <v>0</v>
      </c>
      <c r="AP146" s="178">
        <f t="shared" si="81"/>
        <v>0</v>
      </c>
      <c r="AQ146" s="178">
        <f t="shared" si="82"/>
        <v>0</v>
      </c>
      <c r="AR146" s="178">
        <f t="shared" si="83"/>
        <v>0</v>
      </c>
      <c r="AS146" s="178">
        <f t="shared" si="84"/>
        <v>0</v>
      </c>
      <c r="AT146" s="178">
        <f t="shared" si="85"/>
        <v>0</v>
      </c>
      <c r="AU146" s="214">
        <f t="shared" si="86"/>
        <v>0</v>
      </c>
      <c r="AV146" s="215"/>
      <c r="AW146" s="178"/>
      <c r="AX146" s="160">
        <f t="shared" si="87"/>
        <v>0</v>
      </c>
      <c r="AY146" s="191">
        <f t="shared" si="88"/>
        <v>0</v>
      </c>
      <c r="AZ146" s="191">
        <f t="shared" si="89"/>
        <v>0</v>
      </c>
      <c r="BA146" s="191">
        <f t="shared" si="90"/>
        <v>0</v>
      </c>
      <c r="BB146" s="161"/>
      <c r="BC146" s="174"/>
      <c r="BD146" s="174"/>
      <c r="BE146" s="174"/>
      <c r="BF146" s="174"/>
      <c r="BG146" s="174"/>
      <c r="BH146" s="174"/>
      <c r="BI146" s="157"/>
      <c r="BJ146" s="213">
        <f t="shared" si="70"/>
        <v>0</v>
      </c>
      <c r="BK146" s="213">
        <f t="shared" si="71"/>
        <v>0</v>
      </c>
      <c r="BL146" s="213">
        <f t="shared" si="72"/>
        <v>0</v>
      </c>
      <c r="BM146" s="817"/>
      <c r="BN146" s="219"/>
      <c r="BO146" s="193"/>
      <c r="BP146" s="215"/>
      <c r="BQ146" s="158"/>
      <c r="BR146" s="174"/>
      <c r="BS146" s="158"/>
      <c r="BT146" s="174"/>
      <c r="BU146" s="158"/>
      <c r="BV146" s="174"/>
      <c r="BW146" s="158"/>
      <c r="BX146" s="174"/>
      <c r="BY146" s="158"/>
      <c r="BZ146" s="202"/>
      <c r="CA146" s="212"/>
      <c r="CB146" s="174"/>
      <c r="CC146" s="174"/>
      <c r="CD146" s="174"/>
      <c r="CE146" s="174"/>
      <c r="CF146" s="174"/>
      <c r="CG146" s="174"/>
      <c r="CH146" s="174"/>
      <c r="CI146" s="174"/>
      <c r="CJ146" s="174"/>
      <c r="CK146" s="174"/>
      <c r="CL146" s="174"/>
      <c r="CM146" s="174"/>
      <c r="CN146" s="174"/>
      <c r="CO146" s="174"/>
      <c r="CP146" s="174"/>
      <c r="CQ146" s="174"/>
      <c r="CR146" s="174"/>
      <c r="CS146" s="174"/>
      <c r="CT146" s="174"/>
      <c r="CU146" s="174"/>
      <c r="CZ146" s="497"/>
      <c r="FV146" s="505"/>
      <c r="GF146" s="372"/>
    </row>
    <row r="147" spans="1:188" ht="39.950000000000003" customHeight="1" thickBot="1">
      <c r="A147" s="1020">
        <f t="shared" si="92"/>
        <v>0</v>
      </c>
      <c r="B147" s="939"/>
      <c r="C147" s="940"/>
      <c r="D147" s="943"/>
      <c r="E147" s="1027"/>
      <c r="F147" s="826"/>
      <c r="G147" s="827"/>
      <c r="H147" s="828"/>
      <c r="I147" s="1031">
        <f t="shared" si="91"/>
        <v>2</v>
      </c>
      <c r="J147" s="999" t="s">
        <v>0</v>
      </c>
      <c r="K147" s="999" t="s">
        <v>0</v>
      </c>
      <c r="L147" s="1007" t="s">
        <v>0</v>
      </c>
      <c r="M147" s="843">
        <f t="shared" si="73"/>
        <v>0.45833333333333331</v>
      </c>
      <c r="N147" s="219"/>
      <c r="O147" s="794"/>
      <c r="P147" s="103" t="s">
        <v>167</v>
      </c>
      <c r="Q147" s="116" t="str">
        <f t="shared" si="74"/>
        <v xml:space="preserve"> </v>
      </c>
      <c r="R147" s="116" t="str">
        <f t="shared" si="74"/>
        <v xml:space="preserve"> </v>
      </c>
      <c r="S147" s="116" t="str">
        <f t="shared" si="74"/>
        <v xml:space="preserve"> </v>
      </c>
      <c r="T147" s="123" t="str">
        <f t="shared" si="63"/>
        <v xml:space="preserve"> </v>
      </c>
      <c r="U147" s="143">
        <f t="shared" si="75"/>
        <v>41340.038194444445</v>
      </c>
      <c r="V147" s="203">
        <f t="shared" si="76"/>
        <v>0</v>
      </c>
      <c r="AD147" s="119" t="str">
        <f t="shared" si="64"/>
        <v>z-Unused-entry</v>
      </c>
      <c r="AE147" s="119">
        <f t="shared" si="65"/>
        <v>0</v>
      </c>
      <c r="AF147" s="110"/>
      <c r="AG147" s="115">
        <f t="shared" si="77"/>
        <v>0</v>
      </c>
      <c r="AH147" s="174">
        <f t="shared" si="66"/>
        <v>0</v>
      </c>
      <c r="AI147" s="174">
        <f t="shared" si="67"/>
        <v>0</v>
      </c>
      <c r="AJ147" s="285">
        <f t="shared" si="78"/>
        <v>999999999</v>
      </c>
      <c r="AK147" s="232">
        <f t="shared" si="68"/>
        <v>0</v>
      </c>
      <c r="AL147" s="232">
        <f t="shared" si="69"/>
        <v>0</v>
      </c>
      <c r="AM147" s="178">
        <f>IF(AND($L147="Attended",$J147="Yes"),IF('IO Intake'!D$8=$AJ147,VLOOKUP('IO Intro'!$C$4,$Y$9:$Z$16,2),$AM147),0)</f>
        <v>0</v>
      </c>
      <c r="AN147" s="178">
        <f t="shared" si="79"/>
        <v>0</v>
      </c>
      <c r="AO147" s="178">
        <f t="shared" si="80"/>
        <v>0</v>
      </c>
      <c r="AP147" s="178">
        <f t="shared" si="81"/>
        <v>0</v>
      </c>
      <c r="AQ147" s="178">
        <f t="shared" si="82"/>
        <v>0</v>
      </c>
      <c r="AR147" s="178">
        <f t="shared" si="83"/>
        <v>0</v>
      </c>
      <c r="AS147" s="178">
        <f t="shared" si="84"/>
        <v>0</v>
      </c>
      <c r="AT147" s="178">
        <f t="shared" si="85"/>
        <v>0</v>
      </c>
      <c r="AU147" s="214">
        <f t="shared" si="86"/>
        <v>0</v>
      </c>
      <c r="AV147" s="215"/>
      <c r="AW147" s="178"/>
      <c r="AX147" s="160">
        <f t="shared" si="87"/>
        <v>0</v>
      </c>
      <c r="AY147" s="191">
        <f t="shared" si="88"/>
        <v>0</v>
      </c>
      <c r="AZ147" s="191">
        <f t="shared" si="89"/>
        <v>0</v>
      </c>
      <c r="BA147" s="191">
        <f t="shared" si="90"/>
        <v>0</v>
      </c>
      <c r="BB147" s="161"/>
      <c r="BC147" s="174"/>
      <c r="BD147" s="174"/>
      <c r="BE147" s="174"/>
      <c r="BF147" s="174"/>
      <c r="BG147" s="174"/>
      <c r="BH147" s="174"/>
      <c r="BI147" s="157"/>
      <c r="BJ147" s="213">
        <f t="shared" si="70"/>
        <v>0</v>
      </c>
      <c r="BK147" s="213">
        <f t="shared" si="71"/>
        <v>0</v>
      </c>
      <c r="BL147" s="213">
        <f t="shared" si="72"/>
        <v>0</v>
      </c>
      <c r="BM147" s="817"/>
      <c r="BN147" s="219"/>
      <c r="BO147" s="193"/>
      <c r="BP147" s="215"/>
      <c r="BQ147" s="158"/>
      <c r="BR147" s="174"/>
      <c r="BS147" s="158"/>
      <c r="BT147" s="174"/>
      <c r="BU147" s="158"/>
      <c r="BV147" s="174"/>
      <c r="BW147" s="158"/>
      <c r="BX147" s="174"/>
      <c r="BY147" s="158"/>
      <c r="BZ147" s="202"/>
      <c r="CA147" s="212"/>
      <c r="CB147" s="174"/>
      <c r="CC147" s="174"/>
      <c r="CD147" s="174"/>
      <c r="CE147" s="174"/>
      <c r="CF147" s="174"/>
      <c r="CG147" s="174"/>
      <c r="CH147" s="174"/>
      <c r="CI147" s="174"/>
      <c r="CJ147" s="174"/>
      <c r="CK147" s="174"/>
      <c r="CL147" s="174"/>
      <c r="CM147" s="174"/>
      <c r="CN147" s="174"/>
      <c r="CO147" s="174"/>
      <c r="CP147" s="174"/>
      <c r="CQ147" s="174"/>
      <c r="CR147" s="174"/>
      <c r="CS147" s="174"/>
      <c r="CT147" s="174"/>
      <c r="CU147" s="174"/>
      <c r="CZ147" s="497"/>
      <c r="FV147" s="505"/>
      <c r="GF147" s="372"/>
    </row>
    <row r="148" spans="1:188" ht="39.950000000000003" customHeight="1" thickBot="1">
      <c r="A148" s="1020">
        <f t="shared" si="92"/>
        <v>0</v>
      </c>
      <c r="B148" s="939"/>
      <c r="C148" s="940"/>
      <c r="D148" s="943"/>
      <c r="E148" s="1027"/>
      <c r="F148" s="826"/>
      <c r="G148" s="827"/>
      <c r="H148" s="828"/>
      <c r="I148" s="1031">
        <f t="shared" si="91"/>
        <v>2</v>
      </c>
      <c r="J148" s="999" t="s">
        <v>0</v>
      </c>
      <c r="K148" s="999" t="s">
        <v>0</v>
      </c>
      <c r="L148" s="1007" t="s">
        <v>0</v>
      </c>
      <c r="M148" s="843">
        <f t="shared" si="73"/>
        <v>0.45833333333333331</v>
      </c>
      <c r="N148" s="219"/>
      <c r="O148" s="794"/>
      <c r="P148" s="103" t="s">
        <v>167</v>
      </c>
      <c r="Q148" s="116" t="str">
        <f t="shared" si="74"/>
        <v xml:space="preserve"> </v>
      </c>
      <c r="R148" s="116" t="str">
        <f t="shared" si="74"/>
        <v xml:space="preserve"> </v>
      </c>
      <c r="S148" s="116" t="str">
        <f t="shared" si="74"/>
        <v xml:space="preserve"> </v>
      </c>
      <c r="T148" s="123" t="str">
        <f t="shared" si="63"/>
        <v xml:space="preserve"> </v>
      </c>
      <c r="U148" s="143">
        <f t="shared" si="75"/>
        <v>41340.038194444445</v>
      </c>
      <c r="V148" s="203">
        <f t="shared" si="76"/>
        <v>0</v>
      </c>
      <c r="AD148" s="119" t="str">
        <f t="shared" si="64"/>
        <v>z-Unused-entry</v>
      </c>
      <c r="AE148" s="119">
        <f t="shared" si="65"/>
        <v>0</v>
      </c>
      <c r="AF148" s="110"/>
      <c r="AG148" s="115">
        <f t="shared" si="77"/>
        <v>0</v>
      </c>
      <c r="AH148" s="174">
        <f t="shared" si="66"/>
        <v>0</v>
      </c>
      <c r="AI148" s="174">
        <f t="shared" si="67"/>
        <v>0</v>
      </c>
      <c r="AJ148" s="285">
        <f t="shared" si="78"/>
        <v>999999999</v>
      </c>
      <c r="AK148" s="232">
        <f t="shared" si="68"/>
        <v>0</v>
      </c>
      <c r="AL148" s="232">
        <f t="shared" si="69"/>
        <v>0</v>
      </c>
      <c r="AM148" s="178">
        <f>IF(AND($L148="Attended",$J148="Yes"),IF('IO Intake'!D$8=$AJ148,VLOOKUP('IO Intro'!$C$4,$Y$9:$Z$16,2),$AM148),0)</f>
        <v>0</v>
      </c>
      <c r="AN148" s="178">
        <f t="shared" si="79"/>
        <v>0</v>
      </c>
      <c r="AO148" s="178">
        <f t="shared" si="80"/>
        <v>0</v>
      </c>
      <c r="AP148" s="178">
        <f t="shared" si="81"/>
        <v>0</v>
      </c>
      <c r="AQ148" s="178">
        <f t="shared" si="82"/>
        <v>0</v>
      </c>
      <c r="AR148" s="178">
        <f t="shared" si="83"/>
        <v>0</v>
      </c>
      <c r="AS148" s="178">
        <f t="shared" si="84"/>
        <v>0</v>
      </c>
      <c r="AT148" s="178">
        <f t="shared" si="85"/>
        <v>0</v>
      </c>
      <c r="AU148" s="214">
        <f t="shared" si="86"/>
        <v>0</v>
      </c>
      <c r="AV148" s="215"/>
      <c r="AW148" s="178"/>
      <c r="AX148" s="160">
        <f t="shared" si="87"/>
        <v>0</v>
      </c>
      <c r="AY148" s="191">
        <f t="shared" si="88"/>
        <v>0</v>
      </c>
      <c r="AZ148" s="191">
        <f t="shared" si="89"/>
        <v>0</v>
      </c>
      <c r="BA148" s="191">
        <f t="shared" si="90"/>
        <v>0</v>
      </c>
      <c r="BB148" s="161"/>
      <c r="BC148" s="174"/>
      <c r="BD148" s="174"/>
      <c r="BE148" s="174"/>
      <c r="BF148" s="174"/>
      <c r="BG148" s="174"/>
      <c r="BH148" s="174"/>
      <c r="BI148" s="157"/>
      <c r="BJ148" s="213">
        <f t="shared" si="70"/>
        <v>0</v>
      </c>
      <c r="BK148" s="213">
        <f t="shared" si="71"/>
        <v>0</v>
      </c>
      <c r="BL148" s="213">
        <f t="shared" si="72"/>
        <v>0</v>
      </c>
      <c r="BM148" s="817"/>
      <c r="BN148" s="219"/>
      <c r="BO148" s="193"/>
      <c r="BP148" s="215"/>
      <c r="BQ148" s="158"/>
      <c r="BR148" s="174"/>
      <c r="BS148" s="158"/>
      <c r="BT148" s="174"/>
      <c r="BU148" s="158"/>
      <c r="BV148" s="174"/>
      <c r="BW148" s="158"/>
      <c r="BX148" s="174"/>
      <c r="BY148" s="158"/>
      <c r="BZ148" s="202"/>
      <c r="CA148" s="212"/>
      <c r="CB148" s="174"/>
      <c r="CC148" s="174"/>
      <c r="CD148" s="174"/>
      <c r="CE148" s="174"/>
      <c r="CF148" s="174"/>
      <c r="CG148" s="174"/>
      <c r="CH148" s="174"/>
      <c r="CI148" s="174"/>
      <c r="CJ148" s="174"/>
      <c r="CK148" s="174"/>
      <c r="CL148" s="174"/>
      <c r="CM148" s="174"/>
      <c r="CN148" s="174"/>
      <c r="CO148" s="174"/>
      <c r="CP148" s="174"/>
      <c r="CQ148" s="174"/>
      <c r="CR148" s="174"/>
      <c r="CS148" s="174"/>
      <c r="CT148" s="174"/>
      <c r="CU148" s="174"/>
      <c r="CZ148" s="497"/>
      <c r="FV148" s="505"/>
      <c r="GF148" s="372"/>
    </row>
    <row r="149" spans="1:188" ht="39.950000000000003" customHeight="1" thickBot="1">
      <c r="A149" s="1020">
        <f t="shared" si="92"/>
        <v>0</v>
      </c>
      <c r="B149" s="939"/>
      <c r="C149" s="940"/>
      <c r="D149" s="943"/>
      <c r="E149" s="1027"/>
      <c r="F149" s="826"/>
      <c r="G149" s="827"/>
      <c r="H149" s="828"/>
      <c r="I149" s="1031">
        <f t="shared" si="91"/>
        <v>2</v>
      </c>
      <c r="J149" s="999" t="s">
        <v>0</v>
      </c>
      <c r="K149" s="999" t="s">
        <v>0</v>
      </c>
      <c r="L149" s="1007" t="s">
        <v>0</v>
      </c>
      <c r="M149" s="843">
        <f t="shared" si="73"/>
        <v>0.45833333333333331</v>
      </c>
      <c r="N149" s="219"/>
      <c r="O149" s="794"/>
      <c r="P149" s="103" t="s">
        <v>167</v>
      </c>
      <c r="Q149" s="116" t="str">
        <f t="shared" si="74"/>
        <v xml:space="preserve"> </v>
      </c>
      <c r="R149" s="116" t="str">
        <f t="shared" si="74"/>
        <v xml:space="preserve"> </v>
      </c>
      <c r="S149" s="116" t="str">
        <f t="shared" si="74"/>
        <v xml:space="preserve"> </v>
      </c>
      <c r="T149" s="123" t="str">
        <f t="shared" si="63"/>
        <v xml:space="preserve"> </v>
      </c>
      <c r="U149" s="143">
        <f t="shared" si="75"/>
        <v>41340.038194444445</v>
      </c>
      <c r="V149" s="203">
        <f t="shared" si="76"/>
        <v>0</v>
      </c>
      <c r="AD149" s="119" t="str">
        <f t="shared" si="64"/>
        <v>z-Unused-entry</v>
      </c>
      <c r="AE149" s="119">
        <f t="shared" si="65"/>
        <v>0</v>
      </c>
      <c r="AF149" s="110"/>
      <c r="AG149" s="115">
        <f t="shared" si="77"/>
        <v>0</v>
      </c>
      <c r="AH149" s="174">
        <f t="shared" si="66"/>
        <v>0</v>
      </c>
      <c r="AI149" s="174">
        <f t="shared" si="67"/>
        <v>0</v>
      </c>
      <c r="AJ149" s="285">
        <f t="shared" si="78"/>
        <v>999999999</v>
      </c>
      <c r="AK149" s="232">
        <f t="shared" si="68"/>
        <v>0</v>
      </c>
      <c r="AL149" s="232">
        <f t="shared" si="69"/>
        <v>0</v>
      </c>
      <c r="AM149" s="178">
        <f>IF(AND($L149="Attended",$J149="Yes"),IF('IO Intake'!D$8=$AJ149,VLOOKUP('IO Intro'!$C$4,$Y$9:$Z$16,2),$AM149),0)</f>
        <v>0</v>
      </c>
      <c r="AN149" s="178">
        <f t="shared" si="79"/>
        <v>0</v>
      </c>
      <c r="AO149" s="178">
        <f t="shared" si="80"/>
        <v>0</v>
      </c>
      <c r="AP149" s="178">
        <f t="shared" si="81"/>
        <v>0</v>
      </c>
      <c r="AQ149" s="178">
        <f t="shared" si="82"/>
        <v>0</v>
      </c>
      <c r="AR149" s="178">
        <f t="shared" si="83"/>
        <v>0</v>
      </c>
      <c r="AS149" s="178">
        <f t="shared" si="84"/>
        <v>0</v>
      </c>
      <c r="AT149" s="178">
        <f t="shared" si="85"/>
        <v>0</v>
      </c>
      <c r="AU149" s="214">
        <f t="shared" si="86"/>
        <v>0</v>
      </c>
      <c r="AV149" s="215"/>
      <c r="AW149" s="178"/>
      <c r="AX149" s="160">
        <f t="shared" si="87"/>
        <v>0</v>
      </c>
      <c r="AY149" s="191">
        <f t="shared" si="88"/>
        <v>0</v>
      </c>
      <c r="AZ149" s="191">
        <f t="shared" si="89"/>
        <v>0</v>
      </c>
      <c r="BA149" s="191">
        <f t="shared" si="90"/>
        <v>0</v>
      </c>
      <c r="BB149" s="161"/>
      <c r="BC149" s="174"/>
      <c r="BD149" s="174"/>
      <c r="BE149" s="174"/>
      <c r="BF149" s="174"/>
      <c r="BG149" s="174"/>
      <c r="BH149" s="174"/>
      <c r="BI149" s="157"/>
      <c r="BJ149" s="213">
        <f t="shared" si="70"/>
        <v>0</v>
      </c>
      <c r="BK149" s="213">
        <f t="shared" si="71"/>
        <v>0</v>
      </c>
      <c r="BL149" s="213">
        <f t="shared" si="72"/>
        <v>0</v>
      </c>
      <c r="BM149" s="817"/>
      <c r="BN149" s="219"/>
      <c r="BO149" s="193"/>
      <c r="BP149" s="215"/>
      <c r="BQ149" s="158"/>
      <c r="BR149" s="174"/>
      <c r="BS149" s="158"/>
      <c r="BT149" s="174"/>
      <c r="BU149" s="158"/>
      <c r="BV149" s="174"/>
      <c r="BW149" s="158"/>
      <c r="BX149" s="174"/>
      <c r="BY149" s="158"/>
      <c r="BZ149" s="202"/>
      <c r="CA149" s="212"/>
      <c r="CB149" s="174"/>
      <c r="CC149" s="174"/>
      <c r="CD149" s="174"/>
      <c r="CE149" s="174"/>
      <c r="CF149" s="174"/>
      <c r="CG149" s="174"/>
      <c r="CH149" s="174"/>
      <c r="CI149" s="174"/>
      <c r="CJ149" s="174"/>
      <c r="CK149" s="174"/>
      <c r="CL149" s="174"/>
      <c r="CM149" s="174"/>
      <c r="CN149" s="174"/>
      <c r="CO149" s="174"/>
      <c r="CP149" s="174"/>
      <c r="CQ149" s="174"/>
      <c r="CR149" s="174"/>
      <c r="CS149" s="174"/>
      <c r="CT149" s="174"/>
      <c r="CU149" s="174"/>
      <c r="CZ149" s="497"/>
      <c r="FV149" s="505"/>
      <c r="GF149" s="372"/>
    </row>
    <row r="150" spans="1:188" ht="39.950000000000003" customHeight="1" thickBot="1">
      <c r="A150" s="1020">
        <f t="shared" si="92"/>
        <v>0</v>
      </c>
      <c r="B150" s="939"/>
      <c r="C150" s="940"/>
      <c r="D150" s="943"/>
      <c r="E150" s="1027"/>
      <c r="F150" s="826"/>
      <c r="G150" s="827"/>
      <c r="H150" s="828"/>
      <c r="I150" s="1031">
        <f t="shared" si="91"/>
        <v>2</v>
      </c>
      <c r="J150" s="999" t="s">
        <v>0</v>
      </c>
      <c r="K150" s="999" t="s">
        <v>0</v>
      </c>
      <c r="L150" s="1007" t="s">
        <v>0</v>
      </c>
      <c r="M150" s="843">
        <f t="shared" si="73"/>
        <v>0.45833333333333331</v>
      </c>
      <c r="N150" s="204"/>
      <c r="O150" s="794"/>
      <c r="P150" s="103" t="s">
        <v>167</v>
      </c>
      <c r="Q150" s="116" t="str">
        <f t="shared" si="74"/>
        <v xml:space="preserve"> </v>
      </c>
      <c r="R150" s="116" t="str">
        <f t="shared" si="74"/>
        <v xml:space="preserve"> </v>
      </c>
      <c r="S150" s="116" t="str">
        <f t="shared" si="74"/>
        <v xml:space="preserve"> </v>
      </c>
      <c r="T150" s="123" t="str">
        <f t="shared" si="63"/>
        <v xml:space="preserve"> </v>
      </c>
      <c r="U150" s="143">
        <f t="shared" si="75"/>
        <v>41340.038194444445</v>
      </c>
      <c r="V150" s="203">
        <f t="shared" si="76"/>
        <v>0</v>
      </c>
      <c r="AD150" s="119" t="str">
        <f t="shared" si="64"/>
        <v>z-Unused-entry</v>
      </c>
      <c r="AE150" s="119">
        <f t="shared" si="65"/>
        <v>0</v>
      </c>
      <c r="AF150" s="110"/>
      <c r="AG150" s="115">
        <f t="shared" si="77"/>
        <v>0</v>
      </c>
      <c r="AH150" s="174">
        <f t="shared" si="66"/>
        <v>0</v>
      </c>
      <c r="AI150" s="174">
        <f t="shared" si="67"/>
        <v>0</v>
      </c>
      <c r="AJ150" s="285">
        <f t="shared" si="78"/>
        <v>999999999</v>
      </c>
      <c r="AK150" s="232">
        <f t="shared" si="68"/>
        <v>0</v>
      </c>
      <c r="AL150" s="232">
        <f t="shared" si="69"/>
        <v>0</v>
      </c>
      <c r="AM150" s="178">
        <f>IF(AND($L150="Attended",$J150="Yes"),IF('IO Intake'!D$8=$AJ150,VLOOKUP('IO Intro'!$C$4,$Y$9:$Z$16,2),$AM150),0)</f>
        <v>0</v>
      </c>
      <c r="AN150" s="178">
        <f t="shared" si="79"/>
        <v>0</v>
      </c>
      <c r="AO150" s="178">
        <f t="shared" si="80"/>
        <v>0</v>
      </c>
      <c r="AP150" s="178">
        <f t="shared" si="81"/>
        <v>0</v>
      </c>
      <c r="AQ150" s="178">
        <f t="shared" si="82"/>
        <v>0</v>
      </c>
      <c r="AR150" s="178">
        <f t="shared" si="83"/>
        <v>0</v>
      </c>
      <c r="AS150" s="178">
        <f t="shared" si="84"/>
        <v>0</v>
      </c>
      <c r="AT150" s="178">
        <f t="shared" si="85"/>
        <v>0</v>
      </c>
      <c r="AU150" s="214">
        <f t="shared" si="86"/>
        <v>0</v>
      </c>
      <c r="AV150" s="215"/>
      <c r="AW150" s="178"/>
      <c r="AX150" s="160">
        <f t="shared" si="87"/>
        <v>0</v>
      </c>
      <c r="AY150" s="191">
        <f t="shared" si="88"/>
        <v>0</v>
      </c>
      <c r="AZ150" s="191">
        <f t="shared" si="89"/>
        <v>0</v>
      </c>
      <c r="BA150" s="191">
        <f t="shared" si="90"/>
        <v>0</v>
      </c>
      <c r="BB150" s="161"/>
      <c r="BC150" s="174"/>
      <c r="BD150" s="174"/>
      <c r="BE150" s="174"/>
      <c r="BF150" s="174"/>
      <c r="BG150" s="174"/>
      <c r="BH150" s="174"/>
      <c r="BI150" s="157"/>
      <c r="BJ150" s="213">
        <f t="shared" si="70"/>
        <v>0</v>
      </c>
      <c r="BK150" s="213">
        <f t="shared" si="71"/>
        <v>0</v>
      </c>
      <c r="BL150" s="213">
        <f t="shared" si="72"/>
        <v>0</v>
      </c>
      <c r="BM150" s="817"/>
      <c r="BN150" s="219"/>
      <c r="BO150" s="193"/>
      <c r="BP150" s="215"/>
      <c r="BQ150" s="158"/>
      <c r="BR150" s="174"/>
      <c r="BS150" s="158"/>
      <c r="BT150" s="174"/>
      <c r="BU150" s="158"/>
      <c r="BV150" s="174"/>
      <c r="BW150" s="158"/>
      <c r="BX150" s="174"/>
      <c r="BY150" s="158"/>
      <c r="BZ150" s="202"/>
      <c r="CA150" s="212"/>
      <c r="CB150" s="174"/>
      <c r="CC150" s="174"/>
      <c r="CD150" s="174"/>
      <c r="CE150" s="174"/>
      <c r="CF150" s="174"/>
      <c r="CG150" s="174"/>
      <c r="CH150" s="174"/>
      <c r="CI150" s="174"/>
      <c r="CJ150" s="174"/>
      <c r="CK150" s="174"/>
      <c r="CL150" s="174"/>
      <c r="CM150" s="174"/>
      <c r="CN150" s="174"/>
      <c r="CO150" s="174"/>
      <c r="CP150" s="174"/>
      <c r="CQ150" s="174"/>
      <c r="CR150" s="174"/>
      <c r="CS150" s="174"/>
      <c r="CT150" s="174"/>
      <c r="CU150" s="174"/>
      <c r="CZ150" s="497"/>
      <c r="FV150" s="505"/>
      <c r="GF150" s="372"/>
    </row>
    <row r="151" spans="1:188" ht="39.950000000000003" customHeight="1" thickBot="1">
      <c r="A151" s="1020">
        <f t="shared" si="92"/>
        <v>0</v>
      </c>
      <c r="B151" s="939"/>
      <c r="C151" s="940"/>
      <c r="D151" s="943"/>
      <c r="E151" s="1027"/>
      <c r="F151" s="826"/>
      <c r="G151" s="827"/>
      <c r="H151" s="828"/>
      <c r="I151" s="1031">
        <f t="shared" si="91"/>
        <v>2</v>
      </c>
      <c r="J151" s="999" t="s">
        <v>0</v>
      </c>
      <c r="K151" s="999" t="s">
        <v>0</v>
      </c>
      <c r="L151" s="1007" t="s">
        <v>0</v>
      </c>
      <c r="M151" s="843">
        <f t="shared" si="73"/>
        <v>0.45833333333333331</v>
      </c>
      <c r="N151" s="219"/>
      <c r="O151" s="794"/>
      <c r="P151" s="103" t="s">
        <v>167</v>
      </c>
      <c r="Q151" s="116" t="str">
        <f t="shared" si="74"/>
        <v xml:space="preserve"> </v>
      </c>
      <c r="R151" s="116" t="str">
        <f t="shared" si="74"/>
        <v xml:space="preserve"> </v>
      </c>
      <c r="S151" s="116" t="str">
        <f t="shared" si="74"/>
        <v xml:space="preserve"> </v>
      </c>
      <c r="T151" s="123" t="str">
        <f t="shared" si="63"/>
        <v xml:space="preserve"> </v>
      </c>
      <c r="U151" s="143">
        <f t="shared" si="75"/>
        <v>41340.038194444445</v>
      </c>
      <c r="V151" s="203">
        <f t="shared" si="76"/>
        <v>0</v>
      </c>
      <c r="AD151" s="119" t="str">
        <f t="shared" si="64"/>
        <v>z-Unused-entry</v>
      </c>
      <c r="AE151" s="119">
        <f t="shared" si="65"/>
        <v>0</v>
      </c>
      <c r="AF151" s="110"/>
      <c r="AG151" s="115">
        <f t="shared" si="77"/>
        <v>0</v>
      </c>
      <c r="AH151" s="174">
        <f t="shared" si="66"/>
        <v>0</v>
      </c>
      <c r="AI151" s="174">
        <f t="shared" si="67"/>
        <v>0</v>
      </c>
      <c r="AJ151" s="285">
        <f t="shared" si="78"/>
        <v>999999999</v>
      </c>
      <c r="AK151" s="232">
        <f t="shared" si="68"/>
        <v>0</v>
      </c>
      <c r="AL151" s="232">
        <f t="shared" si="69"/>
        <v>0</v>
      </c>
      <c r="AM151" s="178">
        <f>IF(AND($L151="Attended",$J151="Yes"),IF('IO Intake'!D$8=$AJ151,VLOOKUP('IO Intro'!$C$4,$Y$9:$Z$16,2),$AM151),0)</f>
        <v>0</v>
      </c>
      <c r="AN151" s="178">
        <f t="shared" si="79"/>
        <v>0</v>
      </c>
      <c r="AO151" s="178">
        <f t="shared" si="80"/>
        <v>0</v>
      </c>
      <c r="AP151" s="178">
        <f t="shared" si="81"/>
        <v>0</v>
      </c>
      <c r="AQ151" s="178">
        <f t="shared" si="82"/>
        <v>0</v>
      </c>
      <c r="AR151" s="178">
        <f t="shared" si="83"/>
        <v>0</v>
      </c>
      <c r="AS151" s="178">
        <f t="shared" si="84"/>
        <v>0</v>
      </c>
      <c r="AT151" s="178">
        <f t="shared" si="85"/>
        <v>0</v>
      </c>
      <c r="AU151" s="214">
        <f t="shared" si="86"/>
        <v>0</v>
      </c>
      <c r="AV151" s="215"/>
      <c r="AW151" s="178"/>
      <c r="AX151" s="160">
        <f t="shared" si="87"/>
        <v>0</v>
      </c>
      <c r="AY151" s="191">
        <f t="shared" si="88"/>
        <v>0</v>
      </c>
      <c r="AZ151" s="191">
        <f t="shared" si="89"/>
        <v>0</v>
      </c>
      <c r="BA151" s="191">
        <f t="shared" si="90"/>
        <v>0</v>
      </c>
      <c r="BB151" s="161"/>
      <c r="BC151" s="174"/>
      <c r="BD151" s="174"/>
      <c r="BE151" s="174"/>
      <c r="BF151" s="174"/>
      <c r="BG151" s="174"/>
      <c r="BH151" s="174"/>
      <c r="BI151" s="157"/>
      <c r="BJ151" s="213">
        <f t="shared" si="70"/>
        <v>0</v>
      </c>
      <c r="BK151" s="213">
        <f t="shared" si="71"/>
        <v>0</v>
      </c>
      <c r="BL151" s="213">
        <f t="shared" si="72"/>
        <v>0</v>
      </c>
      <c r="BM151" s="817"/>
      <c r="BN151" s="219"/>
      <c r="BO151" s="193"/>
      <c r="BP151" s="215"/>
      <c r="BQ151" s="158"/>
      <c r="BR151" s="174"/>
      <c r="BS151" s="158"/>
      <c r="BT151" s="174"/>
      <c r="BU151" s="158"/>
      <c r="BV151" s="174"/>
      <c r="BW151" s="158"/>
      <c r="BX151" s="174"/>
      <c r="BY151" s="158"/>
      <c r="BZ151" s="202"/>
      <c r="CA151" s="212"/>
      <c r="CB151" s="174"/>
      <c r="CC151" s="174"/>
      <c r="CD151" s="174"/>
      <c r="CE151" s="174"/>
      <c r="CF151" s="174"/>
      <c r="CG151" s="174"/>
      <c r="CH151" s="174"/>
      <c r="CI151" s="174"/>
      <c r="CJ151" s="174"/>
      <c r="CK151" s="174"/>
      <c r="CL151" s="174"/>
      <c r="CM151" s="174"/>
      <c r="CN151" s="174"/>
      <c r="CO151" s="174"/>
      <c r="CP151" s="174"/>
      <c r="CQ151" s="174"/>
      <c r="CR151" s="174"/>
      <c r="CS151" s="174"/>
      <c r="CT151" s="174"/>
      <c r="CU151" s="174"/>
      <c r="CZ151" s="497"/>
      <c r="FV151" s="505"/>
      <c r="GF151" s="372"/>
    </row>
    <row r="152" spans="1:188" ht="39.950000000000003" customHeight="1" thickBot="1">
      <c r="A152" s="1020">
        <f t="shared" si="92"/>
        <v>0</v>
      </c>
      <c r="B152" s="939"/>
      <c r="C152" s="940"/>
      <c r="D152" s="943"/>
      <c r="E152" s="1027"/>
      <c r="F152" s="826"/>
      <c r="G152" s="827"/>
      <c r="H152" s="828"/>
      <c r="I152" s="1031">
        <f t="shared" si="91"/>
        <v>2</v>
      </c>
      <c r="J152" s="999" t="s">
        <v>0</v>
      </c>
      <c r="K152" s="999" t="s">
        <v>0</v>
      </c>
      <c r="L152" s="1007" t="s">
        <v>0</v>
      </c>
      <c r="M152" s="843">
        <f t="shared" si="73"/>
        <v>0.45833333333333331</v>
      </c>
      <c r="N152" s="219"/>
      <c r="O152" s="794"/>
      <c r="P152" s="103" t="s">
        <v>167</v>
      </c>
      <c r="Q152" s="116" t="str">
        <f t="shared" si="74"/>
        <v xml:space="preserve"> </v>
      </c>
      <c r="R152" s="116" t="str">
        <f t="shared" si="74"/>
        <v xml:space="preserve"> </v>
      </c>
      <c r="S152" s="116" t="str">
        <f t="shared" si="74"/>
        <v xml:space="preserve"> </v>
      </c>
      <c r="T152" s="123" t="str">
        <f t="shared" si="63"/>
        <v xml:space="preserve"> </v>
      </c>
      <c r="U152" s="143">
        <f t="shared" si="75"/>
        <v>41340.038194444445</v>
      </c>
      <c r="V152" s="203">
        <f t="shared" si="76"/>
        <v>0</v>
      </c>
      <c r="AD152" s="119" t="str">
        <f t="shared" si="64"/>
        <v>z-Unused-entry</v>
      </c>
      <c r="AE152" s="119">
        <f t="shared" si="65"/>
        <v>0</v>
      </c>
      <c r="AF152" s="110"/>
      <c r="AG152" s="115">
        <f t="shared" si="77"/>
        <v>0</v>
      </c>
      <c r="AH152" s="174">
        <f t="shared" si="66"/>
        <v>0</v>
      </c>
      <c r="AI152" s="174">
        <f t="shared" si="67"/>
        <v>0</v>
      </c>
      <c r="AJ152" s="285">
        <f t="shared" si="78"/>
        <v>999999999</v>
      </c>
      <c r="AK152" s="232">
        <f t="shared" si="68"/>
        <v>0</v>
      </c>
      <c r="AL152" s="232">
        <f t="shared" si="69"/>
        <v>0</v>
      </c>
      <c r="AM152" s="178">
        <f>IF(AND($L152="Attended",$J152="Yes"),IF('IO Intake'!D$8=$AJ152,VLOOKUP('IO Intro'!$C$4,$Y$9:$Z$16,2),$AM152),0)</f>
        <v>0</v>
      </c>
      <c r="AN152" s="178">
        <f t="shared" si="79"/>
        <v>0</v>
      </c>
      <c r="AO152" s="178">
        <f t="shared" si="80"/>
        <v>0</v>
      </c>
      <c r="AP152" s="178">
        <f t="shared" si="81"/>
        <v>0</v>
      </c>
      <c r="AQ152" s="178">
        <f t="shared" si="82"/>
        <v>0</v>
      </c>
      <c r="AR152" s="178">
        <f t="shared" si="83"/>
        <v>0</v>
      </c>
      <c r="AS152" s="178">
        <f t="shared" si="84"/>
        <v>0</v>
      </c>
      <c r="AT152" s="178">
        <f t="shared" si="85"/>
        <v>0</v>
      </c>
      <c r="AU152" s="214">
        <f t="shared" si="86"/>
        <v>0</v>
      </c>
      <c r="AV152" s="215"/>
      <c r="AW152" s="178"/>
      <c r="AX152" s="160">
        <f t="shared" si="87"/>
        <v>0</v>
      </c>
      <c r="AY152" s="191">
        <f t="shared" si="88"/>
        <v>0</v>
      </c>
      <c r="AZ152" s="191">
        <f t="shared" si="89"/>
        <v>0</v>
      </c>
      <c r="BA152" s="191">
        <f t="shared" si="90"/>
        <v>0</v>
      </c>
      <c r="BB152" s="161"/>
      <c r="BC152" s="174"/>
      <c r="BD152" s="174"/>
      <c r="BE152" s="174"/>
      <c r="BF152" s="174"/>
      <c r="BG152" s="174"/>
      <c r="BH152" s="174"/>
      <c r="BI152" s="157"/>
      <c r="BJ152" s="213">
        <f t="shared" si="70"/>
        <v>0</v>
      </c>
      <c r="BK152" s="213">
        <f t="shared" si="71"/>
        <v>0</v>
      </c>
      <c r="BL152" s="213">
        <f t="shared" si="72"/>
        <v>0</v>
      </c>
      <c r="BM152" s="817"/>
      <c r="BN152" s="219"/>
      <c r="BO152" s="193"/>
      <c r="BP152" s="215"/>
      <c r="BQ152" s="158"/>
      <c r="BR152" s="174"/>
      <c r="BS152" s="158"/>
      <c r="BT152" s="174"/>
      <c r="BU152" s="158"/>
      <c r="BV152" s="174"/>
      <c r="BW152" s="158"/>
      <c r="BX152" s="174"/>
      <c r="BY152" s="158"/>
      <c r="BZ152" s="202"/>
      <c r="CA152" s="212"/>
      <c r="CB152" s="174"/>
      <c r="CC152" s="174"/>
      <c r="CD152" s="174"/>
      <c r="CE152" s="174"/>
      <c r="CF152" s="174"/>
      <c r="CG152" s="174"/>
      <c r="CH152" s="174"/>
      <c r="CI152" s="174"/>
      <c r="CJ152" s="174"/>
      <c r="CK152" s="174"/>
      <c r="CL152" s="174"/>
      <c r="CM152" s="174"/>
      <c r="CN152" s="174"/>
      <c r="CO152" s="174"/>
      <c r="CP152" s="174"/>
      <c r="CQ152" s="174"/>
      <c r="CR152" s="174"/>
      <c r="CS152" s="174"/>
      <c r="CT152" s="174"/>
      <c r="CU152" s="174"/>
      <c r="CZ152" s="497"/>
      <c r="FV152" s="505"/>
      <c r="GF152" s="372"/>
    </row>
    <row r="153" spans="1:188" ht="39.950000000000003" customHeight="1" thickBot="1">
      <c r="A153" s="1020">
        <f t="shared" si="92"/>
        <v>0</v>
      </c>
      <c r="B153" s="939"/>
      <c r="C153" s="940"/>
      <c r="D153" s="943"/>
      <c r="E153" s="1027"/>
      <c r="F153" s="826"/>
      <c r="G153" s="827"/>
      <c r="H153" s="828"/>
      <c r="I153" s="1031">
        <f t="shared" si="91"/>
        <v>2</v>
      </c>
      <c r="J153" s="999" t="s">
        <v>0</v>
      </c>
      <c r="K153" s="999" t="s">
        <v>0</v>
      </c>
      <c r="L153" s="1007" t="s">
        <v>0</v>
      </c>
      <c r="M153" s="843">
        <f t="shared" si="73"/>
        <v>0.45833333333333331</v>
      </c>
      <c r="N153" s="219"/>
      <c r="O153" s="794"/>
      <c r="P153" s="103" t="s">
        <v>167</v>
      </c>
      <c r="Q153" s="116" t="str">
        <f t="shared" si="74"/>
        <v xml:space="preserve"> </v>
      </c>
      <c r="R153" s="116" t="str">
        <f t="shared" si="74"/>
        <v xml:space="preserve"> </v>
      </c>
      <c r="S153" s="116" t="str">
        <f t="shared" si="74"/>
        <v xml:space="preserve"> </v>
      </c>
      <c r="T153" s="123" t="str">
        <f t="shared" si="63"/>
        <v xml:space="preserve"> </v>
      </c>
      <c r="U153" s="143">
        <f t="shared" si="75"/>
        <v>41340.038194444445</v>
      </c>
      <c r="V153" s="203">
        <f t="shared" si="76"/>
        <v>0</v>
      </c>
      <c r="AD153" s="119" t="str">
        <f t="shared" si="64"/>
        <v>z-Unused-entry</v>
      </c>
      <c r="AE153" s="119">
        <f t="shared" si="65"/>
        <v>0</v>
      </c>
      <c r="AF153" s="110"/>
      <c r="AG153" s="115">
        <f t="shared" si="77"/>
        <v>0</v>
      </c>
      <c r="AH153" s="174">
        <f t="shared" si="66"/>
        <v>0</v>
      </c>
      <c r="AI153" s="174">
        <f t="shared" si="67"/>
        <v>0</v>
      </c>
      <c r="AJ153" s="285">
        <f t="shared" si="78"/>
        <v>999999999</v>
      </c>
      <c r="AK153" s="232">
        <f t="shared" si="68"/>
        <v>0</v>
      </c>
      <c r="AL153" s="232">
        <f t="shared" si="69"/>
        <v>0</v>
      </c>
      <c r="AM153" s="178">
        <f>IF(AND($L153="Attended",$J153="Yes"),IF('IO Intake'!D$8=$AJ153,VLOOKUP('IO Intro'!$C$4,$Y$9:$Z$16,2),$AM153),0)</f>
        <v>0</v>
      </c>
      <c r="AN153" s="178">
        <f t="shared" si="79"/>
        <v>0</v>
      </c>
      <c r="AO153" s="178">
        <f t="shared" si="80"/>
        <v>0</v>
      </c>
      <c r="AP153" s="178">
        <f t="shared" si="81"/>
        <v>0</v>
      </c>
      <c r="AQ153" s="178">
        <f t="shared" si="82"/>
        <v>0</v>
      </c>
      <c r="AR153" s="178">
        <f t="shared" si="83"/>
        <v>0</v>
      </c>
      <c r="AS153" s="178">
        <f t="shared" si="84"/>
        <v>0</v>
      </c>
      <c r="AT153" s="178">
        <f t="shared" si="85"/>
        <v>0</v>
      </c>
      <c r="AU153" s="214">
        <f t="shared" si="86"/>
        <v>0</v>
      </c>
      <c r="AV153" s="215"/>
      <c r="AW153" s="178"/>
      <c r="AX153" s="160">
        <f t="shared" si="87"/>
        <v>0</v>
      </c>
      <c r="AY153" s="191">
        <f t="shared" si="88"/>
        <v>0</v>
      </c>
      <c r="AZ153" s="191">
        <f t="shared" si="89"/>
        <v>0</v>
      </c>
      <c r="BA153" s="191">
        <f t="shared" si="90"/>
        <v>0</v>
      </c>
      <c r="BB153" s="161"/>
      <c r="BC153" s="174"/>
      <c r="BD153" s="174"/>
      <c r="BE153" s="174"/>
      <c r="BF153" s="174"/>
      <c r="BG153" s="174"/>
      <c r="BH153" s="174"/>
      <c r="BI153" s="157"/>
      <c r="BJ153" s="213">
        <f t="shared" si="70"/>
        <v>0</v>
      </c>
      <c r="BK153" s="213">
        <f t="shared" si="71"/>
        <v>0</v>
      </c>
      <c r="BL153" s="213">
        <f t="shared" si="72"/>
        <v>0</v>
      </c>
      <c r="BM153" s="817"/>
      <c r="BN153" s="219"/>
      <c r="BO153" s="193"/>
      <c r="BP153" s="215"/>
      <c r="BQ153" s="158"/>
      <c r="BR153" s="174"/>
      <c r="BS153" s="158"/>
      <c r="BT153" s="174"/>
      <c r="BU153" s="158"/>
      <c r="BV153" s="174"/>
      <c r="BW153" s="158"/>
      <c r="BX153" s="174"/>
      <c r="BY153" s="158"/>
      <c r="BZ153" s="202"/>
      <c r="CA153" s="212"/>
      <c r="CB153" s="174"/>
      <c r="CC153" s="174"/>
      <c r="CD153" s="174"/>
      <c r="CE153" s="174"/>
      <c r="CF153" s="174"/>
      <c r="CG153" s="174"/>
      <c r="CH153" s="174"/>
      <c r="CI153" s="174"/>
      <c r="CJ153" s="174"/>
      <c r="CK153" s="174"/>
      <c r="CL153" s="174"/>
      <c r="CM153" s="174"/>
      <c r="CN153" s="174"/>
      <c r="CO153" s="174"/>
      <c r="CP153" s="174"/>
      <c r="CQ153" s="174"/>
      <c r="CR153" s="174"/>
      <c r="CS153" s="174"/>
      <c r="CT153" s="174"/>
      <c r="CU153" s="174"/>
      <c r="CZ153" s="497"/>
      <c r="FV153" s="505"/>
      <c r="GF153" s="372"/>
    </row>
    <row r="154" spans="1:188" ht="39.950000000000003" customHeight="1" thickBot="1">
      <c r="A154" s="1020">
        <f t="shared" si="92"/>
        <v>0</v>
      </c>
      <c r="B154" s="939"/>
      <c r="C154" s="940"/>
      <c r="D154" s="943"/>
      <c r="E154" s="1027"/>
      <c r="F154" s="826"/>
      <c r="G154" s="827"/>
      <c r="H154" s="828"/>
      <c r="I154" s="1031">
        <f t="shared" si="91"/>
        <v>2</v>
      </c>
      <c r="J154" s="999" t="s">
        <v>0</v>
      </c>
      <c r="K154" s="999" t="s">
        <v>0</v>
      </c>
      <c r="L154" s="1007" t="s">
        <v>0</v>
      </c>
      <c r="M154" s="843">
        <f t="shared" si="73"/>
        <v>0.45833333333333331</v>
      </c>
      <c r="N154" s="219"/>
      <c r="O154" s="794"/>
      <c r="P154" s="103" t="s">
        <v>167</v>
      </c>
      <c r="Q154" s="116" t="str">
        <f t="shared" si="74"/>
        <v xml:space="preserve"> </v>
      </c>
      <c r="R154" s="116" t="str">
        <f t="shared" si="74"/>
        <v xml:space="preserve"> </v>
      </c>
      <c r="S154" s="116" t="str">
        <f t="shared" si="74"/>
        <v xml:space="preserve"> </v>
      </c>
      <c r="T154" s="123" t="str">
        <f t="shared" si="63"/>
        <v xml:space="preserve"> </v>
      </c>
      <c r="U154" s="143">
        <f t="shared" si="75"/>
        <v>41340.038194444445</v>
      </c>
      <c r="V154" s="203">
        <f t="shared" si="76"/>
        <v>0</v>
      </c>
      <c r="AD154" s="119" t="str">
        <f t="shared" si="64"/>
        <v>z-Unused-entry</v>
      </c>
      <c r="AE154" s="119">
        <f t="shared" si="65"/>
        <v>0</v>
      </c>
      <c r="AF154" s="110"/>
      <c r="AG154" s="115">
        <f t="shared" si="77"/>
        <v>0</v>
      </c>
      <c r="AH154" s="174">
        <f t="shared" si="66"/>
        <v>0</v>
      </c>
      <c r="AI154" s="174">
        <f t="shared" si="67"/>
        <v>0</v>
      </c>
      <c r="AJ154" s="285">
        <f t="shared" si="78"/>
        <v>999999999</v>
      </c>
      <c r="AK154" s="232">
        <f t="shared" si="68"/>
        <v>0</v>
      </c>
      <c r="AL154" s="232">
        <f t="shared" si="69"/>
        <v>0</v>
      </c>
      <c r="AM154" s="178">
        <f>IF(AND($L154="Attended",$J154="Yes"),IF('IO Intake'!D$8=$AJ154,VLOOKUP('IO Intro'!$C$4,$Y$9:$Z$16,2),$AM154),0)</f>
        <v>0</v>
      </c>
      <c r="AN154" s="178">
        <f t="shared" si="79"/>
        <v>0</v>
      </c>
      <c r="AO154" s="178">
        <f t="shared" si="80"/>
        <v>0</v>
      </c>
      <c r="AP154" s="178">
        <f t="shared" si="81"/>
        <v>0</v>
      </c>
      <c r="AQ154" s="178">
        <f t="shared" si="82"/>
        <v>0</v>
      </c>
      <c r="AR154" s="178">
        <f t="shared" si="83"/>
        <v>0</v>
      </c>
      <c r="AS154" s="178">
        <f t="shared" si="84"/>
        <v>0</v>
      </c>
      <c r="AT154" s="178">
        <f t="shared" si="85"/>
        <v>0</v>
      </c>
      <c r="AU154" s="214">
        <f t="shared" si="86"/>
        <v>0</v>
      </c>
      <c r="AV154" s="215"/>
      <c r="AW154" s="178"/>
      <c r="AX154" s="160">
        <f t="shared" si="87"/>
        <v>0</v>
      </c>
      <c r="AY154" s="191">
        <f t="shared" si="88"/>
        <v>0</v>
      </c>
      <c r="AZ154" s="191">
        <f t="shared" si="89"/>
        <v>0</v>
      </c>
      <c r="BA154" s="191">
        <f t="shared" si="90"/>
        <v>0</v>
      </c>
      <c r="BB154" s="161"/>
      <c r="BC154" s="174"/>
      <c r="BD154" s="174"/>
      <c r="BE154" s="174"/>
      <c r="BF154" s="174"/>
      <c r="BG154" s="174"/>
      <c r="BH154" s="174"/>
      <c r="BI154" s="157"/>
      <c r="BJ154" s="213">
        <f t="shared" si="70"/>
        <v>0</v>
      </c>
      <c r="BK154" s="213">
        <f t="shared" si="71"/>
        <v>0</v>
      </c>
      <c r="BL154" s="213">
        <f t="shared" si="72"/>
        <v>0</v>
      </c>
      <c r="BM154" s="817"/>
      <c r="BN154" s="219"/>
      <c r="BO154" s="193"/>
      <c r="BP154" s="215"/>
      <c r="BQ154" s="158"/>
      <c r="BR154" s="174"/>
      <c r="BS154" s="158"/>
      <c r="BT154" s="174"/>
      <c r="BU154" s="158"/>
      <c r="BV154" s="174"/>
      <c r="BW154" s="158"/>
      <c r="BX154" s="174"/>
      <c r="BY154" s="158"/>
      <c r="BZ154" s="202"/>
      <c r="CA154" s="212"/>
      <c r="CB154" s="174"/>
      <c r="CC154" s="174"/>
      <c r="CD154" s="174"/>
      <c r="CE154" s="174"/>
      <c r="CF154" s="174"/>
      <c r="CG154" s="174"/>
      <c r="CH154" s="174"/>
      <c r="CI154" s="174"/>
      <c r="CJ154" s="174"/>
      <c r="CK154" s="174"/>
      <c r="CL154" s="174"/>
      <c r="CM154" s="174"/>
      <c r="CN154" s="174"/>
      <c r="CO154" s="174"/>
      <c r="CP154" s="174"/>
      <c r="CQ154" s="174"/>
      <c r="CR154" s="174"/>
      <c r="CS154" s="174"/>
      <c r="CT154" s="174"/>
      <c r="CU154" s="174"/>
      <c r="CZ154" s="497"/>
      <c r="FV154" s="505"/>
      <c r="GF154" s="372"/>
    </row>
    <row r="155" spans="1:188" ht="39.950000000000003" customHeight="1" thickBot="1">
      <c r="A155" s="1020">
        <f t="shared" si="92"/>
        <v>0</v>
      </c>
      <c r="B155" s="939"/>
      <c r="C155" s="940"/>
      <c r="D155" s="943"/>
      <c r="E155" s="1027"/>
      <c r="F155" s="826"/>
      <c r="G155" s="827"/>
      <c r="H155" s="828"/>
      <c r="I155" s="1031">
        <f t="shared" si="91"/>
        <v>2</v>
      </c>
      <c r="J155" s="999" t="s">
        <v>0</v>
      </c>
      <c r="K155" s="999" t="s">
        <v>0</v>
      </c>
      <c r="L155" s="1007" t="s">
        <v>0</v>
      </c>
      <c r="M155" s="843">
        <f t="shared" si="73"/>
        <v>0.45833333333333331</v>
      </c>
      <c r="N155" s="219"/>
      <c r="O155" s="794"/>
      <c r="P155" s="103" t="s">
        <v>167</v>
      </c>
      <c r="Q155" s="116" t="str">
        <f t="shared" si="74"/>
        <v xml:space="preserve"> </v>
      </c>
      <c r="R155" s="116" t="str">
        <f t="shared" si="74"/>
        <v xml:space="preserve"> </v>
      </c>
      <c r="S155" s="116" t="str">
        <f t="shared" si="74"/>
        <v xml:space="preserve"> </v>
      </c>
      <c r="T155" s="123" t="str">
        <f t="shared" si="63"/>
        <v xml:space="preserve"> </v>
      </c>
      <c r="U155" s="143">
        <f t="shared" si="75"/>
        <v>41340.038194444445</v>
      </c>
      <c r="V155" s="203">
        <f t="shared" si="76"/>
        <v>0</v>
      </c>
      <c r="AD155" s="119" t="str">
        <f t="shared" si="64"/>
        <v>z-Unused-entry</v>
      </c>
      <c r="AE155" s="119">
        <f t="shared" si="65"/>
        <v>0</v>
      </c>
      <c r="AF155" s="110"/>
      <c r="AG155" s="115">
        <f t="shared" si="77"/>
        <v>0</v>
      </c>
      <c r="AH155" s="174">
        <f t="shared" si="66"/>
        <v>0</v>
      </c>
      <c r="AI155" s="174">
        <f t="shared" si="67"/>
        <v>0</v>
      </c>
      <c r="AJ155" s="285">
        <f t="shared" si="78"/>
        <v>999999999</v>
      </c>
      <c r="AK155" s="232">
        <f t="shared" si="68"/>
        <v>0</v>
      </c>
      <c r="AL155" s="232">
        <f t="shared" si="69"/>
        <v>0</v>
      </c>
      <c r="AM155" s="178">
        <f>IF(AND($L155="Attended",$J155="Yes"),IF('IO Intake'!D$8=$AJ155,VLOOKUP('IO Intro'!$C$4,$Y$9:$Z$16,2),$AM155),0)</f>
        <v>0</v>
      </c>
      <c r="AN155" s="178">
        <f t="shared" si="79"/>
        <v>0</v>
      </c>
      <c r="AO155" s="178">
        <f t="shared" si="80"/>
        <v>0</v>
      </c>
      <c r="AP155" s="178">
        <f t="shared" si="81"/>
        <v>0</v>
      </c>
      <c r="AQ155" s="178">
        <f t="shared" si="82"/>
        <v>0</v>
      </c>
      <c r="AR155" s="178">
        <f t="shared" si="83"/>
        <v>0</v>
      </c>
      <c r="AS155" s="178">
        <f t="shared" si="84"/>
        <v>0</v>
      </c>
      <c r="AT155" s="178">
        <f t="shared" si="85"/>
        <v>0</v>
      </c>
      <c r="AU155" s="214">
        <f t="shared" si="86"/>
        <v>0</v>
      </c>
      <c r="AV155" s="215"/>
      <c r="AW155" s="178"/>
      <c r="AX155" s="160">
        <f t="shared" si="87"/>
        <v>0</v>
      </c>
      <c r="AY155" s="191">
        <f t="shared" si="88"/>
        <v>0</v>
      </c>
      <c r="AZ155" s="191">
        <f t="shared" si="89"/>
        <v>0</v>
      </c>
      <c r="BA155" s="191">
        <f t="shared" si="90"/>
        <v>0</v>
      </c>
      <c r="BB155" s="161"/>
      <c r="BC155" s="174"/>
      <c r="BD155" s="174"/>
      <c r="BE155" s="174"/>
      <c r="BF155" s="174"/>
      <c r="BG155" s="174"/>
      <c r="BH155" s="174"/>
      <c r="BI155" s="157"/>
      <c r="BJ155" s="213">
        <f t="shared" si="70"/>
        <v>0</v>
      </c>
      <c r="BK155" s="213">
        <f t="shared" si="71"/>
        <v>0</v>
      </c>
      <c r="BL155" s="213">
        <f t="shared" si="72"/>
        <v>0</v>
      </c>
      <c r="BM155" s="817"/>
      <c r="BN155" s="219"/>
      <c r="BO155" s="193"/>
      <c r="BP155" s="215"/>
      <c r="BQ155" s="158"/>
      <c r="BR155" s="174"/>
      <c r="BS155" s="158"/>
      <c r="BT155" s="174"/>
      <c r="BU155" s="158"/>
      <c r="BV155" s="174"/>
      <c r="BW155" s="158"/>
      <c r="BX155" s="174"/>
      <c r="BY155" s="158"/>
      <c r="BZ155" s="202"/>
      <c r="CA155" s="212"/>
      <c r="CB155" s="174"/>
      <c r="CC155" s="174"/>
      <c r="CD155" s="174"/>
      <c r="CE155" s="174"/>
      <c r="CF155" s="174"/>
      <c r="CG155" s="174"/>
      <c r="CH155" s="174"/>
      <c r="CI155" s="174"/>
      <c r="CJ155" s="174"/>
      <c r="CK155" s="174"/>
      <c r="CL155" s="174"/>
      <c r="CM155" s="174"/>
      <c r="CN155" s="174"/>
      <c r="CO155" s="174"/>
      <c r="CP155" s="174"/>
      <c r="CQ155" s="174"/>
      <c r="CR155" s="174"/>
      <c r="CS155" s="174"/>
      <c r="CT155" s="174"/>
      <c r="CU155" s="174"/>
      <c r="CZ155" s="497"/>
      <c r="FV155" s="505"/>
      <c r="GF155" s="372"/>
    </row>
    <row r="156" spans="1:188" ht="39.950000000000003" customHeight="1" thickBot="1">
      <c r="A156" s="1020">
        <f t="shared" si="92"/>
        <v>0</v>
      </c>
      <c r="B156" s="939"/>
      <c r="C156" s="940"/>
      <c r="D156" s="943"/>
      <c r="E156" s="1027"/>
      <c r="F156" s="826"/>
      <c r="G156" s="827"/>
      <c r="H156" s="828"/>
      <c r="I156" s="1031">
        <f t="shared" si="91"/>
        <v>2</v>
      </c>
      <c r="J156" s="999" t="s">
        <v>0</v>
      </c>
      <c r="K156" s="999" t="s">
        <v>0</v>
      </c>
      <c r="L156" s="1007" t="s">
        <v>0</v>
      </c>
      <c r="M156" s="843">
        <f t="shared" si="73"/>
        <v>0.45833333333333331</v>
      </c>
      <c r="N156" s="219"/>
      <c r="O156" s="794"/>
      <c r="P156" s="103" t="s">
        <v>167</v>
      </c>
      <c r="Q156" s="116" t="str">
        <f t="shared" si="74"/>
        <v xml:space="preserve"> </v>
      </c>
      <c r="R156" s="116" t="str">
        <f t="shared" si="74"/>
        <v xml:space="preserve"> </v>
      </c>
      <c r="S156" s="116" t="str">
        <f t="shared" si="74"/>
        <v xml:space="preserve"> </v>
      </c>
      <c r="T156" s="123" t="str">
        <f t="shared" si="63"/>
        <v xml:space="preserve"> </v>
      </c>
      <c r="U156" s="143">
        <f t="shared" si="75"/>
        <v>41340.038194444445</v>
      </c>
      <c r="V156" s="203">
        <f t="shared" si="76"/>
        <v>0</v>
      </c>
      <c r="AD156" s="119" t="str">
        <f t="shared" si="64"/>
        <v>z-Unused-entry</v>
      </c>
      <c r="AE156" s="119">
        <f t="shared" si="65"/>
        <v>0</v>
      </c>
      <c r="AF156" s="110"/>
      <c r="AG156" s="115">
        <f t="shared" si="77"/>
        <v>0</v>
      </c>
      <c r="AH156" s="174">
        <f t="shared" si="66"/>
        <v>0</v>
      </c>
      <c r="AI156" s="174">
        <f t="shared" si="67"/>
        <v>0</v>
      </c>
      <c r="AJ156" s="285">
        <f t="shared" si="78"/>
        <v>999999999</v>
      </c>
      <c r="AK156" s="232">
        <f t="shared" si="68"/>
        <v>0</v>
      </c>
      <c r="AL156" s="232">
        <f t="shared" si="69"/>
        <v>0</v>
      </c>
      <c r="AM156" s="178">
        <f>IF(AND($L156="Attended",$J156="Yes"),IF('IO Intake'!D$8=$AJ156,VLOOKUP('IO Intro'!$C$4,$Y$9:$Z$16,2),$AM156),0)</f>
        <v>0</v>
      </c>
      <c r="AN156" s="178">
        <f t="shared" si="79"/>
        <v>0</v>
      </c>
      <c r="AO156" s="178">
        <f t="shared" si="80"/>
        <v>0</v>
      </c>
      <c r="AP156" s="178">
        <f t="shared" si="81"/>
        <v>0</v>
      </c>
      <c r="AQ156" s="178">
        <f t="shared" si="82"/>
        <v>0</v>
      </c>
      <c r="AR156" s="178">
        <f t="shared" si="83"/>
        <v>0</v>
      </c>
      <c r="AS156" s="178">
        <f t="shared" si="84"/>
        <v>0</v>
      </c>
      <c r="AT156" s="178">
        <f t="shared" si="85"/>
        <v>0</v>
      </c>
      <c r="AU156" s="214">
        <f t="shared" si="86"/>
        <v>0</v>
      </c>
      <c r="AV156" s="215"/>
      <c r="AW156" s="178"/>
      <c r="AX156" s="160">
        <f t="shared" si="87"/>
        <v>0</v>
      </c>
      <c r="AY156" s="191">
        <f t="shared" si="88"/>
        <v>0</v>
      </c>
      <c r="AZ156" s="191">
        <f t="shared" si="89"/>
        <v>0</v>
      </c>
      <c r="BA156" s="191">
        <f t="shared" si="90"/>
        <v>0</v>
      </c>
      <c r="BB156" s="161"/>
      <c r="BC156" s="174"/>
      <c r="BD156" s="174"/>
      <c r="BE156" s="174"/>
      <c r="BF156" s="174"/>
      <c r="BG156" s="174"/>
      <c r="BH156" s="174"/>
      <c r="BI156" s="157"/>
      <c r="BJ156" s="213">
        <f t="shared" si="70"/>
        <v>0</v>
      </c>
      <c r="BK156" s="213">
        <f t="shared" si="71"/>
        <v>0</v>
      </c>
      <c r="BL156" s="213">
        <f t="shared" si="72"/>
        <v>0</v>
      </c>
      <c r="BM156" s="817"/>
      <c r="BN156" s="219"/>
      <c r="BO156" s="193"/>
      <c r="BP156" s="215"/>
      <c r="BQ156" s="158"/>
      <c r="BR156" s="174"/>
      <c r="BS156" s="158"/>
      <c r="BT156" s="174"/>
      <c r="BU156" s="158"/>
      <c r="BV156" s="174"/>
      <c r="BW156" s="158"/>
      <c r="BX156" s="174"/>
      <c r="BY156" s="158"/>
      <c r="BZ156" s="202"/>
      <c r="CA156" s="212"/>
      <c r="CB156" s="174"/>
      <c r="CC156" s="174"/>
      <c r="CD156" s="174"/>
      <c r="CE156" s="174"/>
      <c r="CF156" s="174"/>
      <c r="CG156" s="174"/>
      <c r="CH156" s="174"/>
      <c r="CI156" s="174"/>
      <c r="CJ156" s="174"/>
      <c r="CK156" s="174"/>
      <c r="CL156" s="174"/>
      <c r="CM156" s="174"/>
      <c r="CN156" s="174"/>
      <c r="CO156" s="174"/>
      <c r="CP156" s="174"/>
      <c r="CQ156" s="174"/>
      <c r="CR156" s="174"/>
      <c r="CS156" s="174"/>
      <c r="CT156" s="174"/>
      <c r="CU156" s="174"/>
      <c r="CZ156" s="497"/>
      <c r="FV156" s="505"/>
      <c r="GF156" s="372"/>
    </row>
    <row r="157" spans="1:188" ht="39.950000000000003" customHeight="1" thickBot="1">
      <c r="A157" s="1020">
        <f t="shared" si="92"/>
        <v>0</v>
      </c>
      <c r="B157" s="939"/>
      <c r="C157" s="940"/>
      <c r="D157" s="943"/>
      <c r="E157" s="1027"/>
      <c r="F157" s="826"/>
      <c r="G157" s="827"/>
      <c r="H157" s="828"/>
      <c r="I157" s="1031">
        <f t="shared" si="91"/>
        <v>2</v>
      </c>
      <c r="J157" s="999" t="s">
        <v>0</v>
      </c>
      <c r="K157" s="999" t="s">
        <v>0</v>
      </c>
      <c r="L157" s="1007" t="s">
        <v>0</v>
      </c>
      <c r="M157" s="843">
        <f t="shared" si="73"/>
        <v>0.45833333333333331</v>
      </c>
      <c r="N157" s="219"/>
      <c r="O157" s="794"/>
      <c r="P157" s="103" t="s">
        <v>167</v>
      </c>
      <c r="Q157" s="116" t="str">
        <f t="shared" si="74"/>
        <v xml:space="preserve"> </v>
      </c>
      <c r="R157" s="116" t="str">
        <f t="shared" si="74"/>
        <v xml:space="preserve"> </v>
      </c>
      <c r="S157" s="116" t="str">
        <f t="shared" si="74"/>
        <v xml:space="preserve"> </v>
      </c>
      <c r="T157" s="123" t="str">
        <f t="shared" si="63"/>
        <v xml:space="preserve"> </v>
      </c>
      <c r="U157" s="143">
        <f t="shared" si="75"/>
        <v>41340.038194444445</v>
      </c>
      <c r="V157" s="203">
        <f t="shared" si="76"/>
        <v>0</v>
      </c>
      <c r="AD157" s="119" t="str">
        <f t="shared" si="64"/>
        <v>z-Unused-entry</v>
      </c>
      <c r="AE157" s="119">
        <f t="shared" si="65"/>
        <v>0</v>
      </c>
      <c r="AF157" s="110"/>
      <c r="AG157" s="115">
        <f t="shared" si="77"/>
        <v>0</v>
      </c>
      <c r="AH157" s="174">
        <f t="shared" si="66"/>
        <v>0</v>
      </c>
      <c r="AI157" s="174">
        <f t="shared" si="67"/>
        <v>0</v>
      </c>
      <c r="AJ157" s="285">
        <f t="shared" si="78"/>
        <v>999999999</v>
      </c>
      <c r="AK157" s="232">
        <f t="shared" si="68"/>
        <v>0</v>
      </c>
      <c r="AL157" s="232">
        <f t="shared" si="69"/>
        <v>0</v>
      </c>
      <c r="AM157" s="178">
        <f>IF(AND($L157="Attended",$J157="Yes"),IF('IO Intake'!D$8=$AJ157,VLOOKUP('IO Intro'!$C$4,$Y$9:$Z$16,2),$AM157),0)</f>
        <v>0</v>
      </c>
      <c r="AN157" s="178">
        <f t="shared" si="79"/>
        <v>0</v>
      </c>
      <c r="AO157" s="178">
        <f t="shared" si="80"/>
        <v>0</v>
      </c>
      <c r="AP157" s="178">
        <f t="shared" si="81"/>
        <v>0</v>
      </c>
      <c r="AQ157" s="178">
        <f t="shared" si="82"/>
        <v>0</v>
      </c>
      <c r="AR157" s="178">
        <f t="shared" si="83"/>
        <v>0</v>
      </c>
      <c r="AS157" s="178">
        <f t="shared" si="84"/>
        <v>0</v>
      </c>
      <c r="AT157" s="178">
        <f t="shared" si="85"/>
        <v>0</v>
      </c>
      <c r="AU157" s="214">
        <f t="shared" si="86"/>
        <v>0</v>
      </c>
      <c r="AV157" s="215"/>
      <c r="AW157" s="178"/>
      <c r="AX157" s="160">
        <f t="shared" si="87"/>
        <v>0</v>
      </c>
      <c r="AY157" s="191">
        <f t="shared" si="88"/>
        <v>0</v>
      </c>
      <c r="AZ157" s="191">
        <f t="shared" si="89"/>
        <v>0</v>
      </c>
      <c r="BA157" s="191">
        <f t="shared" si="90"/>
        <v>0</v>
      </c>
      <c r="BB157" s="161"/>
      <c r="BC157" s="174"/>
      <c r="BD157" s="174"/>
      <c r="BE157" s="174"/>
      <c r="BF157" s="174"/>
      <c r="BG157" s="174"/>
      <c r="BH157" s="174"/>
      <c r="BI157" s="157"/>
      <c r="BJ157" s="213">
        <f t="shared" si="70"/>
        <v>0</v>
      </c>
      <c r="BK157" s="213">
        <f t="shared" si="71"/>
        <v>0</v>
      </c>
      <c r="BL157" s="213">
        <f t="shared" si="72"/>
        <v>0</v>
      </c>
      <c r="BM157" s="817"/>
      <c r="BN157" s="219"/>
      <c r="BO157" s="193"/>
      <c r="BP157" s="215"/>
      <c r="BQ157" s="158"/>
      <c r="BR157" s="174"/>
      <c r="BS157" s="158"/>
      <c r="BT157" s="174"/>
      <c r="BU157" s="158"/>
      <c r="BV157" s="174"/>
      <c r="BW157" s="158"/>
      <c r="BX157" s="174"/>
      <c r="BY157" s="158"/>
      <c r="BZ157" s="202"/>
      <c r="CA157" s="212"/>
      <c r="CB157" s="174"/>
      <c r="CC157" s="174"/>
      <c r="CD157" s="174"/>
      <c r="CE157" s="174"/>
      <c r="CF157" s="174"/>
      <c r="CG157" s="174"/>
      <c r="CH157" s="174"/>
      <c r="CI157" s="174"/>
      <c r="CJ157" s="174"/>
      <c r="CK157" s="174"/>
      <c r="CL157" s="174"/>
      <c r="CM157" s="174"/>
      <c r="CN157" s="174"/>
      <c r="CO157" s="174"/>
      <c r="CP157" s="174"/>
      <c r="CQ157" s="174"/>
      <c r="CR157" s="174"/>
      <c r="CS157" s="174"/>
      <c r="CT157" s="174"/>
      <c r="CU157" s="174"/>
      <c r="CZ157" s="497"/>
      <c r="FV157" s="505"/>
      <c r="GF157" s="372"/>
    </row>
    <row r="158" spans="1:188" ht="39.950000000000003" customHeight="1" thickBot="1">
      <c r="A158" s="1020">
        <f t="shared" si="92"/>
        <v>0</v>
      </c>
      <c r="B158" s="939"/>
      <c r="C158" s="940"/>
      <c r="D158" s="943"/>
      <c r="E158" s="1027"/>
      <c r="F158" s="826"/>
      <c r="G158" s="827"/>
      <c r="H158" s="828"/>
      <c r="I158" s="1031">
        <f t="shared" si="91"/>
        <v>2</v>
      </c>
      <c r="J158" s="999" t="s">
        <v>0</v>
      </c>
      <c r="K158" s="999" t="s">
        <v>0</v>
      </c>
      <c r="L158" s="1007" t="s">
        <v>0</v>
      </c>
      <c r="M158" s="843">
        <f t="shared" si="73"/>
        <v>0.45833333333333331</v>
      </c>
      <c r="N158" s="219"/>
      <c r="O158" s="794"/>
      <c r="P158" s="103" t="s">
        <v>167</v>
      </c>
      <c r="Q158" s="116" t="str">
        <f t="shared" si="74"/>
        <v xml:space="preserve"> </v>
      </c>
      <c r="R158" s="116" t="str">
        <f t="shared" si="74"/>
        <v xml:space="preserve"> </v>
      </c>
      <c r="S158" s="116" t="str">
        <f t="shared" si="74"/>
        <v xml:space="preserve"> </v>
      </c>
      <c r="T158" s="123" t="str">
        <f t="shared" si="63"/>
        <v xml:space="preserve"> </v>
      </c>
      <c r="U158" s="143">
        <f t="shared" si="75"/>
        <v>41340.038194444445</v>
      </c>
      <c r="V158" s="203">
        <f t="shared" si="76"/>
        <v>0</v>
      </c>
      <c r="AD158" s="119" t="str">
        <f t="shared" si="64"/>
        <v>z-Unused-entry</v>
      </c>
      <c r="AE158" s="119">
        <f t="shared" si="65"/>
        <v>0</v>
      </c>
      <c r="AF158" s="110"/>
      <c r="AG158" s="115">
        <f t="shared" si="77"/>
        <v>0</v>
      </c>
      <c r="AH158" s="174">
        <f t="shared" si="66"/>
        <v>0</v>
      </c>
      <c r="AI158" s="174">
        <f t="shared" si="67"/>
        <v>0</v>
      </c>
      <c r="AJ158" s="285">
        <f t="shared" si="78"/>
        <v>999999999</v>
      </c>
      <c r="AK158" s="232">
        <f t="shared" si="68"/>
        <v>0</v>
      </c>
      <c r="AL158" s="232">
        <f t="shared" si="69"/>
        <v>0</v>
      </c>
      <c r="AM158" s="178">
        <f>IF(AND($L158="Attended",$J158="Yes"),IF('IO Intake'!D$8=$AJ158,VLOOKUP('IO Intro'!$C$4,$Y$9:$Z$16,2),$AM158),0)</f>
        <v>0</v>
      </c>
      <c r="AN158" s="178">
        <f t="shared" si="79"/>
        <v>0</v>
      </c>
      <c r="AO158" s="178">
        <f t="shared" si="80"/>
        <v>0</v>
      </c>
      <c r="AP158" s="178">
        <f t="shared" si="81"/>
        <v>0</v>
      </c>
      <c r="AQ158" s="178">
        <f t="shared" si="82"/>
        <v>0</v>
      </c>
      <c r="AR158" s="178">
        <f t="shared" si="83"/>
        <v>0</v>
      </c>
      <c r="AS158" s="178">
        <f t="shared" si="84"/>
        <v>0</v>
      </c>
      <c r="AT158" s="178">
        <f t="shared" si="85"/>
        <v>0</v>
      </c>
      <c r="AU158" s="214">
        <f t="shared" si="86"/>
        <v>0</v>
      </c>
      <c r="AV158" s="215"/>
      <c r="AW158" s="178"/>
      <c r="AX158" s="160">
        <f t="shared" si="87"/>
        <v>0</v>
      </c>
      <c r="AY158" s="191">
        <f t="shared" si="88"/>
        <v>0</v>
      </c>
      <c r="AZ158" s="191">
        <f t="shared" si="89"/>
        <v>0</v>
      </c>
      <c r="BA158" s="191">
        <f t="shared" si="90"/>
        <v>0</v>
      </c>
      <c r="BB158" s="161"/>
      <c r="BC158" s="174"/>
      <c r="BD158" s="174"/>
      <c r="BE158" s="174"/>
      <c r="BF158" s="174"/>
      <c r="BG158" s="174"/>
      <c r="BH158" s="174"/>
      <c r="BI158" s="157"/>
      <c r="BJ158" s="213">
        <f t="shared" si="70"/>
        <v>0</v>
      </c>
      <c r="BK158" s="213">
        <f t="shared" si="71"/>
        <v>0</v>
      </c>
      <c r="BL158" s="213">
        <f t="shared" si="72"/>
        <v>0</v>
      </c>
      <c r="BM158" s="817"/>
      <c r="BN158" s="219"/>
      <c r="BO158" s="193"/>
      <c r="BP158" s="215"/>
      <c r="BQ158" s="158"/>
      <c r="BR158" s="174"/>
      <c r="BS158" s="158"/>
      <c r="BT158" s="174"/>
      <c r="BU158" s="158"/>
      <c r="BV158" s="174"/>
      <c r="BW158" s="158"/>
      <c r="BX158" s="174"/>
      <c r="BY158" s="158"/>
      <c r="BZ158" s="202"/>
      <c r="CA158" s="212"/>
      <c r="CB158" s="174"/>
      <c r="CC158" s="174"/>
      <c r="CD158" s="174"/>
      <c r="CE158" s="174"/>
      <c r="CF158" s="174"/>
      <c r="CG158" s="174"/>
      <c r="CH158" s="174"/>
      <c r="CI158" s="174"/>
      <c r="CJ158" s="174"/>
      <c r="CK158" s="174"/>
      <c r="CL158" s="174"/>
      <c r="CM158" s="174"/>
      <c r="CN158" s="174"/>
      <c r="CO158" s="174"/>
      <c r="CP158" s="174"/>
      <c r="CQ158" s="174"/>
      <c r="CR158" s="174"/>
      <c r="CS158" s="174"/>
      <c r="CT158" s="174"/>
      <c r="CU158" s="174"/>
      <c r="CZ158" s="497"/>
      <c r="FV158" s="505"/>
      <c r="GF158" s="372"/>
    </row>
    <row r="159" spans="1:188" ht="39.950000000000003" customHeight="1" thickBot="1">
      <c r="A159" s="1020">
        <f t="shared" si="92"/>
        <v>0</v>
      </c>
      <c r="B159" s="939"/>
      <c r="C159" s="940"/>
      <c r="D159" s="943"/>
      <c r="E159" s="1027"/>
      <c r="F159" s="826"/>
      <c r="G159" s="827"/>
      <c r="H159" s="828"/>
      <c r="I159" s="1031">
        <f t="shared" si="91"/>
        <v>2</v>
      </c>
      <c r="J159" s="999" t="s">
        <v>0</v>
      </c>
      <c r="K159" s="999" t="s">
        <v>0</v>
      </c>
      <c r="L159" s="1007" t="s">
        <v>0</v>
      </c>
      <c r="M159" s="843">
        <f t="shared" si="73"/>
        <v>0.45833333333333331</v>
      </c>
      <c r="N159" s="219"/>
      <c r="O159" s="794"/>
      <c r="P159" s="103" t="s">
        <v>167</v>
      </c>
      <c r="Q159" s="116" t="str">
        <f t="shared" si="74"/>
        <v xml:space="preserve"> </v>
      </c>
      <c r="R159" s="116" t="str">
        <f t="shared" si="74"/>
        <v xml:space="preserve"> </v>
      </c>
      <c r="S159" s="116" t="str">
        <f t="shared" si="74"/>
        <v xml:space="preserve"> </v>
      </c>
      <c r="T159" s="123" t="str">
        <f t="shared" si="63"/>
        <v xml:space="preserve"> </v>
      </c>
      <c r="U159" s="143">
        <f t="shared" si="75"/>
        <v>41340.038194444445</v>
      </c>
      <c r="V159" s="203">
        <f t="shared" si="76"/>
        <v>0</v>
      </c>
      <c r="AD159" s="119" t="str">
        <f t="shared" si="64"/>
        <v>z-Unused-entry</v>
      </c>
      <c r="AE159" s="119">
        <f t="shared" si="65"/>
        <v>0</v>
      </c>
      <c r="AF159" s="110"/>
      <c r="AG159" s="115">
        <f t="shared" si="77"/>
        <v>0</v>
      </c>
      <c r="AH159" s="174">
        <f t="shared" si="66"/>
        <v>0</v>
      </c>
      <c r="AI159" s="174">
        <f t="shared" si="67"/>
        <v>0</v>
      </c>
      <c r="AJ159" s="285">
        <f t="shared" si="78"/>
        <v>999999999</v>
      </c>
      <c r="AK159" s="232">
        <f t="shared" si="68"/>
        <v>0</v>
      </c>
      <c r="AL159" s="232">
        <f t="shared" si="69"/>
        <v>0</v>
      </c>
      <c r="AM159" s="178">
        <f>IF(AND($L159="Attended",$J159="Yes"),IF('IO Intake'!D$8=$AJ159,VLOOKUP('IO Intro'!$C$4,$Y$9:$Z$16,2),$AM159),0)</f>
        <v>0</v>
      </c>
      <c r="AN159" s="178">
        <f t="shared" si="79"/>
        <v>0</v>
      </c>
      <c r="AO159" s="178">
        <f t="shared" si="80"/>
        <v>0</v>
      </c>
      <c r="AP159" s="178">
        <f t="shared" si="81"/>
        <v>0</v>
      </c>
      <c r="AQ159" s="178">
        <f t="shared" si="82"/>
        <v>0</v>
      </c>
      <c r="AR159" s="178">
        <f t="shared" si="83"/>
        <v>0</v>
      </c>
      <c r="AS159" s="178">
        <f t="shared" si="84"/>
        <v>0</v>
      </c>
      <c r="AT159" s="178">
        <f t="shared" si="85"/>
        <v>0</v>
      </c>
      <c r="AU159" s="214">
        <f t="shared" si="86"/>
        <v>0</v>
      </c>
      <c r="AV159" s="215"/>
      <c r="AW159" s="178"/>
      <c r="AX159" s="160">
        <f t="shared" si="87"/>
        <v>0</v>
      </c>
      <c r="AY159" s="191">
        <f t="shared" si="88"/>
        <v>0</v>
      </c>
      <c r="AZ159" s="191">
        <f t="shared" si="89"/>
        <v>0</v>
      </c>
      <c r="BA159" s="191">
        <f t="shared" si="90"/>
        <v>0</v>
      </c>
      <c r="BB159" s="161"/>
      <c r="BC159" s="174"/>
      <c r="BD159" s="174"/>
      <c r="BE159" s="174"/>
      <c r="BF159" s="174"/>
      <c r="BG159" s="174"/>
      <c r="BH159" s="174"/>
      <c r="BI159" s="157"/>
      <c r="BJ159" s="213">
        <f t="shared" si="70"/>
        <v>0</v>
      </c>
      <c r="BK159" s="213">
        <f t="shared" si="71"/>
        <v>0</v>
      </c>
      <c r="BL159" s="213">
        <f t="shared" si="72"/>
        <v>0</v>
      </c>
      <c r="BM159" s="817"/>
      <c r="BN159" s="219"/>
      <c r="BO159" s="193"/>
      <c r="BP159" s="215"/>
      <c r="BQ159" s="158"/>
      <c r="BR159" s="174"/>
      <c r="BS159" s="158"/>
      <c r="BT159" s="174"/>
      <c r="BU159" s="158"/>
      <c r="BV159" s="174"/>
      <c r="BW159" s="158"/>
      <c r="BX159" s="174"/>
      <c r="BY159" s="158"/>
      <c r="BZ159" s="202"/>
      <c r="CA159" s="212"/>
      <c r="CB159" s="174"/>
      <c r="CC159" s="174"/>
      <c r="CD159" s="174"/>
      <c r="CE159" s="174"/>
      <c r="CF159" s="174"/>
      <c r="CG159" s="174"/>
      <c r="CH159" s="174"/>
      <c r="CI159" s="174"/>
      <c r="CJ159" s="174"/>
      <c r="CK159" s="174"/>
      <c r="CL159" s="174"/>
      <c r="CM159" s="174"/>
      <c r="CN159" s="174"/>
      <c r="CO159" s="174"/>
      <c r="CP159" s="174"/>
      <c r="CQ159" s="174"/>
      <c r="CR159" s="174"/>
      <c r="CS159" s="174"/>
      <c r="CT159" s="174"/>
      <c r="CU159" s="174"/>
      <c r="CZ159" s="497"/>
      <c r="FV159" s="505"/>
      <c r="GF159" s="372"/>
    </row>
    <row r="160" spans="1:188" ht="39.950000000000003" customHeight="1" thickBot="1">
      <c r="A160" s="1020">
        <f t="shared" si="92"/>
        <v>0</v>
      </c>
      <c r="B160" s="939"/>
      <c r="C160" s="940"/>
      <c r="D160" s="943"/>
      <c r="E160" s="1027"/>
      <c r="F160" s="826"/>
      <c r="G160" s="827"/>
      <c r="H160" s="828"/>
      <c r="I160" s="1031">
        <f t="shared" si="91"/>
        <v>2</v>
      </c>
      <c r="J160" s="999" t="s">
        <v>0</v>
      </c>
      <c r="K160" s="999" t="s">
        <v>0</v>
      </c>
      <c r="L160" s="1007" t="s">
        <v>0</v>
      </c>
      <c r="M160" s="843">
        <f t="shared" si="73"/>
        <v>0.45833333333333331</v>
      </c>
      <c r="N160" s="219"/>
      <c r="O160" s="794"/>
      <c r="P160" s="103" t="s">
        <v>167</v>
      </c>
      <c r="Q160" s="116" t="str">
        <f t="shared" si="74"/>
        <v xml:space="preserve"> </v>
      </c>
      <c r="R160" s="116" t="str">
        <f t="shared" si="74"/>
        <v xml:space="preserve"> </v>
      </c>
      <c r="S160" s="116" t="str">
        <f t="shared" si="74"/>
        <v xml:space="preserve"> </v>
      </c>
      <c r="T160" s="123" t="str">
        <f t="shared" si="63"/>
        <v xml:space="preserve"> </v>
      </c>
      <c r="U160" s="143">
        <f t="shared" si="75"/>
        <v>41340.038194444445</v>
      </c>
      <c r="V160" s="203">
        <f t="shared" si="76"/>
        <v>0</v>
      </c>
      <c r="AD160" s="119" t="str">
        <f t="shared" si="64"/>
        <v>z-Unused-entry</v>
      </c>
      <c r="AE160" s="119">
        <f t="shared" si="65"/>
        <v>0</v>
      </c>
      <c r="AF160" s="110"/>
      <c r="AG160" s="115">
        <f t="shared" si="77"/>
        <v>0</v>
      </c>
      <c r="AH160" s="174">
        <f t="shared" si="66"/>
        <v>0</v>
      </c>
      <c r="AI160" s="174">
        <f t="shared" si="67"/>
        <v>0</v>
      </c>
      <c r="AJ160" s="285">
        <f t="shared" si="78"/>
        <v>999999999</v>
      </c>
      <c r="AK160" s="232">
        <f t="shared" si="68"/>
        <v>0</v>
      </c>
      <c r="AL160" s="232">
        <f t="shared" si="69"/>
        <v>0</v>
      </c>
      <c r="AM160" s="178">
        <f>IF(AND($L160="Attended",$J160="Yes"),IF('IO Intake'!D$8=$AJ160,VLOOKUP('IO Intro'!$C$4,$Y$9:$Z$16,2),$AM160),0)</f>
        <v>0</v>
      </c>
      <c r="AN160" s="178">
        <f t="shared" si="79"/>
        <v>0</v>
      </c>
      <c r="AO160" s="178">
        <f t="shared" si="80"/>
        <v>0</v>
      </c>
      <c r="AP160" s="178">
        <f t="shared" si="81"/>
        <v>0</v>
      </c>
      <c r="AQ160" s="178">
        <f t="shared" si="82"/>
        <v>0</v>
      </c>
      <c r="AR160" s="178">
        <f t="shared" si="83"/>
        <v>0</v>
      </c>
      <c r="AS160" s="178">
        <f t="shared" si="84"/>
        <v>0</v>
      </c>
      <c r="AT160" s="178">
        <f t="shared" si="85"/>
        <v>0</v>
      </c>
      <c r="AU160" s="214">
        <f t="shared" si="86"/>
        <v>0</v>
      </c>
      <c r="AV160" s="215"/>
      <c r="AW160" s="178"/>
      <c r="AX160" s="160">
        <f t="shared" si="87"/>
        <v>0</v>
      </c>
      <c r="AY160" s="191">
        <f t="shared" si="88"/>
        <v>0</v>
      </c>
      <c r="AZ160" s="191">
        <f t="shared" si="89"/>
        <v>0</v>
      </c>
      <c r="BA160" s="191">
        <f t="shared" si="90"/>
        <v>0</v>
      </c>
      <c r="BB160" s="161"/>
      <c r="BC160" s="174"/>
      <c r="BD160" s="174"/>
      <c r="BE160" s="174"/>
      <c r="BF160" s="174"/>
      <c r="BG160" s="174"/>
      <c r="BH160" s="174"/>
      <c r="BI160" s="157"/>
      <c r="BJ160" s="213">
        <f t="shared" si="70"/>
        <v>0</v>
      </c>
      <c r="BK160" s="213">
        <f t="shared" si="71"/>
        <v>0</v>
      </c>
      <c r="BL160" s="213">
        <f t="shared" si="72"/>
        <v>0</v>
      </c>
      <c r="BM160" s="817"/>
      <c r="BN160" s="219"/>
      <c r="BO160" s="193"/>
      <c r="BP160" s="215"/>
      <c r="BQ160" s="158"/>
      <c r="BR160" s="174"/>
      <c r="BS160" s="158"/>
      <c r="BT160" s="174"/>
      <c r="BU160" s="158"/>
      <c r="BV160" s="174"/>
      <c r="BW160" s="158"/>
      <c r="BX160" s="174"/>
      <c r="BY160" s="158"/>
      <c r="BZ160" s="202"/>
      <c r="CA160" s="212"/>
      <c r="CB160" s="174"/>
      <c r="CC160" s="174"/>
      <c r="CD160" s="174"/>
      <c r="CE160" s="174"/>
      <c r="CF160" s="174"/>
      <c r="CG160" s="174"/>
      <c r="CH160" s="174"/>
      <c r="CI160" s="174"/>
      <c r="CJ160" s="174"/>
      <c r="CK160" s="174"/>
      <c r="CL160" s="174"/>
      <c r="CM160" s="174"/>
      <c r="CN160" s="174"/>
      <c r="CO160" s="174"/>
      <c r="CP160" s="174"/>
      <c r="CQ160" s="174"/>
      <c r="CR160" s="174"/>
      <c r="CS160" s="174"/>
      <c r="CT160" s="174"/>
      <c r="CU160" s="174"/>
      <c r="CZ160" s="497"/>
      <c r="FV160" s="505"/>
      <c r="GF160" s="372"/>
    </row>
    <row r="161" spans="1:188" ht="39.950000000000003" customHeight="1" thickBot="1">
      <c r="A161" s="1020">
        <f t="shared" si="92"/>
        <v>0</v>
      </c>
      <c r="B161" s="939"/>
      <c r="C161" s="940"/>
      <c r="D161" s="943"/>
      <c r="E161" s="1027"/>
      <c r="F161" s="826"/>
      <c r="G161" s="827"/>
      <c r="H161" s="828"/>
      <c r="I161" s="1031">
        <f t="shared" si="91"/>
        <v>2</v>
      </c>
      <c r="J161" s="999" t="s">
        <v>0</v>
      </c>
      <c r="K161" s="999" t="s">
        <v>0</v>
      </c>
      <c r="L161" s="1007" t="s">
        <v>0</v>
      </c>
      <c r="M161" s="843">
        <f t="shared" si="73"/>
        <v>0.45833333333333331</v>
      </c>
      <c r="N161" s="219"/>
      <c r="O161" s="794"/>
      <c r="P161" s="103" t="s">
        <v>167</v>
      </c>
      <c r="Q161" s="116" t="str">
        <f t="shared" si="74"/>
        <v xml:space="preserve"> </v>
      </c>
      <c r="R161" s="116" t="str">
        <f t="shared" si="74"/>
        <v xml:space="preserve"> </v>
      </c>
      <c r="S161" s="116" t="str">
        <f t="shared" si="74"/>
        <v xml:space="preserve"> </v>
      </c>
      <c r="T161" s="123" t="str">
        <f t="shared" si="63"/>
        <v xml:space="preserve"> </v>
      </c>
      <c r="U161" s="143">
        <f t="shared" si="75"/>
        <v>41340.038194444445</v>
      </c>
      <c r="V161" s="203">
        <f t="shared" si="76"/>
        <v>0</v>
      </c>
      <c r="AD161" s="119" t="str">
        <f t="shared" si="64"/>
        <v>z-Unused-entry</v>
      </c>
      <c r="AE161" s="119">
        <f t="shared" si="65"/>
        <v>0</v>
      </c>
      <c r="AF161" s="110"/>
      <c r="AG161" s="115">
        <f t="shared" si="77"/>
        <v>0</v>
      </c>
      <c r="AH161" s="174">
        <f t="shared" si="66"/>
        <v>0</v>
      </c>
      <c r="AI161" s="174">
        <f t="shared" si="67"/>
        <v>0</v>
      </c>
      <c r="AJ161" s="285">
        <f t="shared" si="78"/>
        <v>999999999</v>
      </c>
      <c r="AK161" s="232">
        <f t="shared" si="68"/>
        <v>0</v>
      </c>
      <c r="AL161" s="232">
        <f t="shared" si="69"/>
        <v>0</v>
      </c>
      <c r="AM161" s="178">
        <f>IF(AND($L161="Attended",$J161="Yes"),IF('IO Intake'!D$8=$AJ161,VLOOKUP('IO Intro'!$C$4,$Y$9:$Z$16,2),$AM161),0)</f>
        <v>0</v>
      </c>
      <c r="AN161" s="178">
        <f t="shared" si="79"/>
        <v>0</v>
      </c>
      <c r="AO161" s="178">
        <f t="shared" si="80"/>
        <v>0</v>
      </c>
      <c r="AP161" s="178">
        <f t="shared" si="81"/>
        <v>0</v>
      </c>
      <c r="AQ161" s="178">
        <f t="shared" si="82"/>
        <v>0</v>
      </c>
      <c r="AR161" s="178">
        <f t="shared" si="83"/>
        <v>0</v>
      </c>
      <c r="AS161" s="178">
        <f t="shared" si="84"/>
        <v>0</v>
      </c>
      <c r="AT161" s="178">
        <f t="shared" si="85"/>
        <v>0</v>
      </c>
      <c r="AU161" s="214">
        <f t="shared" si="86"/>
        <v>0</v>
      </c>
      <c r="AV161" s="215"/>
      <c r="AW161" s="178"/>
      <c r="AX161" s="160">
        <f t="shared" si="87"/>
        <v>0</v>
      </c>
      <c r="AY161" s="191">
        <f t="shared" si="88"/>
        <v>0</v>
      </c>
      <c r="AZ161" s="191">
        <f t="shared" si="89"/>
        <v>0</v>
      </c>
      <c r="BA161" s="191">
        <f t="shared" si="90"/>
        <v>0</v>
      </c>
      <c r="BB161" s="161"/>
      <c r="BC161" s="174"/>
      <c r="BD161" s="174"/>
      <c r="BE161" s="174"/>
      <c r="BF161" s="174"/>
      <c r="BG161" s="174"/>
      <c r="BH161" s="174"/>
      <c r="BI161" s="157"/>
      <c r="BJ161" s="213">
        <f t="shared" si="70"/>
        <v>0</v>
      </c>
      <c r="BK161" s="213">
        <f t="shared" si="71"/>
        <v>0</v>
      </c>
      <c r="BL161" s="213">
        <f t="shared" si="72"/>
        <v>0</v>
      </c>
      <c r="BM161" s="817"/>
      <c r="BN161" s="219"/>
      <c r="BO161" s="193"/>
      <c r="BP161" s="215"/>
      <c r="BQ161" s="158"/>
      <c r="BR161" s="174"/>
      <c r="BS161" s="158"/>
      <c r="BT161" s="174"/>
      <c r="BU161" s="158"/>
      <c r="BV161" s="174"/>
      <c r="BW161" s="158"/>
      <c r="BX161" s="174"/>
      <c r="BY161" s="158"/>
      <c r="BZ161" s="202"/>
      <c r="CA161" s="212"/>
      <c r="CB161" s="174"/>
      <c r="CC161" s="174"/>
      <c r="CD161" s="174"/>
      <c r="CE161" s="174"/>
      <c r="CF161" s="174"/>
      <c r="CG161" s="174"/>
      <c r="CH161" s="174"/>
      <c r="CI161" s="174"/>
      <c r="CJ161" s="174"/>
      <c r="CK161" s="174"/>
      <c r="CL161" s="174"/>
      <c r="CM161" s="174"/>
      <c r="CN161" s="174"/>
      <c r="CO161" s="174"/>
      <c r="CP161" s="174"/>
      <c r="CQ161" s="174"/>
      <c r="CR161" s="174"/>
      <c r="CS161" s="174"/>
      <c r="CT161" s="174"/>
      <c r="CU161" s="174"/>
      <c r="CZ161" s="497"/>
      <c r="FV161" s="505"/>
      <c r="GF161" s="372"/>
    </row>
    <row r="162" spans="1:188" ht="39.950000000000003" customHeight="1" thickBot="1">
      <c r="A162" s="1020">
        <f t="shared" si="92"/>
        <v>0</v>
      </c>
      <c r="B162" s="939"/>
      <c r="C162" s="940"/>
      <c r="D162" s="943"/>
      <c r="E162" s="1027"/>
      <c r="F162" s="826"/>
      <c r="G162" s="827"/>
      <c r="H162" s="828"/>
      <c r="I162" s="1031">
        <f t="shared" si="91"/>
        <v>2</v>
      </c>
      <c r="J162" s="999" t="s">
        <v>0</v>
      </c>
      <c r="K162" s="999" t="s">
        <v>0</v>
      </c>
      <c r="L162" s="1007" t="s">
        <v>0</v>
      </c>
      <c r="M162" s="843">
        <f t="shared" si="73"/>
        <v>0.45833333333333331</v>
      </c>
      <c r="N162" s="219"/>
      <c r="O162" s="794"/>
      <c r="P162" s="103" t="s">
        <v>167</v>
      </c>
      <c r="Q162" s="116" t="str">
        <f t="shared" si="74"/>
        <v xml:space="preserve"> </v>
      </c>
      <c r="R162" s="116" t="str">
        <f t="shared" si="74"/>
        <v xml:space="preserve"> </v>
      </c>
      <c r="S162" s="116" t="str">
        <f t="shared" si="74"/>
        <v xml:space="preserve"> </v>
      </c>
      <c r="T162" s="123" t="str">
        <f t="shared" si="63"/>
        <v xml:space="preserve"> </v>
      </c>
      <c r="U162" s="143">
        <f t="shared" si="75"/>
        <v>41340.038194444445</v>
      </c>
      <c r="V162" s="203">
        <f t="shared" si="76"/>
        <v>0</v>
      </c>
      <c r="AD162" s="119" t="str">
        <f t="shared" si="64"/>
        <v>z-Unused-entry</v>
      </c>
      <c r="AE162" s="119">
        <f t="shared" si="65"/>
        <v>0</v>
      </c>
      <c r="AF162" s="110"/>
      <c r="AG162" s="115">
        <f t="shared" si="77"/>
        <v>0</v>
      </c>
      <c r="AH162" s="174">
        <f t="shared" si="66"/>
        <v>0</v>
      </c>
      <c r="AI162" s="174">
        <f t="shared" si="67"/>
        <v>0</v>
      </c>
      <c r="AJ162" s="285">
        <f t="shared" si="78"/>
        <v>999999999</v>
      </c>
      <c r="AK162" s="232">
        <f t="shared" si="68"/>
        <v>0</v>
      </c>
      <c r="AL162" s="232">
        <f t="shared" si="69"/>
        <v>0</v>
      </c>
      <c r="AM162" s="178">
        <f>IF(AND($L162="Attended",$J162="Yes"),IF('IO Intake'!D$8=$AJ162,VLOOKUP('IO Intro'!$C$4,$Y$9:$Z$16,2),$AM162),0)</f>
        <v>0</v>
      </c>
      <c r="AN162" s="178">
        <f t="shared" si="79"/>
        <v>0</v>
      </c>
      <c r="AO162" s="178">
        <f t="shared" si="80"/>
        <v>0</v>
      </c>
      <c r="AP162" s="178">
        <f t="shared" si="81"/>
        <v>0</v>
      </c>
      <c r="AQ162" s="178">
        <f t="shared" si="82"/>
        <v>0</v>
      </c>
      <c r="AR162" s="178">
        <f t="shared" si="83"/>
        <v>0</v>
      </c>
      <c r="AS162" s="178">
        <f t="shared" si="84"/>
        <v>0</v>
      </c>
      <c r="AT162" s="178">
        <f t="shared" si="85"/>
        <v>0</v>
      </c>
      <c r="AU162" s="214">
        <f t="shared" si="86"/>
        <v>0</v>
      </c>
      <c r="AV162" s="215"/>
      <c r="AW162" s="178"/>
      <c r="AX162" s="160">
        <f t="shared" si="87"/>
        <v>0</v>
      </c>
      <c r="AY162" s="191">
        <f t="shared" si="88"/>
        <v>0</v>
      </c>
      <c r="AZ162" s="191">
        <f t="shared" si="89"/>
        <v>0</v>
      </c>
      <c r="BA162" s="191">
        <f t="shared" si="90"/>
        <v>0</v>
      </c>
      <c r="BB162" s="161"/>
      <c r="BC162" s="174"/>
      <c r="BD162" s="174"/>
      <c r="BE162" s="174"/>
      <c r="BF162" s="174"/>
      <c r="BG162" s="174"/>
      <c r="BH162" s="174"/>
      <c r="BI162" s="157"/>
      <c r="BJ162" s="213">
        <f t="shared" si="70"/>
        <v>0</v>
      </c>
      <c r="BK162" s="213">
        <f t="shared" si="71"/>
        <v>0</v>
      </c>
      <c r="BL162" s="213">
        <f t="shared" si="72"/>
        <v>0</v>
      </c>
      <c r="BM162" s="817"/>
      <c r="BN162" s="219"/>
      <c r="BO162" s="193"/>
      <c r="BP162" s="215"/>
      <c r="BQ162" s="158"/>
      <c r="BR162" s="174"/>
      <c r="BS162" s="158"/>
      <c r="BT162" s="174"/>
      <c r="BU162" s="158"/>
      <c r="BV162" s="174"/>
      <c r="BW162" s="158"/>
      <c r="BX162" s="174"/>
      <c r="BY162" s="158"/>
      <c r="BZ162" s="202"/>
      <c r="CA162" s="212"/>
      <c r="CB162" s="174"/>
      <c r="CC162" s="174"/>
      <c r="CD162" s="174"/>
      <c r="CE162" s="174"/>
      <c r="CF162" s="174"/>
      <c r="CG162" s="174"/>
      <c r="CH162" s="174"/>
      <c r="CI162" s="174"/>
      <c r="CJ162" s="174"/>
      <c r="CK162" s="174"/>
      <c r="CL162" s="174"/>
      <c r="CM162" s="174"/>
      <c r="CN162" s="174"/>
      <c r="CO162" s="174"/>
      <c r="CP162" s="174"/>
      <c r="CQ162" s="174"/>
      <c r="CR162" s="174"/>
      <c r="CS162" s="174"/>
      <c r="CT162" s="174"/>
      <c r="CU162" s="174"/>
      <c r="CZ162" s="497"/>
      <c r="FV162" s="505"/>
      <c r="GF162" s="372"/>
    </row>
    <row r="163" spans="1:188" ht="39.950000000000003" customHeight="1" thickBot="1">
      <c r="A163" s="1020">
        <f t="shared" si="92"/>
        <v>0</v>
      </c>
      <c r="B163" s="939"/>
      <c r="C163" s="940"/>
      <c r="D163" s="943"/>
      <c r="E163" s="1027"/>
      <c r="F163" s="826"/>
      <c r="G163" s="827"/>
      <c r="H163" s="828"/>
      <c r="I163" s="1031">
        <f t="shared" si="91"/>
        <v>2</v>
      </c>
      <c r="J163" s="999" t="s">
        <v>0</v>
      </c>
      <c r="K163" s="999" t="s">
        <v>0</v>
      </c>
      <c r="L163" s="1007" t="s">
        <v>0</v>
      </c>
      <c r="M163" s="843">
        <f t="shared" si="73"/>
        <v>0.45833333333333331</v>
      </c>
      <c r="N163" s="219"/>
      <c r="O163" s="794"/>
      <c r="P163" s="103" t="s">
        <v>167</v>
      </c>
      <c r="Q163" s="116" t="str">
        <f t="shared" si="74"/>
        <v xml:space="preserve"> </v>
      </c>
      <c r="R163" s="116" t="str">
        <f t="shared" si="74"/>
        <v xml:space="preserve"> </v>
      </c>
      <c r="S163" s="116" t="str">
        <f t="shared" si="74"/>
        <v xml:space="preserve"> </v>
      </c>
      <c r="T163" s="123" t="str">
        <f t="shared" si="63"/>
        <v xml:space="preserve"> </v>
      </c>
      <c r="U163" s="143">
        <f t="shared" si="75"/>
        <v>41340.038194444445</v>
      </c>
      <c r="V163" s="203">
        <f t="shared" si="76"/>
        <v>0</v>
      </c>
      <c r="AD163" s="119" t="str">
        <f t="shared" si="64"/>
        <v>z-Unused-entry</v>
      </c>
      <c r="AE163" s="119">
        <f t="shared" si="65"/>
        <v>0</v>
      </c>
      <c r="AF163" s="110"/>
      <c r="AG163" s="115">
        <f t="shared" si="77"/>
        <v>0</v>
      </c>
      <c r="AH163" s="174">
        <f t="shared" si="66"/>
        <v>0</v>
      </c>
      <c r="AI163" s="174">
        <f t="shared" si="67"/>
        <v>0</v>
      </c>
      <c r="AJ163" s="285">
        <f t="shared" si="78"/>
        <v>999999999</v>
      </c>
      <c r="AK163" s="232">
        <f t="shared" si="68"/>
        <v>0</v>
      </c>
      <c r="AL163" s="232">
        <f t="shared" si="69"/>
        <v>0</v>
      </c>
      <c r="AM163" s="178">
        <f>IF(AND($L163="Attended",$J163="Yes"),IF('IO Intake'!D$8=$AJ163,VLOOKUP('IO Intro'!$C$4,$Y$9:$Z$16,2),$AM163),0)</f>
        <v>0</v>
      </c>
      <c r="AN163" s="178">
        <f t="shared" si="79"/>
        <v>0</v>
      </c>
      <c r="AO163" s="178">
        <f t="shared" si="80"/>
        <v>0</v>
      </c>
      <c r="AP163" s="178">
        <f t="shared" si="81"/>
        <v>0</v>
      </c>
      <c r="AQ163" s="178">
        <f t="shared" si="82"/>
        <v>0</v>
      </c>
      <c r="AR163" s="178">
        <f t="shared" si="83"/>
        <v>0</v>
      </c>
      <c r="AS163" s="178">
        <f t="shared" si="84"/>
        <v>0</v>
      </c>
      <c r="AT163" s="178">
        <f t="shared" si="85"/>
        <v>0</v>
      </c>
      <c r="AU163" s="214">
        <f t="shared" si="86"/>
        <v>0</v>
      </c>
      <c r="AV163" s="215"/>
      <c r="AW163" s="178"/>
      <c r="AX163" s="160">
        <f t="shared" si="87"/>
        <v>0</v>
      </c>
      <c r="AY163" s="191">
        <f t="shared" si="88"/>
        <v>0</v>
      </c>
      <c r="AZ163" s="191">
        <f t="shared" si="89"/>
        <v>0</v>
      </c>
      <c r="BA163" s="191">
        <f t="shared" si="90"/>
        <v>0</v>
      </c>
      <c r="BB163" s="161"/>
      <c r="BC163" s="174"/>
      <c r="BD163" s="174"/>
      <c r="BE163" s="174"/>
      <c r="BF163" s="174"/>
      <c r="BG163" s="174"/>
      <c r="BH163" s="174"/>
      <c r="BI163" s="157"/>
      <c r="BJ163" s="213">
        <f t="shared" si="70"/>
        <v>0</v>
      </c>
      <c r="BK163" s="213">
        <f t="shared" si="71"/>
        <v>0</v>
      </c>
      <c r="BL163" s="213">
        <f t="shared" si="72"/>
        <v>0</v>
      </c>
      <c r="BM163" s="817"/>
      <c r="BN163" s="219"/>
      <c r="BO163" s="193"/>
      <c r="BP163" s="215"/>
      <c r="BQ163" s="158"/>
      <c r="BR163" s="174"/>
      <c r="BS163" s="158"/>
      <c r="BT163" s="174"/>
      <c r="BU163" s="158"/>
      <c r="BV163" s="174"/>
      <c r="BW163" s="158"/>
      <c r="BX163" s="174"/>
      <c r="BY163" s="158"/>
      <c r="BZ163" s="202"/>
      <c r="CA163" s="212"/>
      <c r="CB163" s="174"/>
      <c r="CC163" s="174"/>
      <c r="CD163" s="174"/>
      <c r="CE163" s="174"/>
      <c r="CF163" s="174"/>
      <c r="CG163" s="174"/>
      <c r="CH163" s="174"/>
      <c r="CI163" s="174"/>
      <c r="CJ163" s="174"/>
      <c r="CK163" s="174"/>
      <c r="CL163" s="174"/>
      <c r="CM163" s="174"/>
      <c r="CN163" s="174"/>
      <c r="CO163" s="174"/>
      <c r="CP163" s="174"/>
      <c r="CQ163" s="174"/>
      <c r="CR163" s="174"/>
      <c r="CS163" s="174"/>
      <c r="CT163" s="174"/>
      <c r="CU163" s="174"/>
      <c r="CZ163" s="497"/>
      <c r="FV163" s="505"/>
      <c r="GF163" s="372"/>
    </row>
    <row r="164" spans="1:188" ht="39.950000000000003" customHeight="1" thickBot="1">
      <c r="A164" s="1020">
        <f t="shared" si="92"/>
        <v>0</v>
      </c>
      <c r="B164" s="939"/>
      <c r="C164" s="940"/>
      <c r="D164" s="943"/>
      <c r="E164" s="1027"/>
      <c r="F164" s="826"/>
      <c r="G164" s="827"/>
      <c r="H164" s="828"/>
      <c r="I164" s="1031">
        <f t="shared" si="91"/>
        <v>2</v>
      </c>
      <c r="J164" s="999" t="s">
        <v>0</v>
      </c>
      <c r="K164" s="999" t="s">
        <v>0</v>
      </c>
      <c r="L164" s="1007" t="s">
        <v>0</v>
      </c>
      <c r="M164" s="843">
        <f t="shared" si="73"/>
        <v>0.45833333333333331</v>
      </c>
      <c r="N164" s="219"/>
      <c r="O164" s="794"/>
      <c r="P164" s="103" t="s">
        <v>167</v>
      </c>
      <c r="Q164" s="116" t="str">
        <f t="shared" si="74"/>
        <v xml:space="preserve"> </v>
      </c>
      <c r="R164" s="116" t="str">
        <f t="shared" si="74"/>
        <v xml:space="preserve"> </v>
      </c>
      <c r="S164" s="116" t="str">
        <f t="shared" si="74"/>
        <v xml:space="preserve"> </v>
      </c>
      <c r="T164" s="123" t="str">
        <f t="shared" si="63"/>
        <v xml:space="preserve"> </v>
      </c>
      <c r="U164" s="143">
        <f t="shared" si="75"/>
        <v>41340.038194444445</v>
      </c>
      <c r="V164" s="203">
        <f t="shared" si="76"/>
        <v>0</v>
      </c>
      <c r="AD164" s="119" t="str">
        <f t="shared" si="64"/>
        <v>z-Unused-entry</v>
      </c>
      <c r="AE164" s="119">
        <f t="shared" si="65"/>
        <v>0</v>
      </c>
      <c r="AF164" s="110"/>
      <c r="AG164" s="115">
        <f t="shared" si="77"/>
        <v>0</v>
      </c>
      <c r="AH164" s="174">
        <f t="shared" si="66"/>
        <v>0</v>
      </c>
      <c r="AI164" s="174">
        <f t="shared" si="67"/>
        <v>0</v>
      </c>
      <c r="AJ164" s="285">
        <f t="shared" si="78"/>
        <v>999999999</v>
      </c>
      <c r="AK164" s="232">
        <f t="shared" si="68"/>
        <v>0</v>
      </c>
      <c r="AL164" s="232">
        <f t="shared" si="69"/>
        <v>0</v>
      </c>
      <c r="AM164" s="178">
        <f>IF(AND($L164="Attended",$J164="Yes"),IF('IO Intake'!D$8=$AJ164,VLOOKUP('IO Intro'!$C$4,$Y$9:$Z$16,2),$AM164),0)</f>
        <v>0</v>
      </c>
      <c r="AN164" s="178">
        <f t="shared" si="79"/>
        <v>0</v>
      </c>
      <c r="AO164" s="178">
        <f t="shared" si="80"/>
        <v>0</v>
      </c>
      <c r="AP164" s="178">
        <f t="shared" si="81"/>
        <v>0</v>
      </c>
      <c r="AQ164" s="178">
        <f t="shared" si="82"/>
        <v>0</v>
      </c>
      <c r="AR164" s="178">
        <f t="shared" si="83"/>
        <v>0</v>
      </c>
      <c r="AS164" s="178">
        <f t="shared" si="84"/>
        <v>0</v>
      </c>
      <c r="AT164" s="178">
        <f t="shared" si="85"/>
        <v>0</v>
      </c>
      <c r="AU164" s="214">
        <f t="shared" si="86"/>
        <v>0</v>
      </c>
      <c r="AV164" s="215"/>
      <c r="AW164" s="178"/>
      <c r="AX164" s="160">
        <f t="shared" si="87"/>
        <v>0</v>
      </c>
      <c r="AY164" s="191">
        <f t="shared" si="88"/>
        <v>0</v>
      </c>
      <c r="AZ164" s="191">
        <f t="shared" si="89"/>
        <v>0</v>
      </c>
      <c r="BA164" s="191">
        <f t="shared" si="90"/>
        <v>0</v>
      </c>
      <c r="BB164" s="161"/>
      <c r="BC164" s="174"/>
      <c r="BD164" s="174"/>
      <c r="BE164" s="174"/>
      <c r="BF164" s="174"/>
      <c r="BG164" s="174"/>
      <c r="BH164" s="174"/>
      <c r="BI164" s="157"/>
      <c r="BJ164" s="213">
        <f t="shared" si="70"/>
        <v>0</v>
      </c>
      <c r="BK164" s="213">
        <f t="shared" si="71"/>
        <v>0</v>
      </c>
      <c r="BL164" s="213">
        <f t="shared" si="72"/>
        <v>0</v>
      </c>
      <c r="BM164" s="817"/>
      <c r="BN164" s="219"/>
      <c r="BO164" s="193"/>
      <c r="BP164" s="215"/>
      <c r="BQ164" s="158"/>
      <c r="BR164" s="174"/>
      <c r="BS164" s="158"/>
      <c r="BT164" s="174"/>
      <c r="BU164" s="158"/>
      <c r="BV164" s="174"/>
      <c r="BW164" s="158"/>
      <c r="BX164" s="174"/>
      <c r="BY164" s="158"/>
      <c r="BZ164" s="202"/>
      <c r="CA164" s="212"/>
      <c r="CB164" s="174"/>
      <c r="CC164" s="174"/>
      <c r="CD164" s="174"/>
      <c r="CE164" s="174"/>
      <c r="CF164" s="174"/>
      <c r="CG164" s="174"/>
      <c r="CH164" s="174"/>
      <c r="CI164" s="174"/>
      <c r="CJ164" s="174"/>
      <c r="CK164" s="174"/>
      <c r="CL164" s="174"/>
      <c r="CM164" s="174"/>
      <c r="CN164" s="174"/>
      <c r="CO164" s="174"/>
      <c r="CP164" s="174"/>
      <c r="CQ164" s="174"/>
      <c r="CR164" s="174"/>
      <c r="CS164" s="174"/>
      <c r="CT164" s="174"/>
      <c r="CU164" s="174"/>
      <c r="CZ164" s="497"/>
      <c r="FV164" s="505"/>
      <c r="GF164" s="372"/>
    </row>
    <row r="165" spans="1:188" ht="39.950000000000003" customHeight="1" thickBot="1">
      <c r="A165" s="1020">
        <f t="shared" si="92"/>
        <v>0</v>
      </c>
      <c r="B165" s="939"/>
      <c r="C165" s="940"/>
      <c r="D165" s="943"/>
      <c r="E165" s="1027"/>
      <c r="F165" s="826"/>
      <c r="G165" s="827"/>
      <c r="H165" s="828"/>
      <c r="I165" s="1031">
        <f t="shared" si="91"/>
        <v>2</v>
      </c>
      <c r="J165" s="999" t="s">
        <v>0</v>
      </c>
      <c r="K165" s="999" t="s">
        <v>0</v>
      </c>
      <c r="L165" s="1007" t="s">
        <v>0</v>
      </c>
      <c r="M165" s="843">
        <f t="shared" si="73"/>
        <v>0.45833333333333331</v>
      </c>
      <c r="N165" s="219"/>
      <c r="O165" s="794"/>
      <c r="P165" s="103" t="s">
        <v>167</v>
      </c>
      <c r="Q165" s="116" t="str">
        <f t="shared" si="74"/>
        <v xml:space="preserve"> </v>
      </c>
      <c r="R165" s="116" t="str">
        <f t="shared" si="74"/>
        <v xml:space="preserve"> </v>
      </c>
      <c r="S165" s="116" t="str">
        <f t="shared" si="74"/>
        <v xml:space="preserve"> </v>
      </c>
      <c r="T165" s="123" t="str">
        <f t="shared" si="63"/>
        <v xml:space="preserve"> </v>
      </c>
      <c r="U165" s="143">
        <f t="shared" si="75"/>
        <v>41340.038194444445</v>
      </c>
      <c r="V165" s="203">
        <f t="shared" si="76"/>
        <v>0</v>
      </c>
      <c r="AD165" s="119" t="str">
        <f t="shared" si="64"/>
        <v>z-Unused-entry</v>
      </c>
      <c r="AE165" s="119">
        <f t="shared" si="65"/>
        <v>0</v>
      </c>
      <c r="AF165" s="110"/>
      <c r="AG165" s="115">
        <f t="shared" si="77"/>
        <v>0</v>
      </c>
      <c r="AH165" s="174">
        <f t="shared" si="66"/>
        <v>0</v>
      </c>
      <c r="AI165" s="174">
        <f t="shared" si="67"/>
        <v>0</v>
      </c>
      <c r="AJ165" s="285">
        <f t="shared" si="78"/>
        <v>999999999</v>
      </c>
      <c r="AK165" s="232">
        <f t="shared" si="68"/>
        <v>0</v>
      </c>
      <c r="AL165" s="232">
        <f t="shared" si="69"/>
        <v>0</v>
      </c>
      <c r="AM165" s="178">
        <f>IF(AND($L165="Attended",$J165="Yes"),IF('IO Intake'!D$8=$AJ165,VLOOKUP('IO Intro'!$C$4,$Y$9:$Z$16,2),$AM165),0)</f>
        <v>0</v>
      </c>
      <c r="AN165" s="178">
        <f t="shared" si="79"/>
        <v>0</v>
      </c>
      <c r="AO165" s="178">
        <f t="shared" si="80"/>
        <v>0</v>
      </c>
      <c r="AP165" s="178">
        <f t="shared" si="81"/>
        <v>0</v>
      </c>
      <c r="AQ165" s="178">
        <f t="shared" si="82"/>
        <v>0</v>
      </c>
      <c r="AR165" s="178">
        <f t="shared" si="83"/>
        <v>0</v>
      </c>
      <c r="AS165" s="178">
        <f t="shared" si="84"/>
        <v>0</v>
      </c>
      <c r="AT165" s="178">
        <f t="shared" si="85"/>
        <v>0</v>
      </c>
      <c r="AU165" s="214">
        <f t="shared" si="86"/>
        <v>0</v>
      </c>
      <c r="AV165" s="215"/>
      <c r="AW165" s="178"/>
      <c r="AX165" s="160">
        <f t="shared" si="87"/>
        <v>0</v>
      </c>
      <c r="AY165" s="191">
        <f t="shared" si="88"/>
        <v>0</v>
      </c>
      <c r="AZ165" s="191">
        <f t="shared" si="89"/>
        <v>0</v>
      </c>
      <c r="BA165" s="191">
        <f t="shared" si="90"/>
        <v>0</v>
      </c>
      <c r="BB165" s="161"/>
      <c r="BC165" s="174"/>
      <c r="BD165" s="174"/>
      <c r="BE165" s="174"/>
      <c r="BF165" s="174"/>
      <c r="BG165" s="174"/>
      <c r="BH165" s="174"/>
      <c r="BI165" s="157"/>
      <c r="BJ165" s="213">
        <f t="shared" si="70"/>
        <v>0</v>
      </c>
      <c r="BK165" s="213">
        <f t="shared" si="71"/>
        <v>0</v>
      </c>
      <c r="BL165" s="213">
        <f t="shared" si="72"/>
        <v>0</v>
      </c>
      <c r="BM165" s="817"/>
      <c r="BN165" s="219"/>
      <c r="BO165" s="193"/>
      <c r="BP165" s="215"/>
      <c r="BQ165" s="158"/>
      <c r="BR165" s="174"/>
      <c r="BS165" s="158"/>
      <c r="BT165" s="174"/>
      <c r="BU165" s="158"/>
      <c r="BV165" s="174"/>
      <c r="BW165" s="158"/>
      <c r="BX165" s="174"/>
      <c r="BY165" s="158"/>
      <c r="BZ165" s="202"/>
      <c r="CA165" s="212"/>
      <c r="CB165" s="174"/>
      <c r="CC165" s="174"/>
      <c r="CD165" s="174"/>
      <c r="CE165" s="174"/>
      <c r="CF165" s="174"/>
      <c r="CG165" s="174"/>
      <c r="CH165" s="174"/>
      <c r="CI165" s="174"/>
      <c r="CJ165" s="174"/>
      <c r="CK165" s="174"/>
      <c r="CL165" s="174"/>
      <c r="CM165" s="174"/>
      <c r="CN165" s="174"/>
      <c r="CO165" s="174"/>
      <c r="CP165" s="174"/>
      <c r="CQ165" s="174"/>
      <c r="CR165" s="174"/>
      <c r="CS165" s="174"/>
      <c r="CT165" s="174"/>
      <c r="CU165" s="174"/>
      <c r="CZ165" s="497"/>
      <c r="FV165" s="505"/>
      <c r="GF165" s="372"/>
    </row>
    <row r="166" spans="1:188" ht="39.950000000000003" customHeight="1" thickBot="1">
      <c r="A166" s="1020">
        <f t="shared" si="92"/>
        <v>0</v>
      </c>
      <c r="B166" s="939"/>
      <c r="C166" s="940"/>
      <c r="D166" s="943"/>
      <c r="E166" s="1027"/>
      <c r="F166" s="826"/>
      <c r="G166" s="827"/>
      <c r="H166" s="828"/>
      <c r="I166" s="1031">
        <f t="shared" si="91"/>
        <v>2</v>
      </c>
      <c r="J166" s="999" t="s">
        <v>0</v>
      </c>
      <c r="K166" s="999" t="s">
        <v>0</v>
      </c>
      <c r="L166" s="1007" t="s">
        <v>0</v>
      </c>
      <c r="M166" s="843">
        <f t="shared" si="73"/>
        <v>0.45833333333333331</v>
      </c>
      <c r="N166" s="219"/>
      <c r="O166" s="794"/>
      <c r="P166" s="103" t="s">
        <v>167</v>
      </c>
      <c r="Q166" s="116" t="str">
        <f t="shared" si="74"/>
        <v xml:space="preserve"> </v>
      </c>
      <c r="R166" s="116" t="str">
        <f t="shared" si="74"/>
        <v xml:space="preserve"> </v>
      </c>
      <c r="S166" s="116" t="str">
        <f t="shared" si="74"/>
        <v xml:space="preserve"> </v>
      </c>
      <c r="T166" s="123" t="str">
        <f t="shared" si="63"/>
        <v xml:space="preserve"> </v>
      </c>
      <c r="U166" s="143">
        <f t="shared" si="75"/>
        <v>41340.038194444445</v>
      </c>
      <c r="V166" s="203">
        <f t="shared" si="76"/>
        <v>0</v>
      </c>
      <c r="AD166" s="119" t="str">
        <f t="shared" si="64"/>
        <v>z-Unused-entry</v>
      </c>
      <c r="AE166" s="119">
        <f t="shared" si="65"/>
        <v>0</v>
      </c>
      <c r="AF166" s="110"/>
      <c r="AG166" s="115">
        <f t="shared" si="77"/>
        <v>0</v>
      </c>
      <c r="AH166" s="174">
        <f t="shared" si="66"/>
        <v>0</v>
      </c>
      <c r="AI166" s="174">
        <f t="shared" si="67"/>
        <v>0</v>
      </c>
      <c r="AJ166" s="285">
        <f t="shared" si="78"/>
        <v>999999999</v>
      </c>
      <c r="AK166" s="232">
        <f t="shared" si="68"/>
        <v>0</v>
      </c>
      <c r="AL166" s="232">
        <f t="shared" si="69"/>
        <v>0</v>
      </c>
      <c r="AM166" s="178">
        <f>IF(AND($L166="Attended",$J166="Yes"),IF('IO Intake'!D$8=$AJ166,VLOOKUP('IO Intro'!$C$4,$Y$9:$Z$16,2),$AM166),0)</f>
        <v>0</v>
      </c>
      <c r="AN166" s="178">
        <f t="shared" si="79"/>
        <v>0</v>
      </c>
      <c r="AO166" s="178">
        <f t="shared" si="80"/>
        <v>0</v>
      </c>
      <c r="AP166" s="178">
        <f t="shared" si="81"/>
        <v>0</v>
      </c>
      <c r="AQ166" s="178">
        <f t="shared" si="82"/>
        <v>0</v>
      </c>
      <c r="AR166" s="178">
        <f t="shared" si="83"/>
        <v>0</v>
      </c>
      <c r="AS166" s="178">
        <f t="shared" si="84"/>
        <v>0</v>
      </c>
      <c r="AT166" s="178">
        <f t="shared" si="85"/>
        <v>0</v>
      </c>
      <c r="AU166" s="214">
        <f t="shared" si="86"/>
        <v>0</v>
      </c>
      <c r="AV166" s="215"/>
      <c r="AW166" s="178"/>
      <c r="AX166" s="160">
        <f t="shared" si="87"/>
        <v>0</v>
      </c>
      <c r="AY166" s="191">
        <f t="shared" si="88"/>
        <v>0</v>
      </c>
      <c r="AZ166" s="191">
        <f t="shared" si="89"/>
        <v>0</v>
      </c>
      <c r="BA166" s="191">
        <f t="shared" si="90"/>
        <v>0</v>
      </c>
      <c r="BB166" s="161"/>
      <c r="BC166" s="174"/>
      <c r="BD166" s="174"/>
      <c r="BE166" s="174"/>
      <c r="BF166" s="174"/>
      <c r="BG166" s="174"/>
      <c r="BH166" s="174"/>
      <c r="BI166" s="157"/>
      <c r="BJ166" s="213">
        <f t="shared" si="70"/>
        <v>0</v>
      </c>
      <c r="BK166" s="213">
        <f t="shared" si="71"/>
        <v>0</v>
      </c>
      <c r="BL166" s="213">
        <f t="shared" si="72"/>
        <v>0</v>
      </c>
      <c r="BM166" s="817"/>
      <c r="BN166" s="219"/>
      <c r="BO166" s="193"/>
      <c r="BP166" s="215"/>
      <c r="BQ166" s="158"/>
      <c r="BR166" s="174"/>
      <c r="BS166" s="158"/>
      <c r="BT166" s="174"/>
      <c r="BU166" s="158"/>
      <c r="BV166" s="174"/>
      <c r="BW166" s="158"/>
      <c r="BX166" s="174"/>
      <c r="BY166" s="158"/>
      <c r="BZ166" s="202"/>
      <c r="CA166" s="212"/>
      <c r="CB166" s="174"/>
      <c r="CC166" s="174"/>
      <c r="CD166" s="174"/>
      <c r="CE166" s="174"/>
      <c r="CF166" s="174"/>
      <c r="CG166" s="174"/>
      <c r="CH166" s="174"/>
      <c r="CI166" s="174"/>
      <c r="CJ166" s="174"/>
      <c r="CK166" s="174"/>
      <c r="CL166" s="174"/>
      <c r="CM166" s="174"/>
      <c r="CN166" s="174"/>
      <c r="CO166" s="174"/>
      <c r="CP166" s="174"/>
      <c r="CQ166" s="174"/>
      <c r="CR166" s="174"/>
      <c r="CS166" s="174"/>
      <c r="CT166" s="174"/>
      <c r="CU166" s="174"/>
      <c r="CZ166" s="497"/>
      <c r="FV166" s="505"/>
      <c r="GF166" s="372"/>
    </row>
    <row r="167" spans="1:188" ht="39.950000000000003" customHeight="1" thickBot="1">
      <c r="A167" s="1020">
        <f t="shared" si="92"/>
        <v>0</v>
      </c>
      <c r="B167" s="939"/>
      <c r="C167" s="940"/>
      <c r="D167" s="943"/>
      <c r="E167" s="1027"/>
      <c r="F167" s="826"/>
      <c r="G167" s="827"/>
      <c r="H167" s="828"/>
      <c r="I167" s="1031">
        <f t="shared" si="91"/>
        <v>2</v>
      </c>
      <c r="J167" s="999" t="s">
        <v>0</v>
      </c>
      <c r="K167" s="999" t="s">
        <v>0</v>
      </c>
      <c r="L167" s="1007" t="s">
        <v>0</v>
      </c>
      <c r="M167" s="843">
        <f t="shared" si="73"/>
        <v>0.45833333333333331</v>
      </c>
      <c r="N167" s="219"/>
      <c r="O167" s="794"/>
      <c r="P167" s="103" t="s">
        <v>167</v>
      </c>
      <c r="Q167" s="116" t="str">
        <f t="shared" si="74"/>
        <v xml:space="preserve"> </v>
      </c>
      <c r="R167" s="116" t="str">
        <f t="shared" si="74"/>
        <v xml:space="preserve"> </v>
      </c>
      <c r="S167" s="116" t="str">
        <f t="shared" si="74"/>
        <v xml:space="preserve"> </v>
      </c>
      <c r="T167" s="123" t="str">
        <f t="shared" si="63"/>
        <v xml:space="preserve"> </v>
      </c>
      <c r="U167" s="143">
        <f t="shared" si="75"/>
        <v>41340.038194444445</v>
      </c>
      <c r="V167" s="203">
        <f t="shared" si="76"/>
        <v>0</v>
      </c>
      <c r="AD167" s="119" t="str">
        <f t="shared" si="64"/>
        <v>z-Unused-entry</v>
      </c>
      <c r="AE167" s="119">
        <f t="shared" si="65"/>
        <v>0</v>
      </c>
      <c r="AF167" s="110"/>
      <c r="AG167" s="115">
        <f t="shared" si="77"/>
        <v>0</v>
      </c>
      <c r="AH167" s="174">
        <f t="shared" si="66"/>
        <v>0</v>
      </c>
      <c r="AI167" s="174">
        <f t="shared" si="67"/>
        <v>0</v>
      </c>
      <c r="AJ167" s="285">
        <f t="shared" si="78"/>
        <v>999999999</v>
      </c>
      <c r="AK167" s="232">
        <f t="shared" si="68"/>
        <v>0</v>
      </c>
      <c r="AL167" s="232">
        <f t="shared" si="69"/>
        <v>0</v>
      </c>
      <c r="AM167" s="178">
        <f>IF(AND($L167="Attended",$J167="Yes"),IF('IO Intake'!D$8=$AJ167,VLOOKUP('IO Intro'!$C$4,$Y$9:$Z$16,2),$AM167),0)</f>
        <v>0</v>
      </c>
      <c r="AN167" s="178">
        <f t="shared" si="79"/>
        <v>0</v>
      </c>
      <c r="AO167" s="178">
        <f t="shared" si="80"/>
        <v>0</v>
      </c>
      <c r="AP167" s="178">
        <f t="shared" si="81"/>
        <v>0</v>
      </c>
      <c r="AQ167" s="178">
        <f t="shared" si="82"/>
        <v>0</v>
      </c>
      <c r="AR167" s="178">
        <f t="shared" si="83"/>
        <v>0</v>
      </c>
      <c r="AS167" s="178">
        <f t="shared" si="84"/>
        <v>0</v>
      </c>
      <c r="AT167" s="178">
        <f t="shared" si="85"/>
        <v>0</v>
      </c>
      <c r="AU167" s="214">
        <f t="shared" si="86"/>
        <v>0</v>
      </c>
      <c r="AV167" s="215"/>
      <c r="AW167" s="178"/>
      <c r="AX167" s="160">
        <f t="shared" si="87"/>
        <v>0</v>
      </c>
      <c r="AY167" s="191">
        <f t="shared" si="88"/>
        <v>0</v>
      </c>
      <c r="AZ167" s="191">
        <f t="shared" si="89"/>
        <v>0</v>
      </c>
      <c r="BA167" s="191">
        <f t="shared" si="90"/>
        <v>0</v>
      </c>
      <c r="BB167" s="161"/>
      <c r="BC167" s="174"/>
      <c r="BD167" s="174"/>
      <c r="BE167" s="174"/>
      <c r="BF167" s="174"/>
      <c r="BG167" s="174"/>
      <c r="BH167" s="174"/>
      <c r="BI167" s="157"/>
      <c r="BJ167" s="213">
        <f t="shared" si="70"/>
        <v>0</v>
      </c>
      <c r="BK167" s="213">
        <f t="shared" si="71"/>
        <v>0</v>
      </c>
      <c r="BL167" s="213">
        <f t="shared" si="72"/>
        <v>0</v>
      </c>
      <c r="BM167" s="817"/>
      <c r="BN167" s="219"/>
      <c r="BO167" s="193"/>
      <c r="BP167" s="215"/>
      <c r="BQ167" s="158"/>
      <c r="BR167" s="174"/>
      <c r="BS167" s="158"/>
      <c r="BT167" s="174"/>
      <c r="BU167" s="158"/>
      <c r="BV167" s="174"/>
      <c r="BW167" s="158"/>
      <c r="BX167" s="174"/>
      <c r="BY167" s="158"/>
      <c r="BZ167" s="202"/>
      <c r="CA167" s="212"/>
      <c r="CB167" s="174"/>
      <c r="CC167" s="174"/>
      <c r="CD167" s="174"/>
      <c r="CE167" s="174"/>
      <c r="CF167" s="174"/>
      <c r="CG167" s="174"/>
      <c r="CH167" s="174"/>
      <c r="CI167" s="174"/>
      <c r="CJ167" s="174"/>
      <c r="CK167" s="174"/>
      <c r="CL167" s="174"/>
      <c r="CM167" s="174"/>
      <c r="CN167" s="174"/>
      <c r="CO167" s="174"/>
      <c r="CP167" s="174"/>
      <c r="CQ167" s="174"/>
      <c r="CR167" s="174"/>
      <c r="CS167" s="174"/>
      <c r="CT167" s="174"/>
      <c r="CU167" s="174"/>
      <c r="CZ167" s="497"/>
      <c r="FV167" s="505"/>
      <c r="GF167" s="372"/>
    </row>
    <row r="168" spans="1:188" ht="39.950000000000003" customHeight="1" thickBot="1">
      <c r="A168" s="1020">
        <f t="shared" si="92"/>
        <v>0</v>
      </c>
      <c r="B168" s="939"/>
      <c r="C168" s="940"/>
      <c r="D168" s="943"/>
      <c r="E168" s="1027"/>
      <c r="F168" s="826"/>
      <c r="G168" s="827"/>
      <c r="H168" s="828"/>
      <c r="I168" s="1031">
        <f t="shared" si="91"/>
        <v>2</v>
      </c>
      <c r="J168" s="999" t="s">
        <v>0</v>
      </c>
      <c r="K168" s="999" t="s">
        <v>0</v>
      </c>
      <c r="L168" s="1007" t="s">
        <v>0</v>
      </c>
      <c r="M168" s="843">
        <f t="shared" si="73"/>
        <v>0.45833333333333331</v>
      </c>
      <c r="N168" s="219"/>
      <c r="O168" s="794"/>
      <c r="P168" s="103" t="s">
        <v>167</v>
      </c>
      <c r="Q168" s="116" t="str">
        <f t="shared" si="74"/>
        <v xml:space="preserve"> </v>
      </c>
      <c r="R168" s="116" t="str">
        <f t="shared" si="74"/>
        <v xml:space="preserve"> </v>
      </c>
      <c r="S168" s="116" t="str">
        <f t="shared" si="74"/>
        <v xml:space="preserve"> </v>
      </c>
      <c r="T168" s="123" t="str">
        <f t="shared" si="63"/>
        <v xml:space="preserve"> </v>
      </c>
      <c r="U168" s="143">
        <f t="shared" si="75"/>
        <v>41340.038194444445</v>
      </c>
      <c r="V168" s="203">
        <f t="shared" si="76"/>
        <v>0</v>
      </c>
      <c r="AD168" s="119" t="str">
        <f t="shared" si="64"/>
        <v>z-Unused-entry</v>
      </c>
      <c r="AE168" s="119">
        <f t="shared" si="65"/>
        <v>0</v>
      </c>
      <c r="AF168" s="110"/>
      <c r="AG168" s="115">
        <f t="shared" si="77"/>
        <v>0</v>
      </c>
      <c r="AH168" s="174">
        <f t="shared" si="66"/>
        <v>0</v>
      </c>
      <c r="AI168" s="174">
        <f t="shared" si="67"/>
        <v>0</v>
      </c>
      <c r="AJ168" s="285">
        <f t="shared" si="78"/>
        <v>999999999</v>
      </c>
      <c r="AK168" s="232">
        <f t="shared" si="68"/>
        <v>0</v>
      </c>
      <c r="AL168" s="232">
        <f t="shared" si="69"/>
        <v>0</v>
      </c>
      <c r="AM168" s="178">
        <f>IF(AND($L168="Attended",$J168="Yes"),IF('IO Intake'!D$8=$AJ168,VLOOKUP('IO Intro'!$C$4,$Y$9:$Z$16,2),$AM168),0)</f>
        <v>0</v>
      </c>
      <c r="AN168" s="178">
        <f t="shared" si="79"/>
        <v>0</v>
      </c>
      <c r="AO168" s="178">
        <f t="shared" si="80"/>
        <v>0</v>
      </c>
      <c r="AP168" s="178">
        <f t="shared" si="81"/>
        <v>0</v>
      </c>
      <c r="AQ168" s="178">
        <f t="shared" si="82"/>
        <v>0</v>
      </c>
      <c r="AR168" s="178">
        <f t="shared" si="83"/>
        <v>0</v>
      </c>
      <c r="AS168" s="178">
        <f t="shared" si="84"/>
        <v>0</v>
      </c>
      <c r="AT168" s="178">
        <f t="shared" si="85"/>
        <v>0</v>
      </c>
      <c r="AU168" s="214">
        <f t="shared" si="86"/>
        <v>0</v>
      </c>
      <c r="AV168" s="215"/>
      <c r="AW168" s="178"/>
      <c r="AX168" s="160">
        <f t="shared" si="87"/>
        <v>0</v>
      </c>
      <c r="AY168" s="191">
        <f t="shared" si="88"/>
        <v>0</v>
      </c>
      <c r="AZ168" s="191">
        <f t="shared" si="89"/>
        <v>0</v>
      </c>
      <c r="BA168" s="191">
        <f t="shared" si="90"/>
        <v>0</v>
      </c>
      <c r="BB168" s="161"/>
      <c r="BC168" s="174"/>
      <c r="BD168" s="174"/>
      <c r="BE168" s="174"/>
      <c r="BF168" s="174"/>
      <c r="BG168" s="174"/>
      <c r="BH168" s="174"/>
      <c r="BI168" s="157"/>
      <c r="BJ168" s="213">
        <f t="shared" si="70"/>
        <v>0</v>
      </c>
      <c r="BK168" s="213">
        <f t="shared" si="71"/>
        <v>0</v>
      </c>
      <c r="BL168" s="213">
        <f t="shared" si="72"/>
        <v>0</v>
      </c>
      <c r="BM168" s="817"/>
      <c r="BN168" s="219"/>
      <c r="BO168" s="193"/>
      <c r="BP168" s="215"/>
      <c r="BQ168" s="158"/>
      <c r="BR168" s="174"/>
      <c r="BS168" s="158"/>
      <c r="BT168" s="174"/>
      <c r="BU168" s="158"/>
      <c r="BV168" s="174"/>
      <c r="BW168" s="158"/>
      <c r="BX168" s="174"/>
      <c r="BY168" s="158"/>
      <c r="BZ168" s="202"/>
      <c r="CA168" s="212"/>
      <c r="CB168" s="174"/>
      <c r="CC168" s="174"/>
      <c r="CD168" s="174"/>
      <c r="CE168" s="174"/>
      <c r="CF168" s="174"/>
      <c r="CG168" s="174"/>
      <c r="CH168" s="174"/>
      <c r="CI168" s="174"/>
      <c r="CJ168" s="174"/>
      <c r="CK168" s="174"/>
      <c r="CL168" s="174"/>
      <c r="CM168" s="174"/>
      <c r="CN168" s="174"/>
      <c r="CO168" s="174"/>
      <c r="CP168" s="174"/>
      <c r="CQ168" s="174"/>
      <c r="CR168" s="174"/>
      <c r="CS168" s="174"/>
      <c r="CT168" s="174"/>
      <c r="CU168" s="174"/>
      <c r="CZ168" s="497"/>
      <c r="FV168" s="505"/>
      <c r="GF168" s="372"/>
    </row>
    <row r="169" spans="1:188" ht="39.950000000000003" customHeight="1" thickBot="1">
      <c r="A169" s="1020">
        <f t="shared" si="92"/>
        <v>0</v>
      </c>
      <c r="B169" s="939"/>
      <c r="C169" s="940"/>
      <c r="D169" s="943"/>
      <c r="E169" s="1027"/>
      <c r="F169" s="826"/>
      <c r="G169" s="827"/>
      <c r="H169" s="828"/>
      <c r="I169" s="1031">
        <f t="shared" si="91"/>
        <v>2</v>
      </c>
      <c r="J169" s="999" t="s">
        <v>0</v>
      </c>
      <c r="K169" s="999" t="s">
        <v>0</v>
      </c>
      <c r="L169" s="1007" t="s">
        <v>0</v>
      </c>
      <c r="M169" s="843">
        <f t="shared" si="73"/>
        <v>0.45833333333333331</v>
      </c>
      <c r="N169" s="219"/>
      <c r="O169" s="794"/>
      <c r="P169" s="103" t="s">
        <v>167</v>
      </c>
      <c r="Q169" s="116" t="str">
        <f t="shared" si="74"/>
        <v xml:space="preserve"> </v>
      </c>
      <c r="R169" s="116" t="str">
        <f t="shared" si="74"/>
        <v xml:space="preserve"> </v>
      </c>
      <c r="S169" s="116" t="str">
        <f t="shared" si="74"/>
        <v xml:space="preserve"> </v>
      </c>
      <c r="T169" s="123" t="str">
        <f t="shared" si="63"/>
        <v xml:space="preserve"> </v>
      </c>
      <c r="U169" s="143">
        <f t="shared" si="75"/>
        <v>41340.038194444445</v>
      </c>
      <c r="V169" s="203">
        <f t="shared" si="76"/>
        <v>0</v>
      </c>
      <c r="AD169" s="119" t="str">
        <f t="shared" si="64"/>
        <v>z-Unused-entry</v>
      </c>
      <c r="AE169" s="119">
        <f t="shared" si="65"/>
        <v>0</v>
      </c>
      <c r="AF169" s="110"/>
      <c r="AG169" s="115">
        <f t="shared" si="77"/>
        <v>0</v>
      </c>
      <c r="AH169" s="174">
        <f t="shared" si="66"/>
        <v>0</v>
      </c>
      <c r="AI169" s="174">
        <f t="shared" si="67"/>
        <v>0</v>
      </c>
      <c r="AJ169" s="285">
        <f t="shared" si="78"/>
        <v>999999999</v>
      </c>
      <c r="AK169" s="232">
        <f t="shared" si="68"/>
        <v>0</v>
      </c>
      <c r="AL169" s="232">
        <f t="shared" si="69"/>
        <v>0</v>
      </c>
      <c r="AM169" s="178">
        <f>IF(AND($L169="Attended",$J169="Yes"),IF('IO Intake'!D$8=$AJ169,VLOOKUP('IO Intro'!$C$4,$Y$9:$Z$16,2),$AM169),0)</f>
        <v>0</v>
      </c>
      <c r="AN169" s="178">
        <f t="shared" si="79"/>
        <v>0</v>
      </c>
      <c r="AO169" s="178">
        <f t="shared" si="80"/>
        <v>0</v>
      </c>
      <c r="AP169" s="178">
        <f t="shared" si="81"/>
        <v>0</v>
      </c>
      <c r="AQ169" s="178">
        <f t="shared" si="82"/>
        <v>0</v>
      </c>
      <c r="AR169" s="178">
        <f t="shared" si="83"/>
        <v>0</v>
      </c>
      <c r="AS169" s="178">
        <f t="shared" si="84"/>
        <v>0</v>
      </c>
      <c r="AT169" s="178">
        <f t="shared" si="85"/>
        <v>0</v>
      </c>
      <c r="AU169" s="214">
        <f t="shared" si="86"/>
        <v>0</v>
      </c>
      <c r="AV169" s="215"/>
      <c r="AW169" s="178"/>
      <c r="AX169" s="160">
        <f t="shared" si="87"/>
        <v>0</v>
      </c>
      <c r="AY169" s="191">
        <f t="shared" si="88"/>
        <v>0</v>
      </c>
      <c r="AZ169" s="191">
        <f t="shared" si="89"/>
        <v>0</v>
      </c>
      <c r="BA169" s="191">
        <f t="shared" si="90"/>
        <v>0</v>
      </c>
      <c r="BB169" s="161"/>
      <c r="BC169" s="174"/>
      <c r="BD169" s="174"/>
      <c r="BE169" s="174"/>
      <c r="BF169" s="174"/>
      <c r="BG169" s="174"/>
      <c r="BH169" s="174"/>
      <c r="BI169" s="157"/>
      <c r="BJ169" s="213">
        <f t="shared" si="70"/>
        <v>0</v>
      </c>
      <c r="BK169" s="213">
        <f t="shared" si="71"/>
        <v>0</v>
      </c>
      <c r="BL169" s="213">
        <f t="shared" si="72"/>
        <v>0</v>
      </c>
      <c r="BM169" s="817"/>
      <c r="BN169" s="219"/>
      <c r="BO169" s="193"/>
      <c r="BP169" s="215"/>
      <c r="BQ169" s="158"/>
      <c r="BR169" s="174"/>
      <c r="BS169" s="158"/>
      <c r="BT169" s="174"/>
      <c r="BU169" s="158"/>
      <c r="BV169" s="174"/>
      <c r="BW169" s="158"/>
      <c r="BX169" s="174"/>
      <c r="BY169" s="158"/>
      <c r="BZ169" s="202"/>
      <c r="CA169" s="212"/>
      <c r="CB169" s="174"/>
      <c r="CC169" s="174"/>
      <c r="CD169" s="174"/>
      <c r="CE169" s="174"/>
      <c r="CF169" s="174"/>
      <c r="CG169" s="174"/>
      <c r="CH169" s="174"/>
      <c r="CI169" s="174"/>
      <c r="CJ169" s="174"/>
      <c r="CK169" s="174"/>
      <c r="CL169" s="174"/>
      <c r="CM169" s="174"/>
      <c r="CN169" s="174"/>
      <c r="CO169" s="174"/>
      <c r="CP169" s="174"/>
      <c r="CQ169" s="174"/>
      <c r="CR169" s="174"/>
      <c r="CS169" s="174"/>
      <c r="CT169" s="174"/>
      <c r="CU169" s="174"/>
      <c r="CZ169" s="497"/>
      <c r="FV169" s="505"/>
      <c r="GF169" s="372"/>
    </row>
    <row r="170" spans="1:188" ht="39.950000000000003" customHeight="1" thickBot="1">
      <c r="A170" s="1020">
        <f t="shared" si="92"/>
        <v>0</v>
      </c>
      <c r="B170" s="939"/>
      <c r="C170" s="940"/>
      <c r="D170" s="943"/>
      <c r="E170" s="1027"/>
      <c r="F170" s="826"/>
      <c r="G170" s="827"/>
      <c r="H170" s="828"/>
      <c r="I170" s="1031">
        <f t="shared" si="91"/>
        <v>2</v>
      </c>
      <c r="J170" s="999" t="s">
        <v>0</v>
      </c>
      <c r="K170" s="999" t="s">
        <v>0</v>
      </c>
      <c r="L170" s="1007" t="s">
        <v>0</v>
      </c>
      <c r="M170" s="843">
        <f t="shared" si="73"/>
        <v>0.45833333333333331</v>
      </c>
      <c r="N170" s="219"/>
      <c r="O170" s="794"/>
      <c r="P170" s="103" t="s">
        <v>167</v>
      </c>
      <c r="Q170" s="116" t="str">
        <f t="shared" si="74"/>
        <v xml:space="preserve"> </v>
      </c>
      <c r="R170" s="116" t="str">
        <f t="shared" si="74"/>
        <v xml:space="preserve"> </v>
      </c>
      <c r="S170" s="116" t="str">
        <f t="shared" si="74"/>
        <v xml:space="preserve"> </v>
      </c>
      <c r="T170" s="123" t="str">
        <f t="shared" si="63"/>
        <v xml:space="preserve"> </v>
      </c>
      <c r="U170" s="143">
        <f t="shared" si="75"/>
        <v>41340.038194444445</v>
      </c>
      <c r="V170" s="203">
        <f t="shared" si="76"/>
        <v>0</v>
      </c>
      <c r="AD170" s="119" t="str">
        <f t="shared" si="64"/>
        <v>z-Unused-entry</v>
      </c>
      <c r="AE170" s="119">
        <f t="shared" si="65"/>
        <v>0</v>
      </c>
      <c r="AF170" s="110"/>
      <c r="AG170" s="115">
        <f t="shared" si="77"/>
        <v>0</v>
      </c>
      <c r="AH170" s="174">
        <f t="shared" si="66"/>
        <v>0</v>
      </c>
      <c r="AI170" s="174">
        <f t="shared" si="67"/>
        <v>0</v>
      </c>
      <c r="AJ170" s="285">
        <f t="shared" si="78"/>
        <v>999999999</v>
      </c>
      <c r="AK170" s="232">
        <f t="shared" si="68"/>
        <v>0</v>
      </c>
      <c r="AL170" s="232">
        <f t="shared" si="69"/>
        <v>0</v>
      </c>
      <c r="AM170" s="178">
        <f>IF(AND($L170="Attended",$J170="Yes"),IF('IO Intake'!D$8=$AJ170,VLOOKUP('IO Intro'!$C$4,$Y$9:$Z$16,2),$AM170),0)</f>
        <v>0</v>
      </c>
      <c r="AN170" s="178">
        <f t="shared" si="79"/>
        <v>0</v>
      </c>
      <c r="AO170" s="178">
        <f t="shared" si="80"/>
        <v>0</v>
      </c>
      <c r="AP170" s="178">
        <f t="shared" si="81"/>
        <v>0</v>
      </c>
      <c r="AQ170" s="178">
        <f t="shared" si="82"/>
        <v>0</v>
      </c>
      <c r="AR170" s="178">
        <f t="shared" si="83"/>
        <v>0</v>
      </c>
      <c r="AS170" s="178">
        <f t="shared" si="84"/>
        <v>0</v>
      </c>
      <c r="AT170" s="178">
        <f t="shared" si="85"/>
        <v>0</v>
      </c>
      <c r="AU170" s="214">
        <f t="shared" si="86"/>
        <v>0</v>
      </c>
      <c r="AV170" s="215"/>
      <c r="AW170" s="178"/>
      <c r="AX170" s="160">
        <f t="shared" si="87"/>
        <v>0</v>
      </c>
      <c r="AY170" s="191">
        <f t="shared" si="88"/>
        <v>0</v>
      </c>
      <c r="AZ170" s="191">
        <f t="shared" si="89"/>
        <v>0</v>
      </c>
      <c r="BA170" s="191">
        <f t="shared" si="90"/>
        <v>0</v>
      </c>
      <c r="BB170" s="161"/>
      <c r="BC170" s="174"/>
      <c r="BD170" s="174"/>
      <c r="BE170" s="174"/>
      <c r="BF170" s="174"/>
      <c r="BG170" s="174"/>
      <c r="BH170" s="174"/>
      <c r="BI170" s="157"/>
      <c r="BJ170" s="213">
        <f t="shared" si="70"/>
        <v>0</v>
      </c>
      <c r="BK170" s="213">
        <f t="shared" si="71"/>
        <v>0</v>
      </c>
      <c r="BL170" s="213">
        <f t="shared" si="72"/>
        <v>0</v>
      </c>
      <c r="BM170" s="817"/>
      <c r="BN170" s="219"/>
      <c r="BO170" s="193"/>
      <c r="BP170" s="215"/>
      <c r="BQ170" s="158"/>
      <c r="BR170" s="174"/>
      <c r="BS170" s="158"/>
      <c r="BT170" s="174"/>
      <c r="BU170" s="158"/>
      <c r="BV170" s="174"/>
      <c r="BW170" s="158"/>
      <c r="BX170" s="174"/>
      <c r="BY170" s="158"/>
      <c r="BZ170" s="202"/>
      <c r="CA170" s="212"/>
      <c r="CB170" s="174"/>
      <c r="CC170" s="174"/>
      <c r="CD170" s="174"/>
      <c r="CE170" s="174"/>
      <c r="CF170" s="174"/>
      <c r="CG170" s="174"/>
      <c r="CH170" s="174"/>
      <c r="CI170" s="174"/>
      <c r="CJ170" s="174"/>
      <c r="CK170" s="174"/>
      <c r="CL170" s="174"/>
      <c r="CM170" s="174"/>
      <c r="CN170" s="174"/>
      <c r="CO170" s="174"/>
      <c r="CP170" s="174"/>
      <c r="CQ170" s="174"/>
      <c r="CR170" s="174"/>
      <c r="CS170" s="174"/>
      <c r="CT170" s="174"/>
      <c r="CU170" s="174"/>
      <c r="CZ170" s="497"/>
      <c r="FV170" s="505"/>
      <c r="GF170" s="372"/>
    </row>
    <row r="171" spans="1:188" ht="39.950000000000003" customHeight="1" thickBot="1">
      <c r="A171" s="1020">
        <f t="shared" si="92"/>
        <v>0</v>
      </c>
      <c r="B171" s="939"/>
      <c r="C171" s="940"/>
      <c r="D171" s="943"/>
      <c r="E171" s="1027"/>
      <c r="F171" s="826"/>
      <c r="G171" s="827"/>
      <c r="H171" s="828"/>
      <c r="I171" s="1031">
        <f t="shared" si="91"/>
        <v>2</v>
      </c>
      <c r="J171" s="999" t="s">
        <v>0</v>
      </c>
      <c r="K171" s="999" t="s">
        <v>0</v>
      </c>
      <c r="L171" s="1007" t="s">
        <v>0</v>
      </c>
      <c r="M171" s="843">
        <f t="shared" si="73"/>
        <v>0.45833333333333331</v>
      </c>
      <c r="N171" s="219"/>
      <c r="O171" s="794"/>
      <c r="P171" s="103" t="s">
        <v>167</v>
      </c>
      <c r="Q171" s="116" t="str">
        <f t="shared" si="74"/>
        <v xml:space="preserve"> </v>
      </c>
      <c r="R171" s="116" t="str">
        <f t="shared" si="74"/>
        <v xml:space="preserve"> </v>
      </c>
      <c r="S171" s="116" t="str">
        <f t="shared" si="74"/>
        <v xml:space="preserve"> </v>
      </c>
      <c r="T171" s="123" t="str">
        <f t="shared" si="63"/>
        <v xml:space="preserve"> </v>
      </c>
      <c r="U171" s="143">
        <f t="shared" si="75"/>
        <v>41340.038194444445</v>
      </c>
      <c r="V171" s="203">
        <f t="shared" si="76"/>
        <v>0</v>
      </c>
      <c r="AD171" s="119" t="str">
        <f t="shared" si="64"/>
        <v>z-Unused-entry</v>
      </c>
      <c r="AE171" s="119">
        <f t="shared" si="65"/>
        <v>0</v>
      </c>
      <c r="AF171" s="110"/>
      <c r="AG171" s="115">
        <f t="shared" si="77"/>
        <v>0</v>
      </c>
      <c r="AH171" s="174">
        <f t="shared" si="66"/>
        <v>0</v>
      </c>
      <c r="AI171" s="174">
        <f t="shared" si="67"/>
        <v>0</v>
      </c>
      <c r="AJ171" s="285">
        <f t="shared" si="78"/>
        <v>999999999</v>
      </c>
      <c r="AK171" s="232">
        <f t="shared" si="68"/>
        <v>0</v>
      </c>
      <c r="AL171" s="232">
        <f t="shared" si="69"/>
        <v>0</v>
      </c>
      <c r="AM171" s="178">
        <f>IF(AND($L171="Attended",$J171="Yes"),IF('IO Intake'!D$8=$AJ171,VLOOKUP('IO Intro'!$C$4,$Y$9:$Z$16,2),$AM171),0)</f>
        <v>0</v>
      </c>
      <c r="AN171" s="178">
        <f t="shared" si="79"/>
        <v>0</v>
      </c>
      <c r="AO171" s="178">
        <f t="shared" si="80"/>
        <v>0</v>
      </c>
      <c r="AP171" s="178">
        <f t="shared" si="81"/>
        <v>0</v>
      </c>
      <c r="AQ171" s="178">
        <f t="shared" si="82"/>
        <v>0</v>
      </c>
      <c r="AR171" s="178">
        <f t="shared" si="83"/>
        <v>0</v>
      </c>
      <c r="AS171" s="178">
        <f t="shared" si="84"/>
        <v>0</v>
      </c>
      <c r="AT171" s="178">
        <f t="shared" si="85"/>
        <v>0</v>
      </c>
      <c r="AU171" s="214">
        <f t="shared" si="86"/>
        <v>0</v>
      </c>
      <c r="AV171" s="215"/>
      <c r="AW171" s="178"/>
      <c r="AX171" s="160">
        <f t="shared" si="87"/>
        <v>0</v>
      </c>
      <c r="AY171" s="191">
        <f t="shared" si="88"/>
        <v>0</v>
      </c>
      <c r="AZ171" s="191">
        <f t="shared" si="89"/>
        <v>0</v>
      </c>
      <c r="BA171" s="191">
        <f t="shared" si="90"/>
        <v>0</v>
      </c>
      <c r="BB171" s="161"/>
      <c r="BC171" s="174"/>
      <c r="BD171" s="174"/>
      <c r="BE171" s="174"/>
      <c r="BF171" s="174"/>
      <c r="BG171" s="174"/>
      <c r="BH171" s="174"/>
      <c r="BI171" s="157"/>
      <c r="BJ171" s="213">
        <f t="shared" si="70"/>
        <v>0</v>
      </c>
      <c r="BK171" s="213">
        <f t="shared" si="71"/>
        <v>0</v>
      </c>
      <c r="BL171" s="213">
        <f t="shared" si="72"/>
        <v>0</v>
      </c>
      <c r="BM171" s="817"/>
      <c r="BN171" s="219"/>
      <c r="BO171" s="193"/>
      <c r="BP171" s="215"/>
      <c r="BQ171" s="158"/>
      <c r="BR171" s="174"/>
      <c r="BS171" s="158"/>
      <c r="BT171" s="174"/>
      <c r="BU171" s="158"/>
      <c r="BV171" s="174"/>
      <c r="BW171" s="158"/>
      <c r="BX171" s="174"/>
      <c r="BY171" s="158"/>
      <c r="BZ171" s="202"/>
      <c r="CA171" s="212"/>
      <c r="CB171" s="174"/>
      <c r="CC171" s="174"/>
      <c r="CD171" s="174"/>
      <c r="CE171" s="174"/>
      <c r="CF171" s="174"/>
      <c r="CG171" s="174"/>
      <c r="CH171" s="174"/>
      <c r="CI171" s="174"/>
      <c r="CJ171" s="174"/>
      <c r="CK171" s="174"/>
      <c r="CL171" s="174"/>
      <c r="CM171" s="174"/>
      <c r="CN171" s="174"/>
      <c r="CO171" s="174"/>
      <c r="CP171" s="174"/>
      <c r="CQ171" s="174"/>
      <c r="CR171" s="174"/>
      <c r="CS171" s="174"/>
      <c r="CT171" s="174"/>
      <c r="CU171" s="174"/>
      <c r="CZ171" s="497"/>
      <c r="FV171" s="505"/>
      <c r="GF171" s="372"/>
    </row>
    <row r="172" spans="1:188" ht="39.950000000000003" customHeight="1" thickBot="1">
      <c r="A172" s="1020">
        <f t="shared" si="92"/>
        <v>0</v>
      </c>
      <c r="B172" s="939"/>
      <c r="C172" s="940"/>
      <c r="D172" s="943"/>
      <c r="E172" s="1027"/>
      <c r="F172" s="826"/>
      <c r="G172" s="827"/>
      <c r="H172" s="828"/>
      <c r="I172" s="1031">
        <f t="shared" si="91"/>
        <v>2</v>
      </c>
      <c r="J172" s="999" t="s">
        <v>0</v>
      </c>
      <c r="K172" s="999" t="s">
        <v>0</v>
      </c>
      <c r="L172" s="1007" t="s">
        <v>0</v>
      </c>
      <c r="M172" s="843">
        <f t="shared" si="73"/>
        <v>0.45833333333333331</v>
      </c>
      <c r="N172" s="219"/>
      <c r="O172" s="794"/>
      <c r="P172" s="103" t="s">
        <v>167</v>
      </c>
      <c r="Q172" s="116" t="str">
        <f t="shared" si="74"/>
        <v xml:space="preserve"> </v>
      </c>
      <c r="R172" s="116" t="str">
        <f t="shared" si="74"/>
        <v xml:space="preserve"> </v>
      </c>
      <c r="S172" s="116" t="str">
        <f t="shared" si="74"/>
        <v xml:space="preserve"> </v>
      </c>
      <c r="T172" s="123" t="str">
        <f t="shared" si="63"/>
        <v xml:space="preserve"> </v>
      </c>
      <c r="U172" s="143">
        <f t="shared" si="75"/>
        <v>41340.038194444445</v>
      </c>
      <c r="V172" s="203">
        <f t="shared" si="76"/>
        <v>0</v>
      </c>
      <c r="AD172" s="119" t="str">
        <f t="shared" si="64"/>
        <v>z-Unused-entry</v>
      </c>
      <c r="AE172" s="119">
        <f t="shared" si="65"/>
        <v>0</v>
      </c>
      <c r="AF172" s="110"/>
      <c r="AG172" s="115">
        <f t="shared" si="77"/>
        <v>0</v>
      </c>
      <c r="AH172" s="174">
        <f t="shared" si="66"/>
        <v>0</v>
      </c>
      <c r="AI172" s="174">
        <f t="shared" si="67"/>
        <v>0</v>
      </c>
      <c r="AJ172" s="285">
        <f t="shared" si="78"/>
        <v>999999999</v>
      </c>
      <c r="AK172" s="232">
        <f t="shared" si="68"/>
        <v>0</v>
      </c>
      <c r="AL172" s="232">
        <f t="shared" si="69"/>
        <v>0</v>
      </c>
      <c r="AM172" s="178">
        <f>IF(AND($L172="Attended",$J172="Yes"),IF('IO Intake'!D$8=$AJ172,VLOOKUP('IO Intro'!$C$4,$Y$9:$Z$16,2),$AM172),0)</f>
        <v>0</v>
      </c>
      <c r="AN172" s="178">
        <f t="shared" si="79"/>
        <v>0</v>
      </c>
      <c r="AO172" s="178">
        <f t="shared" si="80"/>
        <v>0</v>
      </c>
      <c r="AP172" s="178">
        <f t="shared" si="81"/>
        <v>0</v>
      </c>
      <c r="AQ172" s="178">
        <f t="shared" si="82"/>
        <v>0</v>
      </c>
      <c r="AR172" s="178">
        <f t="shared" si="83"/>
        <v>0</v>
      </c>
      <c r="AS172" s="178">
        <f t="shared" si="84"/>
        <v>0</v>
      </c>
      <c r="AT172" s="178">
        <f t="shared" si="85"/>
        <v>0</v>
      </c>
      <c r="AU172" s="214">
        <f t="shared" si="86"/>
        <v>0</v>
      </c>
      <c r="AV172" s="215"/>
      <c r="AW172" s="178"/>
      <c r="AX172" s="160">
        <f t="shared" si="87"/>
        <v>0</v>
      </c>
      <c r="AY172" s="191">
        <f t="shared" si="88"/>
        <v>0</v>
      </c>
      <c r="AZ172" s="191">
        <f t="shared" si="89"/>
        <v>0</v>
      </c>
      <c r="BA172" s="191">
        <f t="shared" si="90"/>
        <v>0</v>
      </c>
      <c r="BB172" s="161"/>
      <c r="BC172" s="174"/>
      <c r="BD172" s="174"/>
      <c r="BE172" s="174"/>
      <c r="BF172" s="174"/>
      <c r="BG172" s="174"/>
      <c r="BH172" s="174"/>
      <c r="BI172" s="157"/>
      <c r="BJ172" s="213">
        <f t="shared" si="70"/>
        <v>0</v>
      </c>
      <c r="BK172" s="213">
        <f t="shared" si="71"/>
        <v>0</v>
      </c>
      <c r="BL172" s="213">
        <f t="shared" si="72"/>
        <v>0</v>
      </c>
      <c r="BM172" s="817"/>
      <c r="BN172" s="219"/>
      <c r="BO172" s="193"/>
      <c r="BP172" s="215"/>
      <c r="BQ172" s="158"/>
      <c r="BR172" s="174"/>
      <c r="BS172" s="158"/>
      <c r="BT172" s="174"/>
      <c r="BU172" s="158"/>
      <c r="BV172" s="174"/>
      <c r="BW172" s="158"/>
      <c r="BX172" s="174"/>
      <c r="BY172" s="158"/>
      <c r="BZ172" s="202"/>
      <c r="CA172" s="212"/>
      <c r="CB172" s="174"/>
      <c r="CC172" s="174"/>
      <c r="CD172" s="174"/>
      <c r="CE172" s="174"/>
      <c r="CF172" s="174"/>
      <c r="CG172" s="174"/>
      <c r="CH172" s="174"/>
      <c r="CI172" s="174"/>
      <c r="CJ172" s="174"/>
      <c r="CK172" s="174"/>
      <c r="CL172" s="174"/>
      <c r="CM172" s="174"/>
      <c r="CN172" s="174"/>
      <c r="CO172" s="174"/>
      <c r="CP172" s="174"/>
      <c r="CQ172" s="174"/>
      <c r="CR172" s="174"/>
      <c r="CS172" s="174"/>
      <c r="CT172" s="174"/>
      <c r="CU172" s="174"/>
      <c r="CZ172" s="497"/>
      <c r="FV172" s="505"/>
      <c r="GF172" s="372"/>
    </row>
    <row r="173" spans="1:188" ht="39.950000000000003" customHeight="1" thickBot="1">
      <c r="A173" s="1020">
        <f t="shared" si="92"/>
        <v>0</v>
      </c>
      <c r="B173" s="939"/>
      <c r="C173" s="940"/>
      <c r="D173" s="943"/>
      <c r="E173" s="1027"/>
      <c r="F173" s="826"/>
      <c r="G173" s="827"/>
      <c r="H173" s="828"/>
      <c r="I173" s="1031">
        <f t="shared" si="91"/>
        <v>2</v>
      </c>
      <c r="J173" s="999" t="s">
        <v>0</v>
      </c>
      <c r="K173" s="999" t="s">
        <v>0</v>
      </c>
      <c r="L173" s="1007" t="s">
        <v>0</v>
      </c>
      <c r="M173" s="843">
        <f t="shared" si="73"/>
        <v>0.45833333333333331</v>
      </c>
      <c r="N173" s="219"/>
      <c r="O173" s="794"/>
      <c r="P173" s="103" t="s">
        <v>167</v>
      </c>
      <c r="Q173" s="116" t="str">
        <f t="shared" si="74"/>
        <v xml:space="preserve"> </v>
      </c>
      <c r="R173" s="116" t="str">
        <f t="shared" si="74"/>
        <v xml:space="preserve"> </v>
      </c>
      <c r="S173" s="116" t="str">
        <f t="shared" si="74"/>
        <v xml:space="preserve"> </v>
      </c>
      <c r="T173" s="123" t="str">
        <f t="shared" si="63"/>
        <v xml:space="preserve"> </v>
      </c>
      <c r="U173" s="143">
        <f t="shared" si="75"/>
        <v>41340.038194444445</v>
      </c>
      <c r="V173" s="203">
        <f t="shared" si="76"/>
        <v>0</v>
      </c>
      <c r="AD173" s="119" t="str">
        <f t="shared" si="64"/>
        <v>z-Unused-entry</v>
      </c>
      <c r="AE173" s="119">
        <f t="shared" si="65"/>
        <v>0</v>
      </c>
      <c r="AF173" s="110"/>
      <c r="AG173" s="115">
        <f t="shared" si="77"/>
        <v>0</v>
      </c>
      <c r="AH173" s="174">
        <f t="shared" si="66"/>
        <v>0</v>
      </c>
      <c r="AI173" s="174">
        <f t="shared" si="67"/>
        <v>0</v>
      </c>
      <c r="AJ173" s="285">
        <f t="shared" si="78"/>
        <v>999999999</v>
      </c>
      <c r="AK173" s="232">
        <f t="shared" si="68"/>
        <v>0</v>
      </c>
      <c r="AL173" s="232">
        <f t="shared" si="69"/>
        <v>0</v>
      </c>
      <c r="AM173" s="178">
        <f>IF(AND($L173="Attended",$J173="Yes"),IF('IO Intake'!D$8=$AJ173,VLOOKUP('IO Intro'!$C$4,$Y$9:$Z$16,2),$AM173),0)</f>
        <v>0</v>
      </c>
      <c r="AN173" s="178">
        <f t="shared" si="79"/>
        <v>0</v>
      </c>
      <c r="AO173" s="178">
        <f t="shared" si="80"/>
        <v>0</v>
      </c>
      <c r="AP173" s="178">
        <f t="shared" si="81"/>
        <v>0</v>
      </c>
      <c r="AQ173" s="178">
        <f t="shared" si="82"/>
        <v>0</v>
      </c>
      <c r="AR173" s="178">
        <f t="shared" si="83"/>
        <v>0</v>
      </c>
      <c r="AS173" s="178">
        <f t="shared" si="84"/>
        <v>0</v>
      </c>
      <c r="AT173" s="178">
        <f t="shared" si="85"/>
        <v>0</v>
      </c>
      <c r="AU173" s="214">
        <f t="shared" si="86"/>
        <v>0</v>
      </c>
      <c r="AV173" s="215"/>
      <c r="AW173" s="178"/>
      <c r="AX173" s="160">
        <f t="shared" si="87"/>
        <v>0</v>
      </c>
      <c r="AY173" s="191">
        <f t="shared" si="88"/>
        <v>0</v>
      </c>
      <c r="AZ173" s="191">
        <f t="shared" si="89"/>
        <v>0</v>
      </c>
      <c r="BA173" s="191">
        <f t="shared" si="90"/>
        <v>0</v>
      </c>
      <c r="BB173" s="161"/>
      <c r="BC173" s="174"/>
      <c r="BD173" s="174"/>
      <c r="BE173" s="174"/>
      <c r="BF173" s="174"/>
      <c r="BG173" s="174"/>
      <c r="BH173" s="174"/>
      <c r="BI173" s="157"/>
      <c r="BJ173" s="213">
        <f t="shared" si="70"/>
        <v>0</v>
      </c>
      <c r="BK173" s="213">
        <f t="shared" si="71"/>
        <v>0</v>
      </c>
      <c r="BL173" s="213">
        <f t="shared" si="72"/>
        <v>0</v>
      </c>
      <c r="BM173" s="817"/>
      <c r="BN173" s="219"/>
      <c r="BO173" s="193"/>
      <c r="BP173" s="215"/>
      <c r="BQ173" s="158"/>
      <c r="BR173" s="174"/>
      <c r="BS173" s="158"/>
      <c r="BT173" s="174"/>
      <c r="BU173" s="158"/>
      <c r="BV173" s="174"/>
      <c r="BW173" s="158"/>
      <c r="BX173" s="174"/>
      <c r="BY173" s="158"/>
      <c r="BZ173" s="202"/>
      <c r="CA173" s="212"/>
      <c r="CB173" s="174"/>
      <c r="CC173" s="174"/>
      <c r="CD173" s="174"/>
      <c r="CE173" s="174"/>
      <c r="CF173" s="174"/>
      <c r="CG173" s="174"/>
      <c r="CH173" s="174"/>
      <c r="CI173" s="174"/>
      <c r="CJ173" s="174"/>
      <c r="CK173" s="174"/>
      <c r="CL173" s="174"/>
      <c r="CM173" s="174"/>
      <c r="CN173" s="174"/>
      <c r="CO173" s="174"/>
      <c r="CP173" s="174"/>
      <c r="CQ173" s="174"/>
      <c r="CR173" s="174"/>
      <c r="CS173" s="174"/>
      <c r="CT173" s="174"/>
      <c r="CU173" s="174"/>
      <c r="CZ173" s="497"/>
      <c r="FV173" s="505"/>
      <c r="GF173" s="372"/>
    </row>
    <row r="174" spans="1:188" ht="39.950000000000003" customHeight="1" thickBot="1">
      <c r="A174" s="1020">
        <f t="shared" si="92"/>
        <v>0</v>
      </c>
      <c r="B174" s="939"/>
      <c r="C174" s="940"/>
      <c r="D174" s="943"/>
      <c r="E174" s="1027"/>
      <c r="F174" s="826"/>
      <c r="G174" s="827"/>
      <c r="H174" s="828"/>
      <c r="I174" s="1031">
        <f t="shared" si="91"/>
        <v>2</v>
      </c>
      <c r="J174" s="999" t="s">
        <v>0</v>
      </c>
      <c r="K174" s="999" t="s">
        <v>0</v>
      </c>
      <c r="L174" s="1007" t="s">
        <v>0</v>
      </c>
      <c r="M174" s="843">
        <f t="shared" si="73"/>
        <v>0.45833333333333331</v>
      </c>
      <c r="N174" s="219"/>
      <c r="O174" s="794"/>
      <c r="P174" s="103" t="s">
        <v>167</v>
      </c>
      <c r="Q174" s="116" t="str">
        <f t="shared" si="74"/>
        <v xml:space="preserve"> </v>
      </c>
      <c r="R174" s="116" t="str">
        <f t="shared" si="74"/>
        <v xml:space="preserve"> </v>
      </c>
      <c r="S174" s="116" t="str">
        <f t="shared" si="74"/>
        <v xml:space="preserve"> </v>
      </c>
      <c r="T174" s="123" t="str">
        <f t="shared" si="63"/>
        <v xml:space="preserve"> </v>
      </c>
      <c r="U174" s="143">
        <f t="shared" si="75"/>
        <v>41340.038194444445</v>
      </c>
      <c r="V174" s="203">
        <f t="shared" si="76"/>
        <v>0</v>
      </c>
      <c r="AD174" s="119" t="str">
        <f t="shared" si="64"/>
        <v>z-Unused-entry</v>
      </c>
      <c r="AE174" s="119">
        <f t="shared" si="65"/>
        <v>0</v>
      </c>
      <c r="AF174" s="110"/>
      <c r="AG174" s="115">
        <f t="shared" si="77"/>
        <v>0</v>
      </c>
      <c r="AH174" s="174">
        <f t="shared" si="66"/>
        <v>0</v>
      </c>
      <c r="AI174" s="174">
        <f t="shared" si="67"/>
        <v>0</v>
      </c>
      <c r="AJ174" s="285">
        <f t="shared" si="78"/>
        <v>999999999</v>
      </c>
      <c r="AK174" s="232">
        <f t="shared" si="68"/>
        <v>0</v>
      </c>
      <c r="AL174" s="232">
        <f t="shared" si="69"/>
        <v>0</v>
      </c>
      <c r="AM174" s="178">
        <f>IF(AND($L174="Attended",$J174="Yes"),IF('IO Intake'!D$8=$AJ174,VLOOKUP('IO Intro'!$C$4,$Y$9:$Z$16,2),$AM174),0)</f>
        <v>0</v>
      </c>
      <c r="AN174" s="178">
        <f t="shared" si="79"/>
        <v>0</v>
      </c>
      <c r="AO174" s="178">
        <f t="shared" si="80"/>
        <v>0</v>
      </c>
      <c r="AP174" s="178">
        <f t="shared" si="81"/>
        <v>0</v>
      </c>
      <c r="AQ174" s="178">
        <f t="shared" si="82"/>
        <v>0</v>
      </c>
      <c r="AR174" s="178">
        <f t="shared" si="83"/>
        <v>0</v>
      </c>
      <c r="AS174" s="178">
        <f t="shared" si="84"/>
        <v>0</v>
      </c>
      <c r="AT174" s="178">
        <f t="shared" si="85"/>
        <v>0</v>
      </c>
      <c r="AU174" s="214">
        <f t="shared" si="86"/>
        <v>0</v>
      </c>
      <c r="AV174" s="215"/>
      <c r="AW174" s="178"/>
      <c r="AX174" s="160">
        <f t="shared" si="87"/>
        <v>0</v>
      </c>
      <c r="AY174" s="191">
        <f t="shared" si="88"/>
        <v>0</v>
      </c>
      <c r="AZ174" s="191">
        <f t="shared" si="89"/>
        <v>0</v>
      </c>
      <c r="BA174" s="191">
        <f t="shared" si="90"/>
        <v>0</v>
      </c>
      <c r="BB174" s="161"/>
      <c r="BC174" s="174"/>
      <c r="BD174" s="174"/>
      <c r="BE174" s="174"/>
      <c r="BF174" s="174"/>
      <c r="BG174" s="174"/>
      <c r="BH174" s="174"/>
      <c r="BI174" s="157"/>
      <c r="BJ174" s="213">
        <f t="shared" si="70"/>
        <v>0</v>
      </c>
      <c r="BK174" s="213">
        <f t="shared" si="71"/>
        <v>0</v>
      </c>
      <c r="BL174" s="213">
        <f t="shared" si="72"/>
        <v>0</v>
      </c>
      <c r="BM174" s="817"/>
      <c r="BN174" s="219"/>
      <c r="BO174" s="193"/>
      <c r="BP174" s="215"/>
      <c r="BQ174" s="158"/>
      <c r="BR174" s="174"/>
      <c r="BS174" s="158"/>
      <c r="BT174" s="174"/>
      <c r="BU174" s="158"/>
      <c r="BV174" s="174"/>
      <c r="BW174" s="158"/>
      <c r="BX174" s="174"/>
      <c r="BY174" s="158"/>
      <c r="BZ174" s="202"/>
      <c r="CA174" s="212"/>
      <c r="CB174" s="174"/>
      <c r="CC174" s="174"/>
      <c r="CD174" s="174"/>
      <c r="CE174" s="174"/>
      <c r="CF174" s="174"/>
      <c r="CG174" s="174"/>
      <c r="CH174" s="174"/>
      <c r="CI174" s="174"/>
      <c r="CJ174" s="174"/>
      <c r="CK174" s="174"/>
      <c r="CL174" s="174"/>
      <c r="CM174" s="174"/>
      <c r="CN174" s="174"/>
      <c r="CO174" s="174"/>
      <c r="CP174" s="174"/>
      <c r="CQ174" s="174"/>
      <c r="CR174" s="174"/>
      <c r="CS174" s="174"/>
      <c r="CT174" s="174"/>
      <c r="CU174" s="174"/>
      <c r="CZ174" s="497"/>
      <c r="FV174" s="505"/>
      <c r="GF174" s="372"/>
    </row>
    <row r="175" spans="1:188" ht="39.950000000000003" customHeight="1" thickBot="1">
      <c r="A175" s="1020">
        <f t="shared" si="92"/>
        <v>0</v>
      </c>
      <c r="B175" s="939"/>
      <c r="C175" s="940"/>
      <c r="D175" s="943"/>
      <c r="E175" s="1027"/>
      <c r="F175" s="826"/>
      <c r="G175" s="827"/>
      <c r="H175" s="828"/>
      <c r="I175" s="1031">
        <f t="shared" si="91"/>
        <v>2</v>
      </c>
      <c r="J175" s="999" t="s">
        <v>0</v>
      </c>
      <c r="K175" s="999" t="s">
        <v>0</v>
      </c>
      <c r="L175" s="1007" t="s">
        <v>0</v>
      </c>
      <c r="M175" s="843">
        <f t="shared" si="73"/>
        <v>0.45833333333333331</v>
      </c>
      <c r="N175" s="219"/>
      <c r="O175" s="794"/>
      <c r="P175" s="103" t="s">
        <v>167</v>
      </c>
      <c r="Q175" s="116" t="str">
        <f t="shared" si="74"/>
        <v xml:space="preserve"> </v>
      </c>
      <c r="R175" s="116" t="str">
        <f t="shared" si="74"/>
        <v xml:space="preserve"> </v>
      </c>
      <c r="S175" s="116" t="str">
        <f t="shared" si="74"/>
        <v xml:space="preserve"> </v>
      </c>
      <c r="T175" s="123" t="str">
        <f t="shared" si="63"/>
        <v xml:space="preserve"> </v>
      </c>
      <c r="U175" s="143">
        <f t="shared" si="75"/>
        <v>41340.038194444445</v>
      </c>
      <c r="V175" s="203">
        <f t="shared" si="76"/>
        <v>0</v>
      </c>
      <c r="AD175" s="119" t="str">
        <f t="shared" si="64"/>
        <v>z-Unused-entry</v>
      </c>
      <c r="AE175" s="119">
        <f t="shared" si="65"/>
        <v>0</v>
      </c>
      <c r="AF175" s="110"/>
      <c r="AG175" s="115">
        <f t="shared" si="77"/>
        <v>0</v>
      </c>
      <c r="AH175" s="174">
        <f t="shared" si="66"/>
        <v>0</v>
      </c>
      <c r="AI175" s="174">
        <f t="shared" si="67"/>
        <v>0</v>
      </c>
      <c r="AJ175" s="285">
        <f t="shared" si="78"/>
        <v>999999999</v>
      </c>
      <c r="AK175" s="232">
        <f t="shared" si="68"/>
        <v>0</v>
      </c>
      <c r="AL175" s="232">
        <f t="shared" si="69"/>
        <v>0</v>
      </c>
      <c r="AM175" s="178">
        <f>IF(AND($L175="Attended",$J175="Yes"),IF('IO Intake'!D$8=$AJ175,VLOOKUP('IO Intro'!$C$4,$Y$9:$Z$16,2),$AM175),0)</f>
        <v>0</v>
      </c>
      <c r="AN175" s="178">
        <f t="shared" si="79"/>
        <v>0</v>
      </c>
      <c r="AO175" s="178">
        <f t="shared" si="80"/>
        <v>0</v>
      </c>
      <c r="AP175" s="178">
        <f t="shared" si="81"/>
        <v>0</v>
      </c>
      <c r="AQ175" s="178">
        <f t="shared" si="82"/>
        <v>0</v>
      </c>
      <c r="AR175" s="178">
        <f t="shared" si="83"/>
        <v>0</v>
      </c>
      <c r="AS175" s="178">
        <f t="shared" si="84"/>
        <v>0</v>
      </c>
      <c r="AT175" s="178">
        <f t="shared" si="85"/>
        <v>0</v>
      </c>
      <c r="AU175" s="214">
        <f t="shared" si="86"/>
        <v>0</v>
      </c>
      <c r="AV175" s="215"/>
      <c r="AW175" s="178"/>
      <c r="AX175" s="160">
        <f t="shared" si="87"/>
        <v>0</v>
      </c>
      <c r="AY175" s="191">
        <f t="shared" si="88"/>
        <v>0</v>
      </c>
      <c r="AZ175" s="191">
        <f t="shared" si="89"/>
        <v>0</v>
      </c>
      <c r="BA175" s="191">
        <f t="shared" si="90"/>
        <v>0</v>
      </c>
      <c r="BB175" s="161"/>
      <c r="BC175" s="174"/>
      <c r="BD175" s="174"/>
      <c r="BE175" s="174"/>
      <c r="BF175" s="174"/>
      <c r="BG175" s="174"/>
      <c r="BH175" s="174"/>
      <c r="BI175" s="157"/>
      <c r="BJ175" s="213">
        <f t="shared" si="70"/>
        <v>0</v>
      </c>
      <c r="BK175" s="213">
        <f t="shared" si="71"/>
        <v>0</v>
      </c>
      <c r="BL175" s="213">
        <f t="shared" si="72"/>
        <v>0</v>
      </c>
      <c r="BM175" s="817"/>
      <c r="BN175" s="219"/>
      <c r="BO175" s="193"/>
      <c r="BP175" s="215"/>
      <c r="BQ175" s="158"/>
      <c r="BR175" s="174"/>
      <c r="BS175" s="158"/>
      <c r="BT175" s="174"/>
      <c r="BU175" s="158"/>
      <c r="BV175" s="174"/>
      <c r="BW175" s="158"/>
      <c r="BX175" s="174"/>
      <c r="BY175" s="158"/>
      <c r="BZ175" s="202"/>
      <c r="CA175" s="212"/>
      <c r="CB175" s="174"/>
      <c r="CC175" s="174"/>
      <c r="CD175" s="174"/>
      <c r="CE175" s="174"/>
      <c r="CF175" s="174"/>
      <c r="CG175" s="174"/>
      <c r="CH175" s="174"/>
      <c r="CI175" s="174"/>
      <c r="CJ175" s="174"/>
      <c r="CK175" s="174"/>
      <c r="CL175" s="174"/>
      <c r="CM175" s="174"/>
      <c r="CN175" s="174"/>
      <c r="CO175" s="174"/>
      <c r="CP175" s="174"/>
      <c r="CQ175" s="174"/>
      <c r="CR175" s="174"/>
      <c r="CS175" s="174"/>
      <c r="CT175" s="174"/>
      <c r="CU175" s="174"/>
      <c r="CZ175" s="497"/>
      <c r="FV175" s="505"/>
      <c r="GF175" s="372"/>
    </row>
    <row r="176" spans="1:188" ht="39.950000000000003" customHeight="1" thickBot="1">
      <c r="A176" s="1020">
        <f t="shared" si="92"/>
        <v>0</v>
      </c>
      <c r="B176" s="939"/>
      <c r="C176" s="940"/>
      <c r="D176" s="943"/>
      <c r="E176" s="1027"/>
      <c r="F176" s="826"/>
      <c r="G176" s="827"/>
      <c r="H176" s="828"/>
      <c r="I176" s="1031">
        <f t="shared" si="91"/>
        <v>2</v>
      </c>
      <c r="J176" s="999" t="s">
        <v>0</v>
      </c>
      <c r="K176" s="999" t="s">
        <v>0</v>
      </c>
      <c r="L176" s="1007" t="s">
        <v>0</v>
      </c>
      <c r="M176" s="843">
        <f t="shared" si="73"/>
        <v>0.45833333333333331</v>
      </c>
      <c r="N176" s="219"/>
      <c r="O176" s="794"/>
      <c r="P176" s="103" t="s">
        <v>167</v>
      </c>
      <c r="Q176" s="116" t="str">
        <f t="shared" si="74"/>
        <v xml:space="preserve"> </v>
      </c>
      <c r="R176" s="116" t="str">
        <f t="shared" si="74"/>
        <v xml:space="preserve"> </v>
      </c>
      <c r="S176" s="116" t="str">
        <f t="shared" si="74"/>
        <v xml:space="preserve"> </v>
      </c>
      <c r="T176" s="123" t="str">
        <f t="shared" si="63"/>
        <v xml:space="preserve"> </v>
      </c>
      <c r="U176" s="143">
        <f t="shared" si="75"/>
        <v>41340.038194444445</v>
      </c>
      <c r="V176" s="203">
        <f t="shared" si="76"/>
        <v>0</v>
      </c>
      <c r="AD176" s="119" t="str">
        <f t="shared" si="64"/>
        <v>z-Unused-entry</v>
      </c>
      <c r="AE176" s="119">
        <f t="shared" si="65"/>
        <v>0</v>
      </c>
      <c r="AF176" s="110"/>
      <c r="AG176" s="115">
        <f t="shared" si="77"/>
        <v>0</v>
      </c>
      <c r="AH176" s="174">
        <f t="shared" si="66"/>
        <v>0</v>
      </c>
      <c r="AI176" s="174">
        <f t="shared" si="67"/>
        <v>0</v>
      </c>
      <c r="AJ176" s="285">
        <f t="shared" si="78"/>
        <v>999999999</v>
      </c>
      <c r="AK176" s="232">
        <f t="shared" si="68"/>
        <v>0</v>
      </c>
      <c r="AL176" s="232">
        <f t="shared" si="69"/>
        <v>0</v>
      </c>
      <c r="AM176" s="178">
        <f>IF(AND($L176="Attended",$J176="Yes"),IF('IO Intake'!D$8=$AJ176,VLOOKUP('IO Intro'!$C$4,$Y$9:$Z$16,2),$AM176),0)</f>
        <v>0</v>
      </c>
      <c r="AN176" s="178">
        <f t="shared" si="79"/>
        <v>0</v>
      </c>
      <c r="AO176" s="178">
        <f t="shared" si="80"/>
        <v>0</v>
      </c>
      <c r="AP176" s="178">
        <f t="shared" si="81"/>
        <v>0</v>
      </c>
      <c r="AQ176" s="178">
        <f t="shared" si="82"/>
        <v>0</v>
      </c>
      <c r="AR176" s="178">
        <f t="shared" si="83"/>
        <v>0</v>
      </c>
      <c r="AS176" s="178">
        <f t="shared" si="84"/>
        <v>0</v>
      </c>
      <c r="AT176" s="178">
        <f t="shared" si="85"/>
        <v>0</v>
      </c>
      <c r="AU176" s="214">
        <f t="shared" si="86"/>
        <v>0</v>
      </c>
      <c r="AV176" s="215"/>
      <c r="AW176" s="178"/>
      <c r="AX176" s="160">
        <f t="shared" si="87"/>
        <v>0</v>
      </c>
      <c r="AY176" s="191">
        <f t="shared" si="88"/>
        <v>0</v>
      </c>
      <c r="AZ176" s="191">
        <f t="shared" si="89"/>
        <v>0</v>
      </c>
      <c r="BA176" s="191">
        <f t="shared" si="90"/>
        <v>0</v>
      </c>
      <c r="BB176" s="161"/>
      <c r="BC176" s="174"/>
      <c r="BD176" s="174"/>
      <c r="BE176" s="174"/>
      <c r="BF176" s="174"/>
      <c r="BG176" s="174"/>
      <c r="BH176" s="174"/>
      <c r="BI176" s="157"/>
      <c r="BJ176" s="213">
        <f t="shared" si="70"/>
        <v>0</v>
      </c>
      <c r="BK176" s="213">
        <f t="shared" si="71"/>
        <v>0</v>
      </c>
      <c r="BL176" s="213">
        <f t="shared" si="72"/>
        <v>0</v>
      </c>
      <c r="BM176" s="817"/>
      <c r="BN176" s="219"/>
      <c r="BO176" s="193"/>
      <c r="BP176" s="215"/>
      <c r="BQ176" s="158"/>
      <c r="BR176" s="174"/>
      <c r="BS176" s="158"/>
      <c r="BT176" s="174"/>
      <c r="BU176" s="158"/>
      <c r="BV176" s="174"/>
      <c r="BW176" s="158"/>
      <c r="BX176" s="174"/>
      <c r="BY176" s="158"/>
      <c r="BZ176" s="202"/>
      <c r="CA176" s="212"/>
      <c r="CB176" s="174"/>
      <c r="CC176" s="174"/>
      <c r="CD176" s="174"/>
      <c r="CE176" s="174"/>
      <c r="CF176" s="174"/>
      <c r="CG176" s="174"/>
      <c r="CH176" s="174"/>
      <c r="CI176" s="174"/>
      <c r="CJ176" s="174"/>
      <c r="CK176" s="174"/>
      <c r="CL176" s="174"/>
      <c r="CM176" s="174"/>
      <c r="CN176" s="174"/>
      <c r="CO176" s="174"/>
      <c r="CP176" s="174"/>
      <c r="CQ176" s="174"/>
      <c r="CR176" s="174"/>
      <c r="CS176" s="174"/>
      <c r="CT176" s="174"/>
      <c r="CU176" s="174"/>
      <c r="CZ176" s="497"/>
      <c r="FV176" s="505"/>
      <c r="GF176" s="372"/>
    </row>
    <row r="177" spans="1:188" ht="39.950000000000003" customHeight="1" thickBot="1">
      <c r="A177" s="1020">
        <f t="shared" si="92"/>
        <v>0</v>
      </c>
      <c r="B177" s="939"/>
      <c r="C177" s="940"/>
      <c r="D177" s="943"/>
      <c r="E177" s="1027"/>
      <c r="F177" s="826"/>
      <c r="G177" s="827"/>
      <c r="H177" s="828"/>
      <c r="I177" s="1031">
        <f t="shared" si="91"/>
        <v>2</v>
      </c>
      <c r="J177" s="999" t="s">
        <v>0</v>
      </c>
      <c r="K177" s="999" t="s">
        <v>0</v>
      </c>
      <c r="L177" s="1007" t="s">
        <v>0</v>
      </c>
      <c r="M177" s="843">
        <f t="shared" si="73"/>
        <v>0.45833333333333331</v>
      </c>
      <c r="N177" s="219"/>
      <c r="O177" s="794"/>
      <c r="P177" s="103" t="s">
        <v>167</v>
      </c>
      <c r="Q177" s="116" t="str">
        <f t="shared" si="74"/>
        <v xml:space="preserve"> </v>
      </c>
      <c r="R177" s="116" t="str">
        <f t="shared" si="74"/>
        <v xml:space="preserve"> </v>
      </c>
      <c r="S177" s="116" t="str">
        <f t="shared" si="74"/>
        <v xml:space="preserve"> </v>
      </c>
      <c r="T177" s="123" t="str">
        <f t="shared" si="63"/>
        <v xml:space="preserve"> </v>
      </c>
      <c r="U177" s="143">
        <f t="shared" si="75"/>
        <v>41340.038194444445</v>
      </c>
      <c r="V177" s="203">
        <f t="shared" si="76"/>
        <v>0</v>
      </c>
      <c r="AD177" s="119" t="str">
        <f t="shared" si="64"/>
        <v>z-Unused-entry</v>
      </c>
      <c r="AE177" s="119">
        <f t="shared" si="65"/>
        <v>0</v>
      </c>
      <c r="AF177" s="110"/>
      <c r="AG177" s="115">
        <f t="shared" si="77"/>
        <v>0</v>
      </c>
      <c r="AH177" s="174">
        <f t="shared" si="66"/>
        <v>0</v>
      </c>
      <c r="AI177" s="174">
        <f t="shared" si="67"/>
        <v>0</v>
      </c>
      <c r="AJ177" s="285">
        <f t="shared" si="78"/>
        <v>999999999</v>
      </c>
      <c r="AK177" s="232">
        <f t="shared" si="68"/>
        <v>0</v>
      </c>
      <c r="AL177" s="232">
        <f t="shared" si="69"/>
        <v>0</v>
      </c>
      <c r="AM177" s="178">
        <f>IF(AND($L177="Attended",$J177="Yes"),IF('IO Intake'!D$8=$AJ177,VLOOKUP('IO Intro'!$C$4,$Y$9:$Z$16,2),$AM177),0)</f>
        <v>0</v>
      </c>
      <c r="AN177" s="178">
        <f t="shared" si="79"/>
        <v>0</v>
      </c>
      <c r="AO177" s="178">
        <f t="shared" si="80"/>
        <v>0</v>
      </c>
      <c r="AP177" s="178">
        <f t="shared" si="81"/>
        <v>0</v>
      </c>
      <c r="AQ177" s="178">
        <f t="shared" si="82"/>
        <v>0</v>
      </c>
      <c r="AR177" s="178">
        <f t="shared" si="83"/>
        <v>0</v>
      </c>
      <c r="AS177" s="178">
        <f t="shared" si="84"/>
        <v>0</v>
      </c>
      <c r="AT177" s="178">
        <f t="shared" si="85"/>
        <v>0</v>
      </c>
      <c r="AU177" s="214">
        <f t="shared" si="86"/>
        <v>0</v>
      </c>
      <c r="AV177" s="215"/>
      <c r="AW177" s="178"/>
      <c r="AX177" s="160">
        <f t="shared" si="87"/>
        <v>0</v>
      </c>
      <c r="AY177" s="191">
        <f t="shared" si="88"/>
        <v>0</v>
      </c>
      <c r="AZ177" s="191">
        <f t="shared" si="89"/>
        <v>0</v>
      </c>
      <c r="BA177" s="191">
        <f t="shared" si="90"/>
        <v>0</v>
      </c>
      <c r="BB177" s="161"/>
      <c r="BC177" s="174"/>
      <c r="BD177" s="174"/>
      <c r="BE177" s="174"/>
      <c r="BF177" s="174"/>
      <c r="BG177" s="174"/>
      <c r="BH177" s="174"/>
      <c r="BI177" s="157"/>
      <c r="BJ177" s="213">
        <f t="shared" si="70"/>
        <v>0</v>
      </c>
      <c r="BK177" s="213">
        <f t="shared" si="71"/>
        <v>0</v>
      </c>
      <c r="BL177" s="213">
        <f t="shared" si="72"/>
        <v>0</v>
      </c>
      <c r="BM177" s="817"/>
      <c r="BN177" s="219"/>
      <c r="BO177" s="193"/>
      <c r="BP177" s="215"/>
      <c r="BQ177" s="158"/>
      <c r="BR177" s="174"/>
      <c r="BS177" s="158"/>
      <c r="BT177" s="174"/>
      <c r="BU177" s="158"/>
      <c r="BV177" s="174"/>
      <c r="BW177" s="158"/>
      <c r="BX177" s="174"/>
      <c r="BY177" s="158"/>
      <c r="BZ177" s="202"/>
      <c r="CA177" s="212"/>
      <c r="CB177" s="174"/>
      <c r="CC177" s="174"/>
      <c r="CD177" s="174"/>
      <c r="CE177" s="174"/>
      <c r="CF177" s="174"/>
      <c r="CG177" s="174"/>
      <c r="CH177" s="174"/>
      <c r="CI177" s="174"/>
      <c r="CJ177" s="174"/>
      <c r="CK177" s="174"/>
      <c r="CL177" s="174"/>
      <c r="CM177" s="174"/>
      <c r="CN177" s="174"/>
      <c r="CO177" s="174"/>
      <c r="CP177" s="174"/>
      <c r="CQ177" s="174"/>
      <c r="CR177" s="174"/>
      <c r="CS177" s="174"/>
      <c r="CT177" s="174"/>
      <c r="CU177" s="174"/>
      <c r="CZ177" s="497"/>
      <c r="FV177" s="505"/>
      <c r="GF177" s="372"/>
    </row>
    <row r="178" spans="1:188" ht="39.950000000000003" customHeight="1" thickBot="1">
      <c r="A178" s="1020">
        <f t="shared" si="92"/>
        <v>0</v>
      </c>
      <c r="B178" s="939"/>
      <c r="C178" s="940"/>
      <c r="D178" s="943"/>
      <c r="E178" s="1027"/>
      <c r="F178" s="826"/>
      <c r="G178" s="827"/>
      <c r="H178" s="828"/>
      <c r="I178" s="1031">
        <f t="shared" si="91"/>
        <v>2</v>
      </c>
      <c r="J178" s="999" t="s">
        <v>0</v>
      </c>
      <c r="K178" s="999" t="s">
        <v>0</v>
      </c>
      <c r="L178" s="1007" t="s">
        <v>0</v>
      </c>
      <c r="M178" s="843">
        <f t="shared" si="73"/>
        <v>0.45833333333333331</v>
      </c>
      <c r="N178" s="219"/>
      <c r="O178" s="794"/>
      <c r="P178" s="103" t="s">
        <v>167</v>
      </c>
      <c r="Q178" s="116" t="str">
        <f t="shared" si="74"/>
        <v xml:space="preserve"> </v>
      </c>
      <c r="R178" s="116" t="str">
        <f t="shared" si="74"/>
        <v xml:space="preserve"> </v>
      </c>
      <c r="S178" s="116" t="str">
        <f t="shared" si="74"/>
        <v xml:space="preserve"> </v>
      </c>
      <c r="T178" s="123" t="str">
        <f t="shared" si="63"/>
        <v xml:space="preserve"> </v>
      </c>
      <c r="U178" s="143">
        <f t="shared" si="75"/>
        <v>41340.038194444445</v>
      </c>
      <c r="V178" s="203">
        <f t="shared" si="76"/>
        <v>0</v>
      </c>
      <c r="AD178" s="119" t="str">
        <f t="shared" si="64"/>
        <v>z-Unused-entry</v>
      </c>
      <c r="AE178" s="119">
        <f t="shared" si="65"/>
        <v>0</v>
      </c>
      <c r="AF178" s="110"/>
      <c r="AG178" s="115">
        <f t="shared" si="77"/>
        <v>0</v>
      </c>
      <c r="AH178" s="174">
        <f t="shared" si="66"/>
        <v>0</v>
      </c>
      <c r="AI178" s="174">
        <f t="shared" si="67"/>
        <v>0</v>
      </c>
      <c r="AJ178" s="285">
        <f t="shared" si="78"/>
        <v>999999999</v>
      </c>
      <c r="AK178" s="232">
        <f t="shared" si="68"/>
        <v>0</v>
      </c>
      <c r="AL178" s="232">
        <f t="shared" si="69"/>
        <v>0</v>
      </c>
      <c r="AM178" s="178">
        <f>IF(AND($L178="Attended",$J178="Yes"),IF('IO Intake'!D$8=$AJ178,VLOOKUP('IO Intro'!$C$4,$Y$9:$Z$16,2),$AM178),0)</f>
        <v>0</v>
      </c>
      <c r="AN178" s="178">
        <f t="shared" si="79"/>
        <v>0</v>
      </c>
      <c r="AO178" s="178">
        <f t="shared" si="80"/>
        <v>0</v>
      </c>
      <c r="AP178" s="178">
        <f t="shared" si="81"/>
        <v>0</v>
      </c>
      <c r="AQ178" s="178">
        <f t="shared" si="82"/>
        <v>0</v>
      </c>
      <c r="AR178" s="178">
        <f t="shared" si="83"/>
        <v>0</v>
      </c>
      <c r="AS178" s="178">
        <f t="shared" si="84"/>
        <v>0</v>
      </c>
      <c r="AT178" s="178">
        <f t="shared" si="85"/>
        <v>0</v>
      </c>
      <c r="AU178" s="214">
        <f t="shared" si="86"/>
        <v>0</v>
      </c>
      <c r="AV178" s="215"/>
      <c r="AW178" s="178"/>
      <c r="AX178" s="160">
        <f t="shared" si="87"/>
        <v>0</v>
      </c>
      <c r="AY178" s="191">
        <f t="shared" si="88"/>
        <v>0</v>
      </c>
      <c r="AZ178" s="191">
        <f t="shared" si="89"/>
        <v>0</v>
      </c>
      <c r="BA178" s="191">
        <f t="shared" si="90"/>
        <v>0</v>
      </c>
      <c r="BB178" s="161"/>
      <c r="BC178" s="174"/>
      <c r="BD178" s="174"/>
      <c r="BE178" s="174"/>
      <c r="BF178" s="174"/>
      <c r="BG178" s="174"/>
      <c r="BH178" s="174"/>
      <c r="BI178" s="157"/>
      <c r="BJ178" s="213">
        <f t="shared" si="70"/>
        <v>0</v>
      </c>
      <c r="BK178" s="213">
        <f t="shared" si="71"/>
        <v>0</v>
      </c>
      <c r="BL178" s="213">
        <f t="shared" si="72"/>
        <v>0</v>
      </c>
      <c r="BM178" s="817"/>
      <c r="BN178" s="219"/>
      <c r="BO178" s="193"/>
      <c r="BP178" s="215"/>
      <c r="BQ178" s="158"/>
      <c r="BR178" s="174"/>
      <c r="BS178" s="158"/>
      <c r="BT178" s="174"/>
      <c r="BU178" s="158"/>
      <c r="BV178" s="174"/>
      <c r="BW178" s="158"/>
      <c r="BX178" s="174"/>
      <c r="BY178" s="158"/>
      <c r="BZ178" s="202"/>
      <c r="CA178" s="212"/>
      <c r="CB178" s="174"/>
      <c r="CC178" s="174"/>
      <c r="CD178" s="174"/>
      <c r="CE178" s="174"/>
      <c r="CF178" s="174"/>
      <c r="CG178" s="174"/>
      <c r="CH178" s="174"/>
      <c r="CI178" s="174"/>
      <c r="CJ178" s="174"/>
      <c r="CK178" s="174"/>
      <c r="CL178" s="174"/>
      <c r="CM178" s="174"/>
      <c r="CN178" s="174"/>
      <c r="CO178" s="174"/>
      <c r="CP178" s="174"/>
      <c r="CQ178" s="174"/>
      <c r="CR178" s="174"/>
      <c r="CS178" s="174"/>
      <c r="CT178" s="174"/>
      <c r="CU178" s="174"/>
      <c r="CZ178" s="497"/>
      <c r="FV178" s="505"/>
      <c r="GF178" s="372"/>
    </row>
    <row r="179" spans="1:188" ht="39.950000000000003" customHeight="1" thickBot="1">
      <c r="A179" s="1020">
        <f t="shared" si="92"/>
        <v>0</v>
      </c>
      <c r="B179" s="939"/>
      <c r="C179" s="940"/>
      <c r="D179" s="943"/>
      <c r="E179" s="1027"/>
      <c r="F179" s="826"/>
      <c r="G179" s="827"/>
      <c r="H179" s="828"/>
      <c r="I179" s="1031">
        <f t="shared" si="91"/>
        <v>2</v>
      </c>
      <c r="J179" s="999" t="s">
        <v>0</v>
      </c>
      <c r="K179" s="999" t="s">
        <v>0</v>
      </c>
      <c r="L179" s="1007" t="s">
        <v>0</v>
      </c>
      <c r="M179" s="843">
        <f t="shared" si="73"/>
        <v>0.45833333333333331</v>
      </c>
      <c r="N179" s="219"/>
      <c r="O179" s="794"/>
      <c r="P179" s="103" t="s">
        <v>167</v>
      </c>
      <c r="Q179" s="116" t="str">
        <f t="shared" si="74"/>
        <v xml:space="preserve"> </v>
      </c>
      <c r="R179" s="116" t="str">
        <f t="shared" si="74"/>
        <v xml:space="preserve"> </v>
      </c>
      <c r="S179" s="116" t="str">
        <f t="shared" si="74"/>
        <v xml:space="preserve"> </v>
      </c>
      <c r="T179" s="123" t="str">
        <f t="shared" si="63"/>
        <v xml:space="preserve"> </v>
      </c>
      <c r="U179" s="143">
        <f t="shared" si="75"/>
        <v>41340.038194444445</v>
      </c>
      <c r="V179" s="203">
        <f t="shared" si="76"/>
        <v>0</v>
      </c>
      <c r="AD179" s="119" t="str">
        <f t="shared" si="64"/>
        <v>z-Unused-entry</v>
      </c>
      <c r="AE179" s="119">
        <f t="shared" si="65"/>
        <v>0</v>
      </c>
      <c r="AF179" s="110"/>
      <c r="AG179" s="115">
        <f t="shared" si="77"/>
        <v>0</v>
      </c>
      <c r="AH179" s="174">
        <f t="shared" si="66"/>
        <v>0</v>
      </c>
      <c r="AI179" s="174">
        <f t="shared" si="67"/>
        <v>0</v>
      </c>
      <c r="AJ179" s="285">
        <f t="shared" si="78"/>
        <v>999999999</v>
      </c>
      <c r="AK179" s="232">
        <f t="shared" si="68"/>
        <v>0</v>
      </c>
      <c r="AL179" s="232">
        <f t="shared" si="69"/>
        <v>0</v>
      </c>
      <c r="AM179" s="178">
        <f>IF(AND($L179="Attended",$J179="Yes"),IF('IO Intake'!D$8=$AJ179,VLOOKUP('IO Intro'!$C$4,$Y$9:$Z$16,2),$AM179),0)</f>
        <v>0</v>
      </c>
      <c r="AN179" s="178">
        <f t="shared" si="79"/>
        <v>0</v>
      </c>
      <c r="AO179" s="178">
        <f t="shared" si="80"/>
        <v>0</v>
      </c>
      <c r="AP179" s="178">
        <f t="shared" si="81"/>
        <v>0</v>
      </c>
      <c r="AQ179" s="178">
        <f t="shared" si="82"/>
        <v>0</v>
      </c>
      <c r="AR179" s="178">
        <f t="shared" si="83"/>
        <v>0</v>
      </c>
      <c r="AS179" s="178">
        <f t="shared" si="84"/>
        <v>0</v>
      </c>
      <c r="AT179" s="178">
        <f t="shared" si="85"/>
        <v>0</v>
      </c>
      <c r="AU179" s="214">
        <f t="shared" si="86"/>
        <v>0</v>
      </c>
      <c r="AV179" s="215"/>
      <c r="AW179" s="178"/>
      <c r="AX179" s="160">
        <f t="shared" si="87"/>
        <v>0</v>
      </c>
      <c r="AY179" s="191">
        <f t="shared" si="88"/>
        <v>0</v>
      </c>
      <c r="AZ179" s="191">
        <f t="shared" si="89"/>
        <v>0</v>
      </c>
      <c r="BA179" s="191">
        <f t="shared" si="90"/>
        <v>0</v>
      </c>
      <c r="BB179" s="161"/>
      <c r="BC179" s="174"/>
      <c r="BD179" s="174"/>
      <c r="BE179" s="174"/>
      <c r="BF179" s="174"/>
      <c r="BG179" s="174"/>
      <c r="BH179" s="174"/>
      <c r="BI179" s="157"/>
      <c r="BJ179" s="213">
        <f t="shared" si="70"/>
        <v>0</v>
      </c>
      <c r="BK179" s="213">
        <f t="shared" si="71"/>
        <v>0</v>
      </c>
      <c r="BL179" s="213">
        <f t="shared" si="72"/>
        <v>0</v>
      </c>
      <c r="BM179" s="817"/>
      <c r="BN179" s="219"/>
      <c r="BO179" s="193"/>
      <c r="BP179" s="215"/>
      <c r="BQ179" s="158"/>
      <c r="BR179" s="174"/>
      <c r="BS179" s="158"/>
      <c r="BT179" s="174"/>
      <c r="BU179" s="158"/>
      <c r="BV179" s="174"/>
      <c r="BW179" s="158"/>
      <c r="BX179" s="174"/>
      <c r="BY179" s="158"/>
      <c r="BZ179" s="202"/>
      <c r="CA179" s="212"/>
      <c r="CB179" s="174"/>
      <c r="CC179" s="174"/>
      <c r="CD179" s="174"/>
      <c r="CE179" s="174"/>
      <c r="CF179" s="174"/>
      <c r="CG179" s="174"/>
      <c r="CH179" s="174"/>
      <c r="CI179" s="174"/>
      <c r="CJ179" s="174"/>
      <c r="CK179" s="174"/>
      <c r="CL179" s="174"/>
      <c r="CM179" s="174"/>
      <c r="CN179" s="174"/>
      <c r="CO179" s="174"/>
      <c r="CP179" s="174"/>
      <c r="CQ179" s="174"/>
      <c r="CR179" s="174"/>
      <c r="CS179" s="174"/>
      <c r="CT179" s="174"/>
      <c r="CU179" s="174"/>
      <c r="CZ179" s="497"/>
      <c r="FV179" s="505"/>
      <c r="GF179" s="372"/>
    </row>
    <row r="180" spans="1:188" ht="39.950000000000003" customHeight="1" thickBot="1">
      <c r="A180" s="1020">
        <f t="shared" si="92"/>
        <v>0</v>
      </c>
      <c r="B180" s="939"/>
      <c r="C180" s="940"/>
      <c r="D180" s="943"/>
      <c r="E180" s="1027"/>
      <c r="F180" s="826"/>
      <c r="G180" s="827"/>
      <c r="H180" s="828"/>
      <c r="I180" s="1031">
        <f t="shared" si="91"/>
        <v>2</v>
      </c>
      <c r="J180" s="999" t="s">
        <v>0</v>
      </c>
      <c r="K180" s="999" t="s">
        <v>0</v>
      </c>
      <c r="L180" s="1007" t="s">
        <v>0</v>
      </c>
      <c r="M180" s="843">
        <f t="shared" si="73"/>
        <v>0.45833333333333331</v>
      </c>
      <c r="N180" s="219"/>
      <c r="O180" s="794"/>
      <c r="P180" s="103" t="s">
        <v>167</v>
      </c>
      <c r="Q180" s="116" t="str">
        <f t="shared" si="74"/>
        <v xml:space="preserve"> </v>
      </c>
      <c r="R180" s="116" t="str">
        <f t="shared" si="74"/>
        <v xml:space="preserve"> </v>
      </c>
      <c r="S180" s="116" t="str">
        <f t="shared" si="74"/>
        <v xml:space="preserve"> </v>
      </c>
      <c r="T180" s="123" t="str">
        <f t="shared" si="63"/>
        <v xml:space="preserve"> </v>
      </c>
      <c r="U180" s="143">
        <f t="shared" si="75"/>
        <v>41340.038194444445</v>
      </c>
      <c r="V180" s="203">
        <f t="shared" si="76"/>
        <v>0</v>
      </c>
      <c r="AD180" s="119" t="str">
        <f t="shared" si="64"/>
        <v>z-Unused-entry</v>
      </c>
      <c r="AE180" s="119">
        <f t="shared" si="65"/>
        <v>0</v>
      </c>
      <c r="AF180" s="110"/>
      <c r="AG180" s="115">
        <f t="shared" si="77"/>
        <v>0</v>
      </c>
      <c r="AH180" s="174">
        <f t="shared" si="66"/>
        <v>0</v>
      </c>
      <c r="AI180" s="174">
        <f t="shared" si="67"/>
        <v>0</v>
      </c>
      <c r="AJ180" s="285">
        <f t="shared" si="78"/>
        <v>999999999</v>
      </c>
      <c r="AK180" s="232">
        <f t="shared" si="68"/>
        <v>0</v>
      </c>
      <c r="AL180" s="232">
        <f t="shared" si="69"/>
        <v>0</v>
      </c>
      <c r="AM180" s="178">
        <f>IF(AND($L180="Attended",$J180="Yes"),IF('IO Intake'!D$8=$AJ180,VLOOKUP('IO Intro'!$C$4,$Y$9:$Z$16,2),$AM180),0)</f>
        <v>0</v>
      </c>
      <c r="AN180" s="178">
        <f t="shared" si="79"/>
        <v>0</v>
      </c>
      <c r="AO180" s="178">
        <f t="shared" si="80"/>
        <v>0</v>
      </c>
      <c r="AP180" s="178">
        <f t="shared" si="81"/>
        <v>0</v>
      </c>
      <c r="AQ180" s="178">
        <f t="shared" si="82"/>
        <v>0</v>
      </c>
      <c r="AR180" s="178">
        <f t="shared" si="83"/>
        <v>0</v>
      </c>
      <c r="AS180" s="178">
        <f t="shared" si="84"/>
        <v>0</v>
      </c>
      <c r="AT180" s="178">
        <f t="shared" si="85"/>
        <v>0</v>
      </c>
      <c r="AU180" s="214">
        <f t="shared" si="86"/>
        <v>0</v>
      </c>
      <c r="AV180" s="215"/>
      <c r="AW180" s="178"/>
      <c r="AX180" s="160">
        <f t="shared" si="87"/>
        <v>0</v>
      </c>
      <c r="AY180" s="191">
        <f t="shared" si="88"/>
        <v>0</v>
      </c>
      <c r="AZ180" s="191">
        <f t="shared" si="89"/>
        <v>0</v>
      </c>
      <c r="BA180" s="191">
        <f t="shared" si="90"/>
        <v>0</v>
      </c>
      <c r="BB180" s="161"/>
      <c r="BC180" s="174"/>
      <c r="BD180" s="174"/>
      <c r="BE180" s="174"/>
      <c r="BF180" s="174"/>
      <c r="BG180" s="174"/>
      <c r="BH180" s="174"/>
      <c r="BI180" s="157"/>
      <c r="BJ180" s="213">
        <f t="shared" si="70"/>
        <v>0</v>
      </c>
      <c r="BK180" s="213">
        <f t="shared" si="71"/>
        <v>0</v>
      </c>
      <c r="BL180" s="213">
        <f t="shared" si="72"/>
        <v>0</v>
      </c>
      <c r="BM180" s="817"/>
      <c r="BN180" s="219"/>
      <c r="BO180" s="193"/>
      <c r="BP180" s="215"/>
      <c r="BQ180" s="158"/>
      <c r="BR180" s="174"/>
      <c r="BS180" s="158"/>
      <c r="BT180" s="174"/>
      <c r="BU180" s="158"/>
      <c r="BV180" s="174"/>
      <c r="BW180" s="158"/>
      <c r="BX180" s="174"/>
      <c r="BY180" s="158"/>
      <c r="BZ180" s="202"/>
      <c r="CA180" s="212"/>
      <c r="CB180" s="174"/>
      <c r="CC180" s="174"/>
      <c r="CD180" s="174"/>
      <c r="CE180" s="174"/>
      <c r="CF180" s="174"/>
      <c r="CG180" s="174"/>
      <c r="CH180" s="174"/>
      <c r="CI180" s="174"/>
      <c r="CJ180" s="174"/>
      <c r="CK180" s="174"/>
      <c r="CL180" s="174"/>
      <c r="CM180" s="174"/>
      <c r="CN180" s="174"/>
      <c r="CO180" s="174"/>
      <c r="CP180" s="174"/>
      <c r="CQ180" s="174"/>
      <c r="CR180" s="174"/>
      <c r="CS180" s="174"/>
      <c r="CT180" s="174"/>
      <c r="CU180" s="174"/>
      <c r="CZ180" s="497"/>
      <c r="FV180" s="505"/>
      <c r="GF180" s="372"/>
    </row>
    <row r="181" spans="1:188" ht="39.950000000000003" customHeight="1" thickBot="1">
      <c r="A181" s="1020">
        <f t="shared" si="92"/>
        <v>0</v>
      </c>
      <c r="B181" s="939"/>
      <c r="C181" s="940"/>
      <c r="D181" s="943"/>
      <c r="E181" s="1027"/>
      <c r="F181" s="826"/>
      <c r="G181" s="827"/>
      <c r="H181" s="828"/>
      <c r="I181" s="1031">
        <f t="shared" si="91"/>
        <v>2</v>
      </c>
      <c r="J181" s="999" t="s">
        <v>0</v>
      </c>
      <c r="K181" s="999" t="s">
        <v>0</v>
      </c>
      <c r="L181" s="1007" t="s">
        <v>0</v>
      </c>
      <c r="M181" s="843">
        <f t="shared" si="73"/>
        <v>0.45833333333333331</v>
      </c>
      <c r="N181" s="219"/>
      <c r="O181" s="794"/>
      <c r="P181" s="103" t="s">
        <v>167</v>
      </c>
      <c r="Q181" s="116" t="str">
        <f t="shared" si="74"/>
        <v xml:space="preserve"> </v>
      </c>
      <c r="R181" s="116" t="str">
        <f t="shared" si="74"/>
        <v xml:space="preserve"> </v>
      </c>
      <c r="S181" s="116" t="str">
        <f t="shared" si="74"/>
        <v xml:space="preserve"> </v>
      </c>
      <c r="T181" s="123" t="str">
        <f t="shared" si="63"/>
        <v xml:space="preserve"> </v>
      </c>
      <c r="U181" s="143">
        <f t="shared" si="75"/>
        <v>41340.038194444445</v>
      </c>
      <c r="V181" s="203">
        <f t="shared" si="76"/>
        <v>0</v>
      </c>
      <c r="AD181" s="119" t="str">
        <f t="shared" si="64"/>
        <v>z-Unused-entry</v>
      </c>
      <c r="AE181" s="119">
        <f t="shared" si="65"/>
        <v>0</v>
      </c>
      <c r="AF181" s="110"/>
      <c r="AG181" s="115">
        <f t="shared" si="77"/>
        <v>0</v>
      </c>
      <c r="AH181" s="174">
        <f t="shared" si="66"/>
        <v>0</v>
      </c>
      <c r="AI181" s="174">
        <f t="shared" si="67"/>
        <v>0</v>
      </c>
      <c r="AJ181" s="285">
        <f t="shared" si="78"/>
        <v>999999999</v>
      </c>
      <c r="AK181" s="232">
        <f t="shared" si="68"/>
        <v>0</v>
      </c>
      <c r="AL181" s="232">
        <f t="shared" si="69"/>
        <v>0</v>
      </c>
      <c r="AM181" s="178">
        <f>IF(AND($L181="Attended",$J181="Yes"),IF('IO Intake'!D$8=$AJ181,VLOOKUP('IO Intro'!$C$4,$Y$9:$Z$16,2),$AM181),0)</f>
        <v>0</v>
      </c>
      <c r="AN181" s="178">
        <f t="shared" si="79"/>
        <v>0</v>
      </c>
      <c r="AO181" s="178">
        <f t="shared" si="80"/>
        <v>0</v>
      </c>
      <c r="AP181" s="178">
        <f t="shared" si="81"/>
        <v>0</v>
      </c>
      <c r="AQ181" s="178">
        <f t="shared" si="82"/>
        <v>0</v>
      </c>
      <c r="AR181" s="178">
        <f t="shared" si="83"/>
        <v>0</v>
      </c>
      <c r="AS181" s="178">
        <f t="shared" si="84"/>
        <v>0</v>
      </c>
      <c r="AT181" s="178">
        <f t="shared" si="85"/>
        <v>0</v>
      </c>
      <c r="AU181" s="214">
        <f t="shared" si="86"/>
        <v>0</v>
      </c>
      <c r="AV181" s="215"/>
      <c r="AW181" s="178"/>
      <c r="AX181" s="160">
        <f t="shared" si="87"/>
        <v>0</v>
      </c>
      <c r="AY181" s="191">
        <f t="shared" si="88"/>
        <v>0</v>
      </c>
      <c r="AZ181" s="191">
        <f t="shared" si="89"/>
        <v>0</v>
      </c>
      <c r="BA181" s="191">
        <f t="shared" si="90"/>
        <v>0</v>
      </c>
      <c r="BB181" s="161"/>
      <c r="BC181" s="174"/>
      <c r="BD181" s="174"/>
      <c r="BE181" s="174"/>
      <c r="BF181" s="174"/>
      <c r="BG181" s="174"/>
      <c r="BH181" s="174"/>
      <c r="BI181" s="157"/>
      <c r="BJ181" s="213">
        <f t="shared" si="70"/>
        <v>0</v>
      </c>
      <c r="BK181" s="213">
        <f t="shared" si="71"/>
        <v>0</v>
      </c>
      <c r="BL181" s="213">
        <f t="shared" si="72"/>
        <v>0</v>
      </c>
      <c r="BM181" s="817"/>
      <c r="BN181" s="219"/>
      <c r="BO181" s="193"/>
      <c r="BP181" s="215"/>
      <c r="BQ181" s="158"/>
      <c r="BR181" s="174"/>
      <c r="BS181" s="158"/>
      <c r="BT181" s="174"/>
      <c r="BU181" s="158"/>
      <c r="BV181" s="174"/>
      <c r="BW181" s="158"/>
      <c r="BX181" s="174"/>
      <c r="BY181" s="158"/>
      <c r="BZ181" s="202"/>
      <c r="CA181" s="212"/>
      <c r="CB181" s="174"/>
      <c r="CC181" s="174"/>
      <c r="CD181" s="174"/>
      <c r="CE181" s="174"/>
      <c r="CF181" s="174"/>
      <c r="CG181" s="174"/>
      <c r="CH181" s="174"/>
      <c r="CI181" s="174"/>
      <c r="CJ181" s="174"/>
      <c r="CK181" s="174"/>
      <c r="CL181" s="174"/>
      <c r="CM181" s="174"/>
      <c r="CN181" s="174"/>
      <c r="CO181" s="174"/>
      <c r="CP181" s="174"/>
      <c r="CQ181" s="174"/>
      <c r="CR181" s="174"/>
      <c r="CS181" s="174"/>
      <c r="CT181" s="174"/>
      <c r="CU181" s="174"/>
      <c r="CZ181" s="497"/>
      <c r="FV181" s="505"/>
      <c r="GF181" s="372"/>
    </row>
    <row r="182" spans="1:188" ht="39.950000000000003" customHeight="1" thickBot="1">
      <c r="A182" s="1020">
        <f t="shared" si="92"/>
        <v>0</v>
      </c>
      <c r="B182" s="939"/>
      <c r="C182" s="940"/>
      <c r="D182" s="943"/>
      <c r="E182" s="1027"/>
      <c r="F182" s="826"/>
      <c r="G182" s="827"/>
      <c r="H182" s="828"/>
      <c r="I182" s="1031">
        <f t="shared" si="91"/>
        <v>2</v>
      </c>
      <c r="J182" s="999" t="s">
        <v>0</v>
      </c>
      <c r="K182" s="999" t="s">
        <v>0</v>
      </c>
      <c r="L182" s="1007" t="s">
        <v>0</v>
      </c>
      <c r="M182" s="843">
        <f t="shared" si="73"/>
        <v>0.45833333333333331</v>
      </c>
      <c r="N182" s="219"/>
      <c r="O182" s="794"/>
      <c r="P182" s="103" t="s">
        <v>167</v>
      </c>
      <c r="Q182" s="116" t="str">
        <f t="shared" si="74"/>
        <v xml:space="preserve"> </v>
      </c>
      <c r="R182" s="116" t="str">
        <f t="shared" si="74"/>
        <v xml:space="preserve"> </v>
      </c>
      <c r="S182" s="116" t="str">
        <f t="shared" si="74"/>
        <v xml:space="preserve"> </v>
      </c>
      <c r="T182" s="123" t="str">
        <f t="shared" si="63"/>
        <v xml:space="preserve"> </v>
      </c>
      <c r="U182" s="143">
        <f t="shared" si="75"/>
        <v>41340.038194444445</v>
      </c>
      <c r="V182" s="203">
        <f t="shared" si="76"/>
        <v>0</v>
      </c>
      <c r="AD182" s="119" t="str">
        <f t="shared" si="64"/>
        <v>z-Unused-entry</v>
      </c>
      <c r="AE182" s="119">
        <f t="shared" si="65"/>
        <v>0</v>
      </c>
      <c r="AF182" s="110"/>
      <c r="AG182" s="115">
        <f t="shared" si="77"/>
        <v>0</v>
      </c>
      <c r="AH182" s="174">
        <f t="shared" si="66"/>
        <v>0</v>
      </c>
      <c r="AI182" s="174">
        <f t="shared" si="67"/>
        <v>0</v>
      </c>
      <c r="AJ182" s="285">
        <f t="shared" si="78"/>
        <v>999999999</v>
      </c>
      <c r="AK182" s="232">
        <f t="shared" si="68"/>
        <v>0</v>
      </c>
      <c r="AL182" s="232">
        <f t="shared" si="69"/>
        <v>0</v>
      </c>
      <c r="AM182" s="178">
        <f>IF(AND($L182="Attended",$J182="Yes"),IF('IO Intake'!D$8=$AJ182,VLOOKUP('IO Intro'!$C$4,$Y$9:$Z$16,2),$AM182),0)</f>
        <v>0</v>
      </c>
      <c r="AN182" s="178">
        <f t="shared" si="79"/>
        <v>0</v>
      </c>
      <c r="AO182" s="178">
        <f t="shared" si="80"/>
        <v>0</v>
      </c>
      <c r="AP182" s="178">
        <f t="shared" si="81"/>
        <v>0</v>
      </c>
      <c r="AQ182" s="178">
        <f t="shared" si="82"/>
        <v>0</v>
      </c>
      <c r="AR182" s="178">
        <f t="shared" si="83"/>
        <v>0</v>
      </c>
      <c r="AS182" s="178">
        <f t="shared" si="84"/>
        <v>0</v>
      </c>
      <c r="AT182" s="178">
        <f t="shared" si="85"/>
        <v>0</v>
      </c>
      <c r="AU182" s="214">
        <f t="shared" si="86"/>
        <v>0</v>
      </c>
      <c r="AV182" s="215"/>
      <c r="AW182" s="178"/>
      <c r="AX182" s="160">
        <f t="shared" si="87"/>
        <v>0</v>
      </c>
      <c r="AY182" s="191">
        <f t="shared" si="88"/>
        <v>0</v>
      </c>
      <c r="AZ182" s="191">
        <f t="shared" si="89"/>
        <v>0</v>
      </c>
      <c r="BA182" s="191">
        <f t="shared" si="90"/>
        <v>0</v>
      </c>
      <c r="BB182" s="161"/>
      <c r="BC182" s="174"/>
      <c r="BD182" s="174"/>
      <c r="BE182" s="174"/>
      <c r="BF182" s="174"/>
      <c r="BG182" s="174"/>
      <c r="BH182" s="174"/>
      <c r="BI182" s="157"/>
      <c r="BJ182" s="213">
        <f t="shared" si="70"/>
        <v>0</v>
      </c>
      <c r="BK182" s="213">
        <f t="shared" si="71"/>
        <v>0</v>
      </c>
      <c r="BL182" s="213">
        <f t="shared" si="72"/>
        <v>0</v>
      </c>
      <c r="BM182" s="817"/>
      <c r="BN182" s="219"/>
      <c r="BO182" s="193"/>
      <c r="BP182" s="215"/>
      <c r="BQ182" s="158"/>
      <c r="BR182" s="174"/>
      <c r="BS182" s="158"/>
      <c r="BT182" s="174"/>
      <c r="BU182" s="158"/>
      <c r="BV182" s="174"/>
      <c r="BW182" s="158"/>
      <c r="BX182" s="174"/>
      <c r="BY182" s="158"/>
      <c r="BZ182" s="202"/>
      <c r="CA182" s="212"/>
      <c r="CB182" s="174"/>
      <c r="CC182" s="174"/>
      <c r="CD182" s="174"/>
      <c r="CE182" s="174"/>
      <c r="CF182" s="174"/>
      <c r="CG182" s="174"/>
      <c r="CH182" s="174"/>
      <c r="CI182" s="174"/>
      <c r="CJ182" s="174"/>
      <c r="CK182" s="174"/>
      <c r="CL182" s="174"/>
      <c r="CM182" s="174"/>
      <c r="CN182" s="174"/>
      <c r="CO182" s="174"/>
      <c r="CP182" s="174"/>
      <c r="CQ182" s="174"/>
      <c r="CR182" s="174"/>
      <c r="CS182" s="174"/>
      <c r="CT182" s="174"/>
      <c r="CU182" s="174"/>
      <c r="CZ182" s="497"/>
      <c r="FV182" s="505"/>
      <c r="GF182" s="372"/>
    </row>
    <row r="183" spans="1:188" ht="39.950000000000003" customHeight="1" thickBot="1">
      <c r="A183" s="1020">
        <f t="shared" si="92"/>
        <v>0</v>
      </c>
      <c r="B183" s="939"/>
      <c r="C183" s="940"/>
      <c r="D183" s="943"/>
      <c r="E183" s="1027"/>
      <c r="F183" s="826"/>
      <c r="G183" s="827"/>
      <c r="H183" s="828"/>
      <c r="I183" s="1031">
        <f t="shared" si="91"/>
        <v>2</v>
      </c>
      <c r="J183" s="999" t="s">
        <v>0</v>
      </c>
      <c r="K183" s="999" t="s">
        <v>0</v>
      </c>
      <c r="L183" s="1007" t="s">
        <v>0</v>
      </c>
      <c r="M183" s="843">
        <f t="shared" si="73"/>
        <v>0.45833333333333331</v>
      </c>
      <c r="N183" s="219"/>
      <c r="O183" s="794"/>
      <c r="P183" s="103" t="s">
        <v>167</v>
      </c>
      <c r="Q183" s="116" t="str">
        <f t="shared" si="74"/>
        <v xml:space="preserve"> </v>
      </c>
      <c r="R183" s="116" t="str">
        <f t="shared" si="74"/>
        <v xml:space="preserve"> </v>
      </c>
      <c r="S183" s="116" t="str">
        <f t="shared" si="74"/>
        <v xml:space="preserve"> </v>
      </c>
      <c r="T183" s="123" t="str">
        <f t="shared" si="63"/>
        <v xml:space="preserve"> </v>
      </c>
      <c r="U183" s="143">
        <f t="shared" si="75"/>
        <v>41340.038194444445</v>
      </c>
      <c r="V183" s="203">
        <f t="shared" si="76"/>
        <v>0</v>
      </c>
      <c r="AD183" s="119" t="str">
        <f t="shared" si="64"/>
        <v>z-Unused-entry</v>
      </c>
      <c r="AE183" s="119">
        <f t="shared" si="65"/>
        <v>0</v>
      </c>
      <c r="AF183" s="110"/>
      <c r="AG183" s="115">
        <f t="shared" si="77"/>
        <v>0</v>
      </c>
      <c r="AH183" s="174">
        <f t="shared" si="66"/>
        <v>0</v>
      </c>
      <c r="AI183" s="174">
        <f t="shared" si="67"/>
        <v>0</v>
      </c>
      <c r="AJ183" s="285">
        <f t="shared" si="78"/>
        <v>999999999</v>
      </c>
      <c r="AK183" s="232">
        <f t="shared" si="68"/>
        <v>0</v>
      </c>
      <c r="AL183" s="232">
        <f t="shared" si="69"/>
        <v>0</v>
      </c>
      <c r="AM183" s="178">
        <f>IF(AND($L183="Attended",$J183="Yes"),IF('IO Intake'!D$8=$AJ183,VLOOKUP('IO Intro'!$C$4,$Y$9:$Z$16,2),$AM183),0)</f>
        <v>0</v>
      </c>
      <c r="AN183" s="178">
        <f t="shared" si="79"/>
        <v>0</v>
      </c>
      <c r="AO183" s="178">
        <f t="shared" si="80"/>
        <v>0</v>
      </c>
      <c r="AP183" s="178">
        <f t="shared" si="81"/>
        <v>0</v>
      </c>
      <c r="AQ183" s="178">
        <f t="shared" si="82"/>
        <v>0</v>
      </c>
      <c r="AR183" s="178">
        <f t="shared" si="83"/>
        <v>0</v>
      </c>
      <c r="AS183" s="178">
        <f t="shared" si="84"/>
        <v>0</v>
      </c>
      <c r="AT183" s="178">
        <f t="shared" si="85"/>
        <v>0</v>
      </c>
      <c r="AU183" s="214">
        <f t="shared" si="86"/>
        <v>0</v>
      </c>
      <c r="AV183" s="215"/>
      <c r="AW183" s="178"/>
      <c r="AX183" s="160">
        <f t="shared" si="87"/>
        <v>0</v>
      </c>
      <c r="AY183" s="191">
        <f t="shared" si="88"/>
        <v>0</v>
      </c>
      <c r="AZ183" s="191">
        <f t="shared" si="89"/>
        <v>0</v>
      </c>
      <c r="BA183" s="191">
        <f t="shared" si="90"/>
        <v>0</v>
      </c>
      <c r="BB183" s="161"/>
      <c r="BC183" s="174"/>
      <c r="BD183" s="174"/>
      <c r="BE183" s="174"/>
      <c r="BF183" s="174"/>
      <c r="BG183" s="174"/>
      <c r="BH183" s="174"/>
      <c r="BI183" s="157"/>
      <c r="BJ183" s="213">
        <f t="shared" si="70"/>
        <v>0</v>
      </c>
      <c r="BK183" s="213">
        <f t="shared" si="71"/>
        <v>0</v>
      </c>
      <c r="BL183" s="213">
        <f t="shared" si="72"/>
        <v>0</v>
      </c>
      <c r="BM183" s="817"/>
      <c r="BN183" s="219"/>
      <c r="BO183" s="193"/>
      <c r="BP183" s="215"/>
      <c r="BQ183" s="158"/>
      <c r="BR183" s="174"/>
      <c r="BS183" s="158"/>
      <c r="BT183" s="174"/>
      <c r="BU183" s="158"/>
      <c r="BV183" s="174"/>
      <c r="BW183" s="158"/>
      <c r="BX183" s="174"/>
      <c r="BY183" s="158"/>
      <c r="BZ183" s="202"/>
      <c r="CA183" s="212"/>
      <c r="CB183" s="174"/>
      <c r="CC183" s="174"/>
      <c r="CD183" s="174"/>
      <c r="CE183" s="174"/>
      <c r="CF183" s="174"/>
      <c r="CG183" s="174"/>
      <c r="CH183" s="174"/>
      <c r="CI183" s="174"/>
      <c r="CJ183" s="174"/>
      <c r="CK183" s="174"/>
      <c r="CL183" s="174"/>
      <c r="CM183" s="174"/>
      <c r="CN183" s="174"/>
      <c r="CO183" s="174"/>
      <c r="CP183" s="174"/>
      <c r="CQ183" s="174"/>
      <c r="CR183" s="174"/>
      <c r="CS183" s="174"/>
      <c r="CT183" s="174"/>
      <c r="CU183" s="174"/>
      <c r="CZ183" s="497"/>
      <c r="FV183" s="505"/>
      <c r="GF183" s="372"/>
    </row>
    <row r="184" spans="1:188" ht="39.950000000000003" customHeight="1" thickBot="1">
      <c r="A184" s="1020">
        <f t="shared" si="92"/>
        <v>0</v>
      </c>
      <c r="B184" s="939"/>
      <c r="C184" s="940"/>
      <c r="D184" s="943"/>
      <c r="E184" s="1027"/>
      <c r="F184" s="826"/>
      <c r="G184" s="827"/>
      <c r="H184" s="828"/>
      <c r="I184" s="1031">
        <f t="shared" si="91"/>
        <v>2</v>
      </c>
      <c r="J184" s="999" t="s">
        <v>0</v>
      </c>
      <c r="K184" s="999" t="s">
        <v>0</v>
      </c>
      <c r="L184" s="1007" t="s">
        <v>0</v>
      </c>
      <c r="M184" s="843">
        <f t="shared" si="73"/>
        <v>0.45833333333333331</v>
      </c>
      <c r="N184" s="219"/>
      <c r="O184" s="794"/>
      <c r="P184" s="103" t="s">
        <v>167</v>
      </c>
      <c r="Q184" s="116" t="str">
        <f t="shared" si="74"/>
        <v xml:space="preserve"> </v>
      </c>
      <c r="R184" s="116" t="str">
        <f t="shared" si="74"/>
        <v xml:space="preserve"> </v>
      </c>
      <c r="S184" s="116" t="str">
        <f t="shared" si="74"/>
        <v xml:space="preserve"> </v>
      </c>
      <c r="T184" s="123" t="str">
        <f t="shared" si="63"/>
        <v xml:space="preserve"> </v>
      </c>
      <c r="U184" s="143">
        <f t="shared" si="75"/>
        <v>41340.038194444445</v>
      </c>
      <c r="V184" s="203">
        <f t="shared" si="76"/>
        <v>0</v>
      </c>
      <c r="AD184" s="119" t="str">
        <f t="shared" si="64"/>
        <v>z-Unused-entry</v>
      </c>
      <c r="AE184" s="119">
        <f t="shared" si="65"/>
        <v>0</v>
      </c>
      <c r="AF184" s="110"/>
      <c r="AG184" s="115">
        <f t="shared" si="77"/>
        <v>0</v>
      </c>
      <c r="AH184" s="174">
        <f t="shared" si="66"/>
        <v>0</v>
      </c>
      <c r="AI184" s="174">
        <f t="shared" si="67"/>
        <v>0</v>
      </c>
      <c r="AJ184" s="285">
        <f t="shared" si="78"/>
        <v>999999999</v>
      </c>
      <c r="AK184" s="232">
        <f t="shared" si="68"/>
        <v>0</v>
      </c>
      <c r="AL184" s="232">
        <f t="shared" si="69"/>
        <v>0</v>
      </c>
      <c r="AM184" s="178">
        <f>IF(AND($L184="Attended",$J184="Yes"),IF('IO Intake'!D$8=$AJ184,VLOOKUP('IO Intro'!$C$4,$Y$9:$Z$16,2),$AM184),0)</f>
        <v>0</v>
      </c>
      <c r="AN184" s="178">
        <f t="shared" si="79"/>
        <v>0</v>
      </c>
      <c r="AO184" s="178">
        <f t="shared" si="80"/>
        <v>0</v>
      </c>
      <c r="AP184" s="178">
        <f t="shared" si="81"/>
        <v>0</v>
      </c>
      <c r="AQ184" s="178">
        <f t="shared" si="82"/>
        <v>0</v>
      </c>
      <c r="AR184" s="178">
        <f t="shared" si="83"/>
        <v>0</v>
      </c>
      <c r="AS184" s="178">
        <f t="shared" si="84"/>
        <v>0</v>
      </c>
      <c r="AT184" s="178">
        <f t="shared" si="85"/>
        <v>0</v>
      </c>
      <c r="AU184" s="214">
        <f t="shared" si="86"/>
        <v>0</v>
      </c>
      <c r="AV184" s="215"/>
      <c r="AW184" s="178"/>
      <c r="AX184" s="160">
        <f t="shared" si="87"/>
        <v>0</v>
      </c>
      <c r="AY184" s="191">
        <f t="shared" si="88"/>
        <v>0</v>
      </c>
      <c r="AZ184" s="191">
        <f t="shared" si="89"/>
        <v>0</v>
      </c>
      <c r="BA184" s="191">
        <f t="shared" si="90"/>
        <v>0</v>
      </c>
      <c r="BB184" s="161"/>
      <c r="BC184" s="174"/>
      <c r="BD184" s="174"/>
      <c r="BE184" s="174"/>
      <c r="BF184" s="174"/>
      <c r="BG184" s="174"/>
      <c r="BH184" s="174"/>
      <c r="BI184" s="157"/>
      <c r="BJ184" s="213">
        <f t="shared" si="70"/>
        <v>0</v>
      </c>
      <c r="BK184" s="213">
        <f t="shared" si="71"/>
        <v>0</v>
      </c>
      <c r="BL184" s="213">
        <f t="shared" si="72"/>
        <v>0</v>
      </c>
      <c r="BM184" s="817"/>
      <c r="BN184" s="219"/>
      <c r="BO184" s="193"/>
      <c r="BP184" s="215"/>
      <c r="BQ184" s="158"/>
      <c r="BR184" s="174"/>
      <c r="BS184" s="158"/>
      <c r="BT184" s="174"/>
      <c r="BU184" s="158"/>
      <c r="BV184" s="174"/>
      <c r="BW184" s="158"/>
      <c r="BX184" s="174"/>
      <c r="BY184" s="158"/>
      <c r="BZ184" s="202"/>
      <c r="CA184" s="212"/>
      <c r="CB184" s="174"/>
      <c r="CC184" s="174"/>
      <c r="CD184" s="174"/>
      <c r="CE184" s="174"/>
      <c r="CF184" s="174"/>
      <c r="CG184" s="174"/>
      <c r="CH184" s="174"/>
      <c r="CI184" s="174"/>
      <c r="CJ184" s="174"/>
      <c r="CK184" s="174"/>
      <c r="CL184" s="174"/>
      <c r="CM184" s="174"/>
      <c r="CN184" s="174"/>
      <c r="CO184" s="174"/>
      <c r="CP184" s="174"/>
      <c r="CQ184" s="174"/>
      <c r="CR184" s="174"/>
      <c r="CS184" s="174"/>
      <c r="CT184" s="174"/>
      <c r="CU184" s="174"/>
      <c r="CZ184" s="497"/>
      <c r="FV184" s="505"/>
      <c r="GF184" s="372"/>
    </row>
    <row r="185" spans="1:188" ht="39.950000000000003" customHeight="1" thickBot="1">
      <c r="A185" s="1020">
        <f t="shared" si="92"/>
        <v>0</v>
      </c>
      <c r="B185" s="939"/>
      <c r="C185" s="940"/>
      <c r="D185" s="943"/>
      <c r="E185" s="1027"/>
      <c r="F185" s="826"/>
      <c r="G185" s="827"/>
      <c r="H185" s="828"/>
      <c r="I185" s="1031">
        <f t="shared" si="91"/>
        <v>2</v>
      </c>
      <c r="J185" s="999" t="s">
        <v>0</v>
      </c>
      <c r="K185" s="999" t="s">
        <v>0</v>
      </c>
      <c r="L185" s="1007" t="s">
        <v>0</v>
      </c>
      <c r="M185" s="843">
        <f t="shared" si="73"/>
        <v>0.45833333333333331</v>
      </c>
      <c r="N185" s="219"/>
      <c r="O185" s="794"/>
      <c r="P185" s="103" t="s">
        <v>167</v>
      </c>
      <c r="Q185" s="116" t="str">
        <f t="shared" si="74"/>
        <v xml:space="preserve"> </v>
      </c>
      <c r="R185" s="116" t="str">
        <f t="shared" si="74"/>
        <v xml:space="preserve"> </v>
      </c>
      <c r="S185" s="116" t="str">
        <f t="shared" si="74"/>
        <v xml:space="preserve"> </v>
      </c>
      <c r="T185" s="123" t="str">
        <f t="shared" si="63"/>
        <v xml:space="preserve"> </v>
      </c>
      <c r="U185" s="143">
        <f t="shared" si="75"/>
        <v>41340.038194444445</v>
      </c>
      <c r="V185" s="203">
        <f t="shared" si="76"/>
        <v>0</v>
      </c>
      <c r="AD185" s="119" t="str">
        <f t="shared" si="64"/>
        <v>z-Unused-entry</v>
      </c>
      <c r="AE185" s="119">
        <f t="shared" si="65"/>
        <v>0</v>
      </c>
      <c r="AF185" s="110"/>
      <c r="AG185" s="115">
        <f t="shared" si="77"/>
        <v>0</v>
      </c>
      <c r="AH185" s="174">
        <f t="shared" si="66"/>
        <v>0</v>
      </c>
      <c r="AI185" s="174">
        <f t="shared" si="67"/>
        <v>0</v>
      </c>
      <c r="AJ185" s="285">
        <f t="shared" si="78"/>
        <v>999999999</v>
      </c>
      <c r="AK185" s="232">
        <f t="shared" si="68"/>
        <v>0</v>
      </c>
      <c r="AL185" s="232">
        <f t="shared" si="69"/>
        <v>0</v>
      </c>
      <c r="AM185" s="178">
        <f>IF(AND($L185="Attended",$J185="Yes"),IF('IO Intake'!D$8=$AJ185,VLOOKUP('IO Intro'!$C$4,$Y$9:$Z$16,2),$AM185),0)</f>
        <v>0</v>
      </c>
      <c r="AN185" s="178">
        <f t="shared" si="79"/>
        <v>0</v>
      </c>
      <c r="AO185" s="178">
        <f t="shared" si="80"/>
        <v>0</v>
      </c>
      <c r="AP185" s="178">
        <f t="shared" si="81"/>
        <v>0</v>
      </c>
      <c r="AQ185" s="178">
        <f t="shared" si="82"/>
        <v>0</v>
      </c>
      <c r="AR185" s="178">
        <f t="shared" si="83"/>
        <v>0</v>
      </c>
      <c r="AS185" s="178">
        <f t="shared" si="84"/>
        <v>0</v>
      </c>
      <c r="AT185" s="178">
        <f t="shared" si="85"/>
        <v>0</v>
      </c>
      <c r="AU185" s="214">
        <f t="shared" si="86"/>
        <v>0</v>
      </c>
      <c r="AV185" s="215"/>
      <c r="AW185" s="178"/>
      <c r="AX185" s="160">
        <f t="shared" si="87"/>
        <v>0</v>
      </c>
      <c r="AY185" s="191">
        <f t="shared" si="88"/>
        <v>0</v>
      </c>
      <c r="AZ185" s="191">
        <f t="shared" si="89"/>
        <v>0</v>
      </c>
      <c r="BA185" s="191">
        <f t="shared" si="90"/>
        <v>0</v>
      </c>
      <c r="BB185" s="161"/>
      <c r="BC185" s="174"/>
      <c r="BD185" s="174"/>
      <c r="BE185" s="174"/>
      <c r="BF185" s="174"/>
      <c r="BG185" s="174"/>
      <c r="BH185" s="174"/>
      <c r="BI185" s="157"/>
      <c r="BJ185" s="213">
        <f t="shared" si="70"/>
        <v>0</v>
      </c>
      <c r="BK185" s="213">
        <f t="shared" si="71"/>
        <v>0</v>
      </c>
      <c r="BL185" s="213">
        <f t="shared" si="72"/>
        <v>0</v>
      </c>
      <c r="BM185" s="817"/>
      <c r="BN185" s="219"/>
      <c r="BO185" s="193"/>
      <c r="BP185" s="215"/>
      <c r="BQ185" s="158"/>
      <c r="BR185" s="174"/>
      <c r="BS185" s="158"/>
      <c r="BT185" s="174"/>
      <c r="BU185" s="158"/>
      <c r="BV185" s="174"/>
      <c r="BW185" s="158"/>
      <c r="BX185" s="174"/>
      <c r="BY185" s="158"/>
      <c r="BZ185" s="202"/>
      <c r="CA185" s="212"/>
      <c r="CB185" s="174"/>
      <c r="CC185" s="174"/>
      <c r="CD185" s="174"/>
      <c r="CE185" s="174"/>
      <c r="CF185" s="174"/>
      <c r="CG185" s="174"/>
      <c r="CH185" s="174"/>
      <c r="CI185" s="174"/>
      <c r="CJ185" s="174"/>
      <c r="CK185" s="174"/>
      <c r="CL185" s="174"/>
      <c r="CM185" s="174"/>
      <c r="CN185" s="174"/>
      <c r="CO185" s="174"/>
      <c r="CP185" s="174"/>
      <c r="CQ185" s="174"/>
      <c r="CR185" s="174"/>
      <c r="CS185" s="174"/>
      <c r="CT185" s="174"/>
      <c r="CU185" s="174"/>
      <c r="CZ185" s="497"/>
      <c r="FV185" s="505"/>
      <c r="GF185" s="372"/>
    </row>
    <row r="186" spans="1:188" ht="39.950000000000003" customHeight="1" thickBot="1">
      <c r="A186" s="1020">
        <f t="shared" si="92"/>
        <v>0</v>
      </c>
      <c r="B186" s="939"/>
      <c r="C186" s="940"/>
      <c r="D186" s="943"/>
      <c r="E186" s="1027"/>
      <c r="F186" s="826"/>
      <c r="G186" s="827"/>
      <c r="H186" s="828"/>
      <c r="I186" s="1031">
        <f t="shared" si="91"/>
        <v>2</v>
      </c>
      <c r="J186" s="999" t="s">
        <v>0</v>
      </c>
      <c r="K186" s="999" t="s">
        <v>0</v>
      </c>
      <c r="L186" s="1007" t="s">
        <v>0</v>
      </c>
      <c r="M186" s="843">
        <f t="shared" si="73"/>
        <v>0.45833333333333331</v>
      </c>
      <c r="N186" s="219"/>
      <c r="O186" s="794"/>
      <c r="P186" s="103" t="s">
        <v>167</v>
      </c>
      <c r="Q186" s="116" t="str">
        <f t="shared" si="74"/>
        <v xml:space="preserve"> </v>
      </c>
      <c r="R186" s="116" t="str">
        <f t="shared" si="74"/>
        <v xml:space="preserve"> </v>
      </c>
      <c r="S186" s="116" t="str">
        <f t="shared" si="74"/>
        <v xml:space="preserve"> </v>
      </c>
      <c r="T186" s="123" t="str">
        <f t="shared" si="63"/>
        <v xml:space="preserve"> </v>
      </c>
      <c r="U186" s="143">
        <f t="shared" si="75"/>
        <v>41340.038194444445</v>
      </c>
      <c r="V186" s="203">
        <f t="shared" si="76"/>
        <v>0</v>
      </c>
      <c r="AD186" s="119" t="str">
        <f t="shared" si="64"/>
        <v>z-Unused-entry</v>
      </c>
      <c r="AE186" s="119">
        <f t="shared" si="65"/>
        <v>0</v>
      </c>
      <c r="AF186" s="110"/>
      <c r="AG186" s="115">
        <f t="shared" si="77"/>
        <v>0</v>
      </c>
      <c r="AH186" s="174">
        <f t="shared" si="66"/>
        <v>0</v>
      </c>
      <c r="AI186" s="174">
        <f t="shared" si="67"/>
        <v>0</v>
      </c>
      <c r="AJ186" s="285">
        <f t="shared" si="78"/>
        <v>999999999</v>
      </c>
      <c r="AK186" s="232">
        <f t="shared" si="68"/>
        <v>0</v>
      </c>
      <c r="AL186" s="232">
        <f t="shared" si="69"/>
        <v>0</v>
      </c>
      <c r="AM186" s="178">
        <f>IF(AND($L186="Attended",$J186="Yes"),IF('IO Intake'!D$8=$AJ186,VLOOKUP('IO Intro'!$C$4,$Y$9:$Z$16,2),$AM186),0)</f>
        <v>0</v>
      </c>
      <c r="AN186" s="178">
        <f t="shared" si="79"/>
        <v>0</v>
      </c>
      <c r="AO186" s="178">
        <f t="shared" si="80"/>
        <v>0</v>
      </c>
      <c r="AP186" s="178">
        <f t="shared" si="81"/>
        <v>0</v>
      </c>
      <c r="AQ186" s="178">
        <f t="shared" si="82"/>
        <v>0</v>
      </c>
      <c r="AR186" s="178">
        <f t="shared" si="83"/>
        <v>0</v>
      </c>
      <c r="AS186" s="178">
        <f t="shared" si="84"/>
        <v>0</v>
      </c>
      <c r="AT186" s="178">
        <f t="shared" si="85"/>
        <v>0</v>
      </c>
      <c r="AU186" s="214">
        <f t="shared" si="86"/>
        <v>0</v>
      </c>
      <c r="AV186" s="215"/>
      <c r="AW186" s="178"/>
      <c r="AX186" s="160">
        <f t="shared" si="87"/>
        <v>0</v>
      </c>
      <c r="AY186" s="191">
        <f t="shared" si="88"/>
        <v>0</v>
      </c>
      <c r="AZ186" s="191">
        <f t="shared" si="89"/>
        <v>0</v>
      </c>
      <c r="BA186" s="191">
        <f t="shared" si="90"/>
        <v>0</v>
      </c>
      <c r="BB186" s="161"/>
      <c r="BC186" s="174"/>
      <c r="BD186" s="174"/>
      <c r="BE186" s="174"/>
      <c r="BF186" s="174"/>
      <c r="BG186" s="174"/>
      <c r="BH186" s="174"/>
      <c r="BI186" s="157"/>
      <c r="BJ186" s="213">
        <f t="shared" si="70"/>
        <v>0</v>
      </c>
      <c r="BK186" s="213">
        <f t="shared" si="71"/>
        <v>0</v>
      </c>
      <c r="BL186" s="213">
        <f t="shared" si="72"/>
        <v>0</v>
      </c>
      <c r="BM186" s="817"/>
      <c r="BN186" s="219"/>
      <c r="BO186" s="193"/>
      <c r="BP186" s="215"/>
      <c r="BQ186" s="158"/>
      <c r="BR186" s="174"/>
      <c r="BS186" s="158"/>
      <c r="BT186" s="174"/>
      <c r="BU186" s="158"/>
      <c r="BV186" s="174"/>
      <c r="BW186" s="158"/>
      <c r="BX186" s="174"/>
      <c r="BY186" s="158"/>
      <c r="BZ186" s="202"/>
      <c r="CA186" s="212"/>
      <c r="CB186" s="174"/>
      <c r="CC186" s="174"/>
      <c r="CD186" s="174"/>
      <c r="CE186" s="174"/>
      <c r="CF186" s="174"/>
      <c r="CG186" s="174"/>
      <c r="CH186" s="174"/>
      <c r="CI186" s="174"/>
      <c r="CJ186" s="174"/>
      <c r="CK186" s="174"/>
      <c r="CL186" s="174"/>
      <c r="CM186" s="174"/>
      <c r="CN186" s="174"/>
      <c r="CO186" s="174"/>
      <c r="CP186" s="174"/>
      <c r="CQ186" s="174"/>
      <c r="CR186" s="174"/>
      <c r="CS186" s="174"/>
      <c r="CT186" s="174"/>
      <c r="CU186" s="174"/>
      <c r="CZ186" s="497"/>
      <c r="FV186" s="505"/>
      <c r="GF186" s="372"/>
    </row>
    <row r="187" spans="1:188" ht="39.950000000000003" customHeight="1" thickBot="1">
      <c r="A187" s="1020">
        <f t="shared" si="92"/>
        <v>0</v>
      </c>
      <c r="B187" s="939"/>
      <c r="C187" s="940"/>
      <c r="D187" s="943"/>
      <c r="E187" s="1027"/>
      <c r="F187" s="826"/>
      <c r="G187" s="827"/>
      <c r="H187" s="828"/>
      <c r="I187" s="1031">
        <f t="shared" si="91"/>
        <v>2</v>
      </c>
      <c r="J187" s="999" t="s">
        <v>0</v>
      </c>
      <c r="K187" s="999" t="s">
        <v>0</v>
      </c>
      <c r="L187" s="1007" t="s">
        <v>0</v>
      </c>
      <c r="M187" s="843">
        <f t="shared" si="73"/>
        <v>0.45833333333333331</v>
      </c>
      <c r="N187" s="219"/>
      <c r="O187" s="794"/>
      <c r="P187" s="103" t="s">
        <v>167</v>
      </c>
      <c r="Q187" s="116" t="str">
        <f t="shared" si="74"/>
        <v xml:space="preserve"> </v>
      </c>
      <c r="R187" s="116" t="str">
        <f t="shared" si="74"/>
        <v xml:space="preserve"> </v>
      </c>
      <c r="S187" s="116" t="str">
        <f t="shared" si="74"/>
        <v xml:space="preserve"> </v>
      </c>
      <c r="T187" s="123" t="str">
        <f t="shared" si="63"/>
        <v xml:space="preserve"> </v>
      </c>
      <c r="U187" s="143">
        <f t="shared" si="75"/>
        <v>41340.038194444445</v>
      </c>
      <c r="V187" s="203">
        <f t="shared" si="76"/>
        <v>0</v>
      </c>
      <c r="AD187" s="119" t="str">
        <f t="shared" si="64"/>
        <v>z-Unused-entry</v>
      </c>
      <c r="AE187" s="119">
        <f t="shared" si="65"/>
        <v>0</v>
      </c>
      <c r="AF187" s="110"/>
      <c r="AG187" s="115">
        <f t="shared" si="77"/>
        <v>0</v>
      </c>
      <c r="AH187" s="174">
        <f t="shared" si="66"/>
        <v>0</v>
      </c>
      <c r="AI187" s="174">
        <f t="shared" si="67"/>
        <v>0</v>
      </c>
      <c r="AJ187" s="285">
        <f t="shared" si="78"/>
        <v>999999999</v>
      </c>
      <c r="AK187" s="232">
        <f t="shared" si="68"/>
        <v>0</v>
      </c>
      <c r="AL187" s="232">
        <f t="shared" si="69"/>
        <v>0</v>
      </c>
      <c r="AM187" s="178">
        <f>IF(AND($L187="Attended",$J187="Yes"),IF('IO Intake'!D$8=$AJ187,VLOOKUP('IO Intro'!$C$4,$Y$9:$Z$16,2),$AM187),0)</f>
        <v>0</v>
      </c>
      <c r="AN187" s="178">
        <f t="shared" si="79"/>
        <v>0</v>
      </c>
      <c r="AO187" s="178">
        <f t="shared" si="80"/>
        <v>0</v>
      </c>
      <c r="AP187" s="178">
        <f t="shared" si="81"/>
        <v>0</v>
      </c>
      <c r="AQ187" s="178">
        <f t="shared" si="82"/>
        <v>0</v>
      </c>
      <c r="AR187" s="178">
        <f t="shared" si="83"/>
        <v>0</v>
      </c>
      <c r="AS187" s="178">
        <f t="shared" si="84"/>
        <v>0</v>
      </c>
      <c r="AT187" s="178">
        <f t="shared" si="85"/>
        <v>0</v>
      </c>
      <c r="AU187" s="214">
        <f t="shared" si="86"/>
        <v>0</v>
      </c>
      <c r="AV187" s="215"/>
      <c r="AW187" s="178"/>
      <c r="AX187" s="160">
        <f t="shared" si="87"/>
        <v>0</v>
      </c>
      <c r="AY187" s="191">
        <f t="shared" si="88"/>
        <v>0</v>
      </c>
      <c r="AZ187" s="191">
        <f t="shared" si="89"/>
        <v>0</v>
      </c>
      <c r="BA187" s="191">
        <f t="shared" si="90"/>
        <v>0</v>
      </c>
      <c r="BB187" s="161"/>
      <c r="BC187" s="174"/>
      <c r="BD187" s="174"/>
      <c r="BE187" s="174"/>
      <c r="BF187" s="174"/>
      <c r="BG187" s="174"/>
      <c r="BH187" s="174"/>
      <c r="BI187" s="157"/>
      <c r="BJ187" s="213">
        <f t="shared" si="70"/>
        <v>0</v>
      </c>
      <c r="BK187" s="213">
        <f t="shared" si="71"/>
        <v>0</v>
      </c>
      <c r="BL187" s="213">
        <f t="shared" si="72"/>
        <v>0</v>
      </c>
      <c r="BM187" s="817"/>
      <c r="BN187" s="219"/>
      <c r="BO187" s="193"/>
      <c r="BP187" s="215"/>
      <c r="BQ187" s="158"/>
      <c r="BR187" s="174"/>
      <c r="BS187" s="158"/>
      <c r="BT187" s="174"/>
      <c r="BU187" s="158"/>
      <c r="BV187" s="174"/>
      <c r="BW187" s="158"/>
      <c r="BX187" s="174"/>
      <c r="BY187" s="158"/>
      <c r="BZ187" s="202"/>
      <c r="CA187" s="212"/>
      <c r="CB187" s="174"/>
      <c r="CC187" s="174"/>
      <c r="CD187" s="174"/>
      <c r="CE187" s="174"/>
      <c r="CF187" s="174"/>
      <c r="CG187" s="174"/>
      <c r="CH187" s="174"/>
      <c r="CI187" s="174"/>
      <c r="CJ187" s="174"/>
      <c r="CK187" s="174"/>
      <c r="CL187" s="174"/>
      <c r="CM187" s="174"/>
      <c r="CN187" s="174"/>
      <c r="CO187" s="174"/>
      <c r="CP187" s="174"/>
      <c r="CQ187" s="174"/>
      <c r="CR187" s="174"/>
      <c r="CS187" s="174"/>
      <c r="CT187" s="174"/>
      <c r="CU187" s="174"/>
      <c r="CZ187" s="497"/>
      <c r="FV187" s="505"/>
      <c r="GF187" s="372"/>
    </row>
    <row r="188" spans="1:188" ht="39.950000000000003" customHeight="1" thickBot="1">
      <c r="A188" s="1020">
        <f t="shared" si="92"/>
        <v>0</v>
      </c>
      <c r="B188" s="939"/>
      <c r="C188" s="940"/>
      <c r="D188" s="943"/>
      <c r="E188" s="1027"/>
      <c r="F188" s="826"/>
      <c r="G188" s="827"/>
      <c r="H188" s="828"/>
      <c r="I188" s="1031">
        <f t="shared" si="91"/>
        <v>2</v>
      </c>
      <c r="J188" s="999" t="s">
        <v>0</v>
      </c>
      <c r="K188" s="999" t="s">
        <v>0</v>
      </c>
      <c r="L188" s="1007" t="s">
        <v>0</v>
      </c>
      <c r="M188" s="843">
        <f t="shared" si="73"/>
        <v>0.45833333333333331</v>
      </c>
      <c r="N188" s="219"/>
      <c r="O188" s="794"/>
      <c r="P188" s="103" t="s">
        <v>167</v>
      </c>
      <c r="Q188" s="116" t="str">
        <f t="shared" si="74"/>
        <v xml:space="preserve"> </v>
      </c>
      <c r="R188" s="116" t="str">
        <f t="shared" si="74"/>
        <v xml:space="preserve"> </v>
      </c>
      <c r="S188" s="116" t="str">
        <f t="shared" si="74"/>
        <v xml:space="preserve"> </v>
      </c>
      <c r="T188" s="123" t="str">
        <f t="shared" si="63"/>
        <v xml:space="preserve"> </v>
      </c>
      <c r="U188" s="143">
        <f t="shared" si="75"/>
        <v>41340.038194444445</v>
      </c>
      <c r="V188" s="203">
        <f t="shared" si="76"/>
        <v>0</v>
      </c>
      <c r="AD188" s="119" t="str">
        <f t="shared" si="64"/>
        <v>z-Unused-entry</v>
      </c>
      <c r="AE188" s="119">
        <f t="shared" si="65"/>
        <v>0</v>
      </c>
      <c r="AF188" s="110"/>
      <c r="AG188" s="115">
        <f t="shared" si="77"/>
        <v>0</v>
      </c>
      <c r="AH188" s="174">
        <f t="shared" si="66"/>
        <v>0</v>
      </c>
      <c r="AI188" s="174">
        <f t="shared" si="67"/>
        <v>0</v>
      </c>
      <c r="AJ188" s="285">
        <f t="shared" si="78"/>
        <v>999999999</v>
      </c>
      <c r="AK188" s="232">
        <f t="shared" si="68"/>
        <v>0</v>
      </c>
      <c r="AL188" s="232">
        <f t="shared" si="69"/>
        <v>0</v>
      </c>
      <c r="AM188" s="178">
        <f>IF(AND($L188="Attended",$J188="Yes"),IF('IO Intake'!D$8=$AJ188,VLOOKUP('IO Intro'!$C$4,$Y$9:$Z$16,2),$AM188),0)</f>
        <v>0</v>
      </c>
      <c r="AN188" s="178">
        <f t="shared" si="79"/>
        <v>0</v>
      </c>
      <c r="AO188" s="178">
        <f t="shared" si="80"/>
        <v>0</v>
      </c>
      <c r="AP188" s="178">
        <f t="shared" si="81"/>
        <v>0</v>
      </c>
      <c r="AQ188" s="178">
        <f t="shared" si="82"/>
        <v>0</v>
      </c>
      <c r="AR188" s="178">
        <f t="shared" si="83"/>
        <v>0</v>
      </c>
      <c r="AS188" s="178">
        <f t="shared" si="84"/>
        <v>0</v>
      </c>
      <c r="AT188" s="178">
        <f t="shared" si="85"/>
        <v>0</v>
      </c>
      <c r="AU188" s="214">
        <f t="shared" si="86"/>
        <v>0</v>
      </c>
      <c r="AV188" s="215"/>
      <c r="AW188" s="178"/>
      <c r="AX188" s="160">
        <f t="shared" si="87"/>
        <v>0</v>
      </c>
      <c r="AY188" s="191">
        <f t="shared" si="88"/>
        <v>0</v>
      </c>
      <c r="AZ188" s="191">
        <f t="shared" si="89"/>
        <v>0</v>
      </c>
      <c r="BA188" s="191">
        <f t="shared" si="90"/>
        <v>0</v>
      </c>
      <c r="BB188" s="161"/>
      <c r="BC188" s="174"/>
      <c r="BD188" s="174"/>
      <c r="BE188" s="174"/>
      <c r="BF188" s="174"/>
      <c r="BG188" s="174"/>
      <c r="BH188" s="174"/>
      <c r="BI188" s="157"/>
      <c r="BJ188" s="213">
        <f t="shared" si="70"/>
        <v>0</v>
      </c>
      <c r="BK188" s="213">
        <f t="shared" si="71"/>
        <v>0</v>
      </c>
      <c r="BL188" s="213">
        <f t="shared" si="72"/>
        <v>0</v>
      </c>
      <c r="BM188" s="817"/>
      <c r="BN188" s="219"/>
      <c r="BO188" s="193"/>
      <c r="BP188" s="215"/>
      <c r="BQ188" s="158"/>
      <c r="BR188" s="174"/>
      <c r="BS188" s="158"/>
      <c r="BT188" s="174"/>
      <c r="BU188" s="158"/>
      <c r="BV188" s="174"/>
      <c r="BW188" s="158"/>
      <c r="BX188" s="174"/>
      <c r="BY188" s="158"/>
      <c r="BZ188" s="202"/>
      <c r="CA188" s="212"/>
      <c r="CB188" s="174"/>
      <c r="CC188" s="174"/>
      <c r="CD188" s="174"/>
      <c r="CE188" s="174"/>
      <c r="CF188" s="174"/>
      <c r="CG188" s="174"/>
      <c r="CH188" s="174"/>
      <c r="CI188" s="174"/>
      <c r="CJ188" s="174"/>
      <c r="CK188" s="174"/>
      <c r="CL188" s="174"/>
      <c r="CM188" s="174"/>
      <c r="CN188" s="174"/>
      <c r="CO188" s="174"/>
      <c r="CP188" s="174"/>
      <c r="CQ188" s="174"/>
      <c r="CR188" s="174"/>
      <c r="CS188" s="174"/>
      <c r="CT188" s="174"/>
      <c r="CU188" s="174"/>
      <c r="CZ188" s="497"/>
      <c r="FV188" s="505"/>
      <c r="GF188" s="372"/>
    </row>
    <row r="189" spans="1:188" ht="39.950000000000003" customHeight="1" thickBot="1">
      <c r="A189" s="1020">
        <f t="shared" si="92"/>
        <v>0</v>
      </c>
      <c r="B189" s="939"/>
      <c r="C189" s="940"/>
      <c r="D189" s="943"/>
      <c r="E189" s="1027"/>
      <c r="F189" s="826"/>
      <c r="G189" s="827"/>
      <c r="H189" s="828"/>
      <c r="I189" s="1031">
        <f t="shared" si="91"/>
        <v>2</v>
      </c>
      <c r="J189" s="999" t="s">
        <v>0</v>
      </c>
      <c r="K189" s="999" t="s">
        <v>0</v>
      </c>
      <c r="L189" s="1007" t="s">
        <v>0</v>
      </c>
      <c r="M189" s="843">
        <f t="shared" si="73"/>
        <v>0.45833333333333331</v>
      </c>
      <c r="N189" s="219"/>
      <c r="O189" s="794"/>
      <c r="P189" s="103" t="s">
        <v>167</v>
      </c>
      <c r="Q189" s="116" t="str">
        <f t="shared" si="74"/>
        <v xml:space="preserve"> </v>
      </c>
      <c r="R189" s="116" t="str">
        <f t="shared" si="74"/>
        <v xml:space="preserve"> </v>
      </c>
      <c r="S189" s="116" t="str">
        <f t="shared" si="74"/>
        <v xml:space="preserve"> </v>
      </c>
      <c r="T189" s="123" t="str">
        <f t="shared" si="63"/>
        <v xml:space="preserve"> </v>
      </c>
      <c r="U189" s="143">
        <f t="shared" si="75"/>
        <v>41340.038194444445</v>
      </c>
      <c r="V189" s="203">
        <f t="shared" si="76"/>
        <v>0</v>
      </c>
      <c r="AD189" s="119" t="str">
        <f t="shared" si="64"/>
        <v>z-Unused-entry</v>
      </c>
      <c r="AE189" s="119">
        <f t="shared" si="65"/>
        <v>0</v>
      </c>
      <c r="AF189" s="110"/>
      <c r="AG189" s="115">
        <f t="shared" si="77"/>
        <v>0</v>
      </c>
      <c r="AH189" s="174">
        <f t="shared" si="66"/>
        <v>0</v>
      </c>
      <c r="AI189" s="174">
        <f t="shared" si="67"/>
        <v>0</v>
      </c>
      <c r="AJ189" s="285">
        <f t="shared" si="78"/>
        <v>999999999</v>
      </c>
      <c r="AK189" s="232">
        <f t="shared" si="68"/>
        <v>0</v>
      </c>
      <c r="AL189" s="232">
        <f t="shared" si="69"/>
        <v>0</v>
      </c>
      <c r="AM189" s="178">
        <f>IF(AND($L189="Attended",$J189="Yes"),IF('IO Intake'!D$8=$AJ189,VLOOKUP('IO Intro'!$C$4,$Y$9:$Z$16,2),$AM189),0)</f>
        <v>0</v>
      </c>
      <c r="AN189" s="178">
        <f t="shared" si="79"/>
        <v>0</v>
      </c>
      <c r="AO189" s="178">
        <f t="shared" si="80"/>
        <v>0</v>
      </c>
      <c r="AP189" s="178">
        <f t="shared" si="81"/>
        <v>0</v>
      </c>
      <c r="AQ189" s="178">
        <f t="shared" si="82"/>
        <v>0</v>
      </c>
      <c r="AR189" s="178">
        <f t="shared" si="83"/>
        <v>0</v>
      </c>
      <c r="AS189" s="178">
        <f t="shared" si="84"/>
        <v>0</v>
      </c>
      <c r="AT189" s="178">
        <f t="shared" si="85"/>
        <v>0</v>
      </c>
      <c r="AU189" s="214">
        <f t="shared" si="86"/>
        <v>0</v>
      </c>
      <c r="AV189" s="215"/>
      <c r="AW189" s="178"/>
      <c r="AX189" s="160">
        <f t="shared" si="87"/>
        <v>0</v>
      </c>
      <c r="AY189" s="191">
        <f t="shared" si="88"/>
        <v>0</v>
      </c>
      <c r="AZ189" s="191">
        <f t="shared" si="89"/>
        <v>0</v>
      </c>
      <c r="BA189" s="191">
        <f t="shared" si="90"/>
        <v>0</v>
      </c>
      <c r="BB189" s="161"/>
      <c r="BC189" s="174"/>
      <c r="BD189" s="174"/>
      <c r="BE189" s="174"/>
      <c r="BF189" s="174"/>
      <c r="BG189" s="174"/>
      <c r="BH189" s="174"/>
      <c r="BI189" s="157"/>
      <c r="BJ189" s="213">
        <f t="shared" si="70"/>
        <v>0</v>
      </c>
      <c r="BK189" s="213">
        <f t="shared" si="71"/>
        <v>0</v>
      </c>
      <c r="BL189" s="213">
        <f t="shared" si="72"/>
        <v>0</v>
      </c>
      <c r="BM189" s="817"/>
      <c r="BN189" s="219"/>
      <c r="BO189" s="193"/>
      <c r="BP189" s="215"/>
      <c r="BQ189" s="158"/>
      <c r="BR189" s="174"/>
      <c r="BS189" s="158"/>
      <c r="BT189" s="174"/>
      <c r="BU189" s="158"/>
      <c r="BV189" s="174"/>
      <c r="BW189" s="158"/>
      <c r="BX189" s="174"/>
      <c r="BY189" s="158"/>
      <c r="BZ189" s="202"/>
      <c r="CA189" s="212"/>
      <c r="CB189" s="174"/>
      <c r="CC189" s="174"/>
      <c r="CD189" s="174"/>
      <c r="CE189" s="174"/>
      <c r="CF189" s="174"/>
      <c r="CG189" s="174"/>
      <c r="CH189" s="174"/>
      <c r="CI189" s="174"/>
      <c r="CJ189" s="174"/>
      <c r="CK189" s="174"/>
      <c r="CL189" s="174"/>
      <c r="CM189" s="174"/>
      <c r="CN189" s="174"/>
      <c r="CO189" s="174"/>
      <c r="CP189" s="174"/>
      <c r="CQ189" s="174"/>
      <c r="CR189" s="174"/>
      <c r="CS189" s="174"/>
      <c r="CT189" s="174"/>
      <c r="CU189" s="174"/>
      <c r="CZ189" s="497"/>
      <c r="FV189" s="505"/>
      <c r="GF189" s="372"/>
    </row>
    <row r="190" spans="1:188" ht="39.950000000000003" customHeight="1" thickBot="1">
      <c r="A190" s="1020">
        <f t="shared" si="92"/>
        <v>0</v>
      </c>
      <c r="B190" s="939"/>
      <c r="C190" s="940"/>
      <c r="D190" s="943"/>
      <c r="E190" s="1027"/>
      <c r="F190" s="826"/>
      <c r="G190" s="827"/>
      <c r="H190" s="828"/>
      <c r="I190" s="1031">
        <f t="shared" si="91"/>
        <v>2</v>
      </c>
      <c r="J190" s="999" t="s">
        <v>0</v>
      </c>
      <c r="K190" s="999" t="s">
        <v>0</v>
      </c>
      <c r="L190" s="1007" t="s">
        <v>0</v>
      </c>
      <c r="M190" s="843">
        <f t="shared" si="73"/>
        <v>0.45833333333333331</v>
      </c>
      <c r="N190" s="219"/>
      <c r="O190" s="794"/>
      <c r="P190" s="103" t="s">
        <v>167</v>
      </c>
      <c r="Q190" s="116" t="str">
        <f t="shared" si="74"/>
        <v xml:space="preserve"> </v>
      </c>
      <c r="R190" s="116" t="str">
        <f t="shared" si="74"/>
        <v xml:space="preserve"> </v>
      </c>
      <c r="S190" s="116" t="str">
        <f t="shared" si="74"/>
        <v xml:space="preserve"> </v>
      </c>
      <c r="T190" s="123" t="str">
        <f t="shared" si="63"/>
        <v xml:space="preserve"> </v>
      </c>
      <c r="U190" s="143">
        <f t="shared" si="75"/>
        <v>41340.038194444445</v>
      </c>
      <c r="V190" s="203">
        <f t="shared" si="76"/>
        <v>0</v>
      </c>
      <c r="AD190" s="119" t="str">
        <f t="shared" si="64"/>
        <v>z-Unused-entry</v>
      </c>
      <c r="AE190" s="119">
        <f t="shared" si="65"/>
        <v>0</v>
      </c>
      <c r="AF190" s="110"/>
      <c r="AG190" s="115">
        <f t="shared" si="77"/>
        <v>0</v>
      </c>
      <c r="AH190" s="174">
        <f t="shared" si="66"/>
        <v>0</v>
      </c>
      <c r="AI190" s="174">
        <f t="shared" si="67"/>
        <v>0</v>
      </c>
      <c r="AJ190" s="285">
        <f t="shared" si="78"/>
        <v>999999999</v>
      </c>
      <c r="AK190" s="232">
        <f t="shared" si="68"/>
        <v>0</v>
      </c>
      <c r="AL190" s="232">
        <f t="shared" si="69"/>
        <v>0</v>
      </c>
      <c r="AM190" s="178">
        <f>IF(AND($L190="Attended",$J190="Yes"),IF('IO Intake'!D$8=$AJ190,VLOOKUP('IO Intro'!$C$4,$Y$9:$Z$16,2),$AM190),0)</f>
        <v>0</v>
      </c>
      <c r="AN190" s="178">
        <f t="shared" si="79"/>
        <v>0</v>
      </c>
      <c r="AO190" s="178">
        <f t="shared" si="80"/>
        <v>0</v>
      </c>
      <c r="AP190" s="178">
        <f t="shared" si="81"/>
        <v>0</v>
      </c>
      <c r="AQ190" s="178">
        <f t="shared" si="82"/>
        <v>0</v>
      </c>
      <c r="AR190" s="178">
        <f t="shared" si="83"/>
        <v>0</v>
      </c>
      <c r="AS190" s="178">
        <f t="shared" si="84"/>
        <v>0</v>
      </c>
      <c r="AT190" s="178">
        <f t="shared" si="85"/>
        <v>0</v>
      </c>
      <c r="AU190" s="214">
        <f t="shared" si="86"/>
        <v>0</v>
      </c>
      <c r="AV190" s="215"/>
      <c r="AW190" s="178"/>
      <c r="AX190" s="160">
        <f t="shared" si="87"/>
        <v>0</v>
      </c>
      <c r="AY190" s="191">
        <f t="shared" si="88"/>
        <v>0</v>
      </c>
      <c r="AZ190" s="191">
        <f t="shared" si="89"/>
        <v>0</v>
      </c>
      <c r="BA190" s="191">
        <f t="shared" si="90"/>
        <v>0</v>
      </c>
      <c r="BB190" s="161"/>
      <c r="BC190" s="174"/>
      <c r="BD190" s="174"/>
      <c r="BE190" s="174"/>
      <c r="BF190" s="174"/>
      <c r="BG190" s="174"/>
      <c r="BH190" s="174"/>
      <c r="BI190" s="157"/>
      <c r="BJ190" s="213">
        <f t="shared" si="70"/>
        <v>0</v>
      </c>
      <c r="BK190" s="213">
        <f t="shared" si="71"/>
        <v>0</v>
      </c>
      <c r="BL190" s="213">
        <f t="shared" si="72"/>
        <v>0</v>
      </c>
      <c r="BM190" s="817"/>
      <c r="BN190" s="219"/>
      <c r="BO190" s="193"/>
      <c r="BP190" s="215"/>
      <c r="BQ190" s="158"/>
      <c r="BR190" s="174"/>
      <c r="BS190" s="158"/>
      <c r="BT190" s="174"/>
      <c r="BU190" s="158"/>
      <c r="BV190" s="174"/>
      <c r="BW190" s="158"/>
      <c r="BX190" s="174"/>
      <c r="BY190" s="158"/>
      <c r="BZ190" s="202"/>
      <c r="CA190" s="212"/>
      <c r="CB190" s="174"/>
      <c r="CC190" s="174"/>
      <c r="CD190" s="174"/>
      <c r="CE190" s="174"/>
      <c r="CF190" s="174"/>
      <c r="CG190" s="174"/>
      <c r="CH190" s="174"/>
      <c r="CI190" s="174"/>
      <c r="CJ190" s="174"/>
      <c r="CK190" s="174"/>
      <c r="CL190" s="174"/>
      <c r="CM190" s="174"/>
      <c r="CN190" s="174"/>
      <c r="CO190" s="174"/>
      <c r="CP190" s="174"/>
      <c r="CQ190" s="174"/>
      <c r="CR190" s="174"/>
      <c r="CS190" s="174"/>
      <c r="CT190" s="174"/>
      <c r="CU190" s="174"/>
      <c r="CZ190" s="497"/>
      <c r="FV190" s="505"/>
      <c r="GF190" s="372"/>
    </row>
    <row r="191" spans="1:188" ht="39.950000000000003" customHeight="1" thickBot="1">
      <c r="A191" s="1020">
        <f t="shared" si="92"/>
        <v>0</v>
      </c>
      <c r="B191" s="939"/>
      <c r="C191" s="940"/>
      <c r="D191" s="943"/>
      <c r="E191" s="1027"/>
      <c r="F191" s="826"/>
      <c r="G191" s="827"/>
      <c r="H191" s="828"/>
      <c r="I191" s="1031">
        <f t="shared" si="91"/>
        <v>2</v>
      </c>
      <c r="J191" s="999" t="s">
        <v>0</v>
      </c>
      <c r="K191" s="999" t="s">
        <v>0</v>
      </c>
      <c r="L191" s="1007" t="s">
        <v>0</v>
      </c>
      <c r="M191" s="843">
        <f t="shared" si="73"/>
        <v>0.45833333333333331</v>
      </c>
      <c r="N191" s="219"/>
      <c r="O191" s="794"/>
      <c r="P191" s="103" t="s">
        <v>167</v>
      </c>
      <c r="Q191" s="116" t="str">
        <f t="shared" si="74"/>
        <v xml:space="preserve"> </v>
      </c>
      <c r="R191" s="116" t="str">
        <f t="shared" si="74"/>
        <v xml:space="preserve"> </v>
      </c>
      <c r="S191" s="116" t="str">
        <f t="shared" si="74"/>
        <v xml:space="preserve"> </v>
      </c>
      <c r="T191" s="123" t="str">
        <f t="shared" si="63"/>
        <v xml:space="preserve"> </v>
      </c>
      <c r="U191" s="143">
        <f t="shared" si="75"/>
        <v>41340.038194444445</v>
      </c>
      <c r="V191" s="203">
        <f t="shared" si="76"/>
        <v>0</v>
      </c>
      <c r="AD191" s="119" t="str">
        <f t="shared" si="64"/>
        <v>z-Unused-entry</v>
      </c>
      <c r="AE191" s="119">
        <f t="shared" si="65"/>
        <v>0</v>
      </c>
      <c r="AF191" s="110"/>
      <c r="AG191" s="115">
        <f t="shared" si="77"/>
        <v>0</v>
      </c>
      <c r="AH191" s="174">
        <f t="shared" si="66"/>
        <v>0</v>
      </c>
      <c r="AI191" s="174">
        <f t="shared" si="67"/>
        <v>0</v>
      </c>
      <c r="AJ191" s="285">
        <f t="shared" si="78"/>
        <v>999999999</v>
      </c>
      <c r="AK191" s="232">
        <f t="shared" si="68"/>
        <v>0</v>
      </c>
      <c r="AL191" s="232">
        <f t="shared" si="69"/>
        <v>0</v>
      </c>
      <c r="AM191" s="178">
        <f>IF(AND($L191="Attended",$J191="Yes"),IF('IO Intake'!D$8=$AJ191,VLOOKUP('IO Intro'!$C$4,$Y$9:$Z$16,2),$AM191),0)</f>
        <v>0</v>
      </c>
      <c r="AN191" s="178">
        <f t="shared" si="79"/>
        <v>0</v>
      </c>
      <c r="AO191" s="178">
        <f t="shared" si="80"/>
        <v>0</v>
      </c>
      <c r="AP191" s="178">
        <f t="shared" si="81"/>
        <v>0</v>
      </c>
      <c r="AQ191" s="178">
        <f t="shared" si="82"/>
        <v>0</v>
      </c>
      <c r="AR191" s="178">
        <f t="shared" si="83"/>
        <v>0</v>
      </c>
      <c r="AS191" s="178">
        <f t="shared" si="84"/>
        <v>0</v>
      </c>
      <c r="AT191" s="178">
        <f t="shared" si="85"/>
        <v>0</v>
      </c>
      <c r="AU191" s="214">
        <f t="shared" si="86"/>
        <v>0</v>
      </c>
      <c r="AV191" s="215"/>
      <c r="AW191" s="178"/>
      <c r="AX191" s="160">
        <f t="shared" si="87"/>
        <v>0</v>
      </c>
      <c r="AY191" s="191">
        <f t="shared" si="88"/>
        <v>0</v>
      </c>
      <c r="AZ191" s="191">
        <f t="shared" si="89"/>
        <v>0</v>
      </c>
      <c r="BA191" s="191">
        <f t="shared" si="90"/>
        <v>0</v>
      </c>
      <c r="BB191" s="161"/>
      <c r="BC191" s="174"/>
      <c r="BD191" s="174"/>
      <c r="BE191" s="174"/>
      <c r="BF191" s="174"/>
      <c r="BG191" s="174"/>
      <c r="BH191" s="174"/>
      <c r="BI191" s="157"/>
      <c r="BJ191" s="213">
        <f t="shared" si="70"/>
        <v>0</v>
      </c>
      <c r="BK191" s="213">
        <f t="shared" si="71"/>
        <v>0</v>
      </c>
      <c r="BL191" s="213">
        <f t="shared" si="72"/>
        <v>0</v>
      </c>
      <c r="BM191" s="817"/>
      <c r="BN191" s="219"/>
      <c r="BO191" s="193"/>
      <c r="BP191" s="215"/>
      <c r="BQ191" s="158"/>
      <c r="BR191" s="174"/>
      <c r="BS191" s="158"/>
      <c r="BT191" s="174"/>
      <c r="BU191" s="158"/>
      <c r="BV191" s="174"/>
      <c r="BW191" s="158"/>
      <c r="BX191" s="174"/>
      <c r="BY191" s="158"/>
      <c r="BZ191" s="202"/>
      <c r="CA191" s="212"/>
      <c r="CB191" s="174"/>
      <c r="CC191" s="174"/>
      <c r="CD191" s="174"/>
      <c r="CE191" s="174"/>
      <c r="CF191" s="174"/>
      <c r="CG191" s="174"/>
      <c r="CH191" s="174"/>
      <c r="CI191" s="174"/>
      <c r="CJ191" s="174"/>
      <c r="CK191" s="174"/>
      <c r="CL191" s="174"/>
      <c r="CM191" s="174"/>
      <c r="CN191" s="174"/>
      <c r="CO191" s="174"/>
      <c r="CP191" s="174"/>
      <c r="CQ191" s="174"/>
      <c r="CR191" s="174"/>
      <c r="CS191" s="174"/>
      <c r="CT191" s="174"/>
      <c r="CU191" s="174"/>
      <c r="CZ191" s="497"/>
      <c r="FV191" s="505"/>
      <c r="GF191" s="372"/>
    </row>
    <row r="192" spans="1:188" ht="39.950000000000003" customHeight="1" thickBot="1">
      <c r="A192" s="1020">
        <f t="shared" si="92"/>
        <v>0</v>
      </c>
      <c r="B192" s="939"/>
      <c r="C192" s="940"/>
      <c r="D192" s="943"/>
      <c r="E192" s="1027"/>
      <c r="F192" s="826"/>
      <c r="G192" s="827"/>
      <c r="H192" s="828"/>
      <c r="I192" s="1031">
        <f t="shared" si="91"/>
        <v>2</v>
      </c>
      <c r="J192" s="999" t="s">
        <v>0</v>
      </c>
      <c r="K192" s="999" t="s">
        <v>0</v>
      </c>
      <c r="L192" s="1007" t="s">
        <v>0</v>
      </c>
      <c r="M192" s="843">
        <f t="shared" si="73"/>
        <v>0.45833333333333331</v>
      </c>
      <c r="N192" s="219"/>
      <c r="O192" s="794"/>
      <c r="P192" s="103" t="s">
        <v>167</v>
      </c>
      <c r="Q192" s="116" t="str">
        <f t="shared" si="74"/>
        <v xml:space="preserve"> </v>
      </c>
      <c r="R192" s="116" t="str">
        <f t="shared" si="74"/>
        <v xml:space="preserve"> </v>
      </c>
      <c r="S192" s="116" t="str">
        <f t="shared" si="74"/>
        <v xml:space="preserve"> </v>
      </c>
      <c r="T192" s="123" t="str">
        <f t="shared" si="63"/>
        <v xml:space="preserve"> </v>
      </c>
      <c r="U192" s="143">
        <f t="shared" si="75"/>
        <v>41340.038194444445</v>
      </c>
      <c r="V192" s="203">
        <f t="shared" si="76"/>
        <v>0</v>
      </c>
      <c r="AD192" s="119" t="str">
        <f t="shared" si="64"/>
        <v>z-Unused-entry</v>
      </c>
      <c r="AE192" s="119">
        <f t="shared" si="65"/>
        <v>0</v>
      </c>
      <c r="AF192" s="110"/>
      <c r="AG192" s="115">
        <f t="shared" si="77"/>
        <v>0</v>
      </c>
      <c r="AH192" s="174">
        <f t="shared" si="66"/>
        <v>0</v>
      </c>
      <c r="AI192" s="174">
        <f t="shared" si="67"/>
        <v>0</v>
      </c>
      <c r="AJ192" s="285">
        <f t="shared" si="78"/>
        <v>999999999</v>
      </c>
      <c r="AK192" s="232">
        <f t="shared" si="68"/>
        <v>0</v>
      </c>
      <c r="AL192" s="232">
        <f t="shared" si="69"/>
        <v>0</v>
      </c>
      <c r="AM192" s="178">
        <f>IF(AND($L192="Attended",$J192="Yes"),IF('IO Intake'!D$8=$AJ192,VLOOKUP('IO Intro'!$C$4,$Y$9:$Z$16,2),$AM192),0)</f>
        <v>0</v>
      </c>
      <c r="AN192" s="178">
        <f t="shared" si="79"/>
        <v>0</v>
      </c>
      <c r="AO192" s="178">
        <f t="shared" si="80"/>
        <v>0</v>
      </c>
      <c r="AP192" s="178">
        <f t="shared" si="81"/>
        <v>0</v>
      </c>
      <c r="AQ192" s="178">
        <f t="shared" si="82"/>
        <v>0</v>
      </c>
      <c r="AR192" s="178">
        <f t="shared" si="83"/>
        <v>0</v>
      </c>
      <c r="AS192" s="178">
        <f t="shared" si="84"/>
        <v>0</v>
      </c>
      <c r="AT192" s="178">
        <f t="shared" si="85"/>
        <v>0</v>
      </c>
      <c r="AU192" s="214">
        <f t="shared" si="86"/>
        <v>0</v>
      </c>
      <c r="AV192" s="215"/>
      <c r="AW192" s="178"/>
      <c r="AX192" s="160">
        <f t="shared" si="87"/>
        <v>0</v>
      </c>
      <c r="AY192" s="191">
        <f t="shared" si="88"/>
        <v>0</v>
      </c>
      <c r="AZ192" s="191">
        <f t="shared" si="89"/>
        <v>0</v>
      </c>
      <c r="BA192" s="191">
        <f t="shared" si="90"/>
        <v>0</v>
      </c>
      <c r="BB192" s="161"/>
      <c r="BC192" s="174"/>
      <c r="BD192" s="174"/>
      <c r="BE192" s="174"/>
      <c r="BF192" s="174"/>
      <c r="BG192" s="174"/>
      <c r="BH192" s="174"/>
      <c r="BI192" s="157"/>
      <c r="BJ192" s="213">
        <f t="shared" si="70"/>
        <v>0</v>
      </c>
      <c r="BK192" s="213">
        <f t="shared" si="71"/>
        <v>0</v>
      </c>
      <c r="BL192" s="213">
        <f t="shared" si="72"/>
        <v>0</v>
      </c>
      <c r="BM192" s="817"/>
      <c r="BN192" s="219"/>
      <c r="BO192" s="193"/>
      <c r="BP192" s="215"/>
      <c r="BQ192" s="158"/>
      <c r="BR192" s="174"/>
      <c r="BS192" s="158"/>
      <c r="BT192" s="174"/>
      <c r="BU192" s="158"/>
      <c r="BV192" s="174"/>
      <c r="BW192" s="158"/>
      <c r="BX192" s="174"/>
      <c r="BY192" s="158"/>
      <c r="BZ192" s="202"/>
      <c r="CA192" s="212"/>
      <c r="CB192" s="174"/>
      <c r="CC192" s="174"/>
      <c r="CD192" s="174"/>
      <c r="CE192" s="174"/>
      <c r="CF192" s="174"/>
      <c r="CG192" s="174"/>
      <c r="CH192" s="174"/>
      <c r="CI192" s="174"/>
      <c r="CJ192" s="174"/>
      <c r="CK192" s="174"/>
      <c r="CL192" s="174"/>
      <c r="CM192" s="174"/>
      <c r="CN192" s="174"/>
      <c r="CO192" s="174"/>
      <c r="CP192" s="174"/>
      <c r="CQ192" s="174"/>
      <c r="CR192" s="174"/>
      <c r="CS192" s="174"/>
      <c r="CT192" s="174"/>
      <c r="CU192" s="174"/>
      <c r="CZ192" s="497"/>
      <c r="FV192" s="505"/>
      <c r="GF192" s="372"/>
    </row>
    <row r="193" spans="1:188" ht="39.950000000000003" customHeight="1" thickBot="1">
      <c r="A193" s="1020">
        <f t="shared" si="92"/>
        <v>0</v>
      </c>
      <c r="B193" s="939"/>
      <c r="C193" s="940"/>
      <c r="D193" s="943"/>
      <c r="E193" s="1027"/>
      <c r="F193" s="826"/>
      <c r="G193" s="827"/>
      <c r="H193" s="828"/>
      <c r="I193" s="1031">
        <f t="shared" si="91"/>
        <v>2</v>
      </c>
      <c r="J193" s="999" t="s">
        <v>0</v>
      </c>
      <c r="K193" s="999" t="s">
        <v>0</v>
      </c>
      <c r="L193" s="1007" t="s">
        <v>0</v>
      </c>
      <c r="M193" s="843">
        <f t="shared" si="73"/>
        <v>0.45833333333333331</v>
      </c>
      <c r="N193" s="219"/>
      <c r="O193" s="794"/>
      <c r="P193" s="103" t="s">
        <v>167</v>
      </c>
      <c r="Q193" s="116" t="str">
        <f t="shared" si="74"/>
        <v xml:space="preserve"> </v>
      </c>
      <c r="R193" s="116" t="str">
        <f t="shared" si="74"/>
        <v xml:space="preserve"> </v>
      </c>
      <c r="S193" s="116" t="str">
        <f t="shared" si="74"/>
        <v xml:space="preserve"> </v>
      </c>
      <c r="T193" s="123" t="str">
        <f t="shared" si="63"/>
        <v xml:space="preserve"> </v>
      </c>
      <c r="U193" s="143">
        <f t="shared" si="75"/>
        <v>41340.038194444445</v>
      </c>
      <c r="V193" s="203">
        <f t="shared" si="76"/>
        <v>0</v>
      </c>
      <c r="AD193" s="119" t="str">
        <f t="shared" si="64"/>
        <v>z-Unused-entry</v>
      </c>
      <c r="AE193" s="119">
        <f t="shared" si="65"/>
        <v>0</v>
      </c>
      <c r="AF193" s="110"/>
      <c r="AG193" s="115">
        <f t="shared" si="77"/>
        <v>0</v>
      </c>
      <c r="AH193" s="174">
        <f t="shared" si="66"/>
        <v>0</v>
      </c>
      <c r="AI193" s="174">
        <f t="shared" si="67"/>
        <v>0</v>
      </c>
      <c r="AJ193" s="285">
        <f t="shared" si="78"/>
        <v>999999999</v>
      </c>
      <c r="AK193" s="232">
        <f t="shared" si="68"/>
        <v>0</v>
      </c>
      <c r="AL193" s="232">
        <f t="shared" si="69"/>
        <v>0</v>
      </c>
      <c r="AM193" s="178">
        <f>IF(AND($L193="Attended",$J193="Yes"),IF('IO Intake'!D$8=$AJ193,VLOOKUP('IO Intro'!$C$4,$Y$9:$Z$16,2),$AM193),0)</f>
        <v>0</v>
      </c>
      <c r="AN193" s="178">
        <f t="shared" si="79"/>
        <v>0</v>
      </c>
      <c r="AO193" s="178">
        <f t="shared" si="80"/>
        <v>0</v>
      </c>
      <c r="AP193" s="178">
        <f t="shared" si="81"/>
        <v>0</v>
      </c>
      <c r="AQ193" s="178">
        <f t="shared" si="82"/>
        <v>0</v>
      </c>
      <c r="AR193" s="178">
        <f t="shared" si="83"/>
        <v>0</v>
      </c>
      <c r="AS193" s="178">
        <f t="shared" si="84"/>
        <v>0</v>
      </c>
      <c r="AT193" s="178">
        <f t="shared" si="85"/>
        <v>0</v>
      </c>
      <c r="AU193" s="214">
        <f t="shared" si="86"/>
        <v>0</v>
      </c>
      <c r="AV193" s="215"/>
      <c r="AW193" s="178"/>
      <c r="AX193" s="160">
        <f t="shared" si="87"/>
        <v>0</v>
      </c>
      <c r="AY193" s="191">
        <f t="shared" si="88"/>
        <v>0</v>
      </c>
      <c r="AZ193" s="191">
        <f t="shared" si="89"/>
        <v>0</v>
      </c>
      <c r="BA193" s="191">
        <f t="shared" si="90"/>
        <v>0</v>
      </c>
      <c r="BB193" s="161"/>
      <c r="BC193" s="174"/>
      <c r="BD193" s="174"/>
      <c r="BE193" s="174"/>
      <c r="BF193" s="174"/>
      <c r="BG193" s="174"/>
      <c r="BH193" s="174"/>
      <c r="BI193" s="157"/>
      <c r="BJ193" s="213">
        <f t="shared" si="70"/>
        <v>0</v>
      </c>
      <c r="BK193" s="213">
        <f t="shared" si="71"/>
        <v>0</v>
      </c>
      <c r="BL193" s="213">
        <f t="shared" si="72"/>
        <v>0</v>
      </c>
      <c r="BM193" s="817"/>
      <c r="BN193" s="219"/>
      <c r="BO193" s="193"/>
      <c r="BP193" s="215"/>
      <c r="BQ193" s="158"/>
      <c r="BR193" s="174"/>
      <c r="BS193" s="158"/>
      <c r="BT193" s="174"/>
      <c r="BU193" s="158"/>
      <c r="BV193" s="174"/>
      <c r="BW193" s="158"/>
      <c r="BX193" s="174"/>
      <c r="BY193" s="158"/>
      <c r="BZ193" s="202"/>
      <c r="CA193" s="212"/>
      <c r="CB193" s="174"/>
      <c r="CC193" s="174"/>
      <c r="CD193" s="174"/>
      <c r="CE193" s="174"/>
      <c r="CF193" s="174"/>
      <c r="CG193" s="174"/>
      <c r="CH193" s="174"/>
      <c r="CI193" s="174"/>
      <c r="CJ193" s="174"/>
      <c r="CK193" s="174"/>
      <c r="CL193" s="174"/>
      <c r="CM193" s="174"/>
      <c r="CN193" s="174"/>
      <c r="CO193" s="174"/>
      <c r="CP193" s="174"/>
      <c r="CQ193" s="174"/>
      <c r="CR193" s="174"/>
      <c r="CS193" s="174"/>
      <c r="CT193" s="174"/>
      <c r="CU193" s="174"/>
      <c r="CZ193" s="497"/>
      <c r="FV193" s="505"/>
      <c r="GF193" s="372"/>
    </row>
    <row r="194" spans="1:188" ht="39.950000000000003" customHeight="1" thickBot="1">
      <c r="A194" s="1020">
        <f t="shared" si="92"/>
        <v>0</v>
      </c>
      <c r="B194" s="939"/>
      <c r="C194" s="940"/>
      <c r="D194" s="943"/>
      <c r="E194" s="1027"/>
      <c r="F194" s="826"/>
      <c r="G194" s="827"/>
      <c r="H194" s="828"/>
      <c r="I194" s="1031">
        <f t="shared" si="91"/>
        <v>2</v>
      </c>
      <c r="J194" s="999" t="s">
        <v>0</v>
      </c>
      <c r="K194" s="999" t="s">
        <v>0</v>
      </c>
      <c r="L194" s="1007" t="s">
        <v>0</v>
      </c>
      <c r="M194" s="843">
        <f t="shared" si="73"/>
        <v>0.45833333333333331</v>
      </c>
      <c r="N194" s="219"/>
      <c r="O194" s="794"/>
      <c r="P194" s="103" t="s">
        <v>167</v>
      </c>
      <c r="Q194" s="116" t="str">
        <f t="shared" si="74"/>
        <v xml:space="preserve"> </v>
      </c>
      <c r="R194" s="116" t="str">
        <f t="shared" si="74"/>
        <v xml:space="preserve"> </v>
      </c>
      <c r="S194" s="116" t="str">
        <f t="shared" si="74"/>
        <v xml:space="preserve"> </v>
      </c>
      <c r="T194" s="123" t="str">
        <f t="shared" si="63"/>
        <v xml:space="preserve"> </v>
      </c>
      <c r="U194" s="143">
        <f t="shared" si="75"/>
        <v>41340.038194444445</v>
      </c>
      <c r="V194" s="203">
        <f t="shared" si="76"/>
        <v>0</v>
      </c>
      <c r="AD194" s="119" t="str">
        <f t="shared" si="64"/>
        <v>z-Unused-entry</v>
      </c>
      <c r="AE194" s="119">
        <f t="shared" si="65"/>
        <v>0</v>
      </c>
      <c r="AF194" s="110"/>
      <c r="AG194" s="115">
        <f t="shared" si="77"/>
        <v>0</v>
      </c>
      <c r="AH194" s="174">
        <f t="shared" si="66"/>
        <v>0</v>
      </c>
      <c r="AI194" s="174">
        <f t="shared" si="67"/>
        <v>0</v>
      </c>
      <c r="AJ194" s="285">
        <f t="shared" si="78"/>
        <v>999999999</v>
      </c>
      <c r="AK194" s="232">
        <f t="shared" si="68"/>
        <v>0</v>
      </c>
      <c r="AL194" s="232">
        <f t="shared" si="69"/>
        <v>0</v>
      </c>
      <c r="AM194" s="178">
        <f>IF(AND($L194="Attended",$J194="Yes"),IF('IO Intake'!D$8=$AJ194,VLOOKUP('IO Intro'!$C$4,$Y$9:$Z$16,2),$AM194),0)</f>
        <v>0</v>
      </c>
      <c r="AN194" s="178">
        <f t="shared" si="79"/>
        <v>0</v>
      </c>
      <c r="AO194" s="178">
        <f t="shared" si="80"/>
        <v>0</v>
      </c>
      <c r="AP194" s="178">
        <f t="shared" si="81"/>
        <v>0</v>
      </c>
      <c r="AQ194" s="178">
        <f t="shared" si="82"/>
        <v>0</v>
      </c>
      <c r="AR194" s="178">
        <f t="shared" si="83"/>
        <v>0</v>
      </c>
      <c r="AS194" s="178">
        <f t="shared" si="84"/>
        <v>0</v>
      </c>
      <c r="AT194" s="178">
        <f t="shared" si="85"/>
        <v>0</v>
      </c>
      <c r="AU194" s="214">
        <f t="shared" si="86"/>
        <v>0</v>
      </c>
      <c r="AV194" s="215"/>
      <c r="AW194" s="178"/>
      <c r="AX194" s="160">
        <f t="shared" si="87"/>
        <v>0</v>
      </c>
      <c r="AY194" s="191">
        <f t="shared" si="88"/>
        <v>0</v>
      </c>
      <c r="AZ194" s="191">
        <f t="shared" si="89"/>
        <v>0</v>
      </c>
      <c r="BA194" s="191">
        <f t="shared" si="90"/>
        <v>0</v>
      </c>
      <c r="BB194" s="161"/>
      <c r="BC194" s="174"/>
      <c r="BD194" s="174"/>
      <c r="BE194" s="174"/>
      <c r="BF194" s="174"/>
      <c r="BG194" s="174"/>
      <c r="BH194" s="174"/>
      <c r="BI194" s="157"/>
      <c r="BJ194" s="213">
        <f t="shared" si="70"/>
        <v>0</v>
      </c>
      <c r="BK194" s="213">
        <f t="shared" si="71"/>
        <v>0</v>
      </c>
      <c r="BL194" s="213">
        <f t="shared" si="72"/>
        <v>0</v>
      </c>
      <c r="BM194" s="817"/>
      <c r="BN194" s="219"/>
      <c r="BO194" s="193"/>
      <c r="BP194" s="215"/>
      <c r="BQ194" s="158"/>
      <c r="BR194" s="174"/>
      <c r="BS194" s="158"/>
      <c r="BT194" s="174"/>
      <c r="BU194" s="158"/>
      <c r="BV194" s="174"/>
      <c r="BW194" s="158"/>
      <c r="BX194" s="174"/>
      <c r="BY194" s="158"/>
      <c r="BZ194" s="202"/>
      <c r="CA194" s="212"/>
      <c r="CB194" s="174"/>
      <c r="CC194" s="174"/>
      <c r="CD194" s="174"/>
      <c r="CE194" s="174"/>
      <c r="CF194" s="174"/>
      <c r="CG194" s="174"/>
      <c r="CH194" s="174"/>
      <c r="CI194" s="174"/>
      <c r="CJ194" s="174"/>
      <c r="CK194" s="174"/>
      <c r="CL194" s="174"/>
      <c r="CM194" s="174"/>
      <c r="CN194" s="174"/>
      <c r="CO194" s="174"/>
      <c r="CP194" s="174"/>
      <c r="CQ194" s="174"/>
      <c r="CR194" s="174"/>
      <c r="CS194" s="174"/>
      <c r="CT194" s="174"/>
      <c r="CU194" s="174"/>
      <c r="CZ194" s="497"/>
      <c r="FV194" s="505"/>
      <c r="GF194" s="372"/>
    </row>
    <row r="195" spans="1:188" ht="39.950000000000003" customHeight="1" thickBot="1">
      <c r="A195" s="1020">
        <f t="shared" si="92"/>
        <v>0</v>
      </c>
      <c r="B195" s="939"/>
      <c r="C195" s="940"/>
      <c r="D195" s="943"/>
      <c r="E195" s="1027"/>
      <c r="F195" s="826"/>
      <c r="G195" s="827"/>
      <c r="H195" s="828"/>
      <c r="I195" s="1031">
        <f t="shared" si="91"/>
        <v>2</v>
      </c>
      <c r="J195" s="999" t="s">
        <v>0</v>
      </c>
      <c r="K195" s="999" t="s">
        <v>0</v>
      </c>
      <c r="L195" s="1007" t="s">
        <v>0</v>
      </c>
      <c r="M195" s="843">
        <f t="shared" si="73"/>
        <v>0.45833333333333331</v>
      </c>
      <c r="N195" s="219"/>
      <c r="O195" s="794"/>
      <c r="P195" s="103" t="s">
        <v>167</v>
      </c>
      <c r="Q195" s="116" t="str">
        <f t="shared" si="74"/>
        <v xml:space="preserve"> </v>
      </c>
      <c r="R195" s="116" t="str">
        <f t="shared" si="74"/>
        <v xml:space="preserve"> </v>
      </c>
      <c r="S195" s="116" t="str">
        <f t="shared" si="74"/>
        <v xml:space="preserve"> </v>
      </c>
      <c r="T195" s="123" t="str">
        <f t="shared" si="63"/>
        <v xml:space="preserve"> </v>
      </c>
      <c r="U195" s="143">
        <f t="shared" si="75"/>
        <v>41340.038194444445</v>
      </c>
      <c r="V195" s="203">
        <f t="shared" si="76"/>
        <v>0</v>
      </c>
      <c r="AD195" s="119" t="str">
        <f t="shared" si="64"/>
        <v>z-Unused-entry</v>
      </c>
      <c r="AE195" s="119">
        <f t="shared" si="65"/>
        <v>0</v>
      </c>
      <c r="AF195" s="110"/>
      <c r="AG195" s="115">
        <f t="shared" si="77"/>
        <v>0</v>
      </c>
      <c r="AH195" s="174">
        <f t="shared" si="66"/>
        <v>0</v>
      </c>
      <c r="AI195" s="174">
        <f t="shared" si="67"/>
        <v>0</v>
      </c>
      <c r="AJ195" s="285">
        <f t="shared" si="78"/>
        <v>999999999</v>
      </c>
      <c r="AK195" s="232">
        <f t="shared" si="68"/>
        <v>0</v>
      </c>
      <c r="AL195" s="232">
        <f t="shared" si="69"/>
        <v>0</v>
      </c>
      <c r="AM195" s="178">
        <f>IF(AND($L195="Attended",$J195="Yes"),IF('IO Intake'!D$8=$AJ195,VLOOKUP('IO Intro'!$C$4,$Y$9:$Z$16,2),$AM195),0)</f>
        <v>0</v>
      </c>
      <c r="AN195" s="178">
        <f t="shared" si="79"/>
        <v>0</v>
      </c>
      <c r="AO195" s="178">
        <f t="shared" si="80"/>
        <v>0</v>
      </c>
      <c r="AP195" s="178">
        <f t="shared" si="81"/>
        <v>0</v>
      </c>
      <c r="AQ195" s="178">
        <f t="shared" si="82"/>
        <v>0</v>
      </c>
      <c r="AR195" s="178">
        <f t="shared" si="83"/>
        <v>0</v>
      </c>
      <c r="AS195" s="178">
        <f t="shared" si="84"/>
        <v>0</v>
      </c>
      <c r="AT195" s="178">
        <f t="shared" si="85"/>
        <v>0</v>
      </c>
      <c r="AU195" s="214">
        <f t="shared" si="86"/>
        <v>0</v>
      </c>
      <c r="AV195" s="215"/>
      <c r="AW195" s="178"/>
      <c r="AX195" s="160">
        <f t="shared" si="87"/>
        <v>0</v>
      </c>
      <c r="AY195" s="191">
        <f t="shared" si="88"/>
        <v>0</v>
      </c>
      <c r="AZ195" s="191">
        <f t="shared" si="89"/>
        <v>0</v>
      </c>
      <c r="BA195" s="191">
        <f t="shared" si="90"/>
        <v>0</v>
      </c>
      <c r="BB195" s="161"/>
      <c r="BC195" s="174"/>
      <c r="BD195" s="174"/>
      <c r="BE195" s="174"/>
      <c r="BF195" s="174"/>
      <c r="BG195" s="174"/>
      <c r="BH195" s="174"/>
      <c r="BI195" s="157"/>
      <c r="BJ195" s="213">
        <f t="shared" si="70"/>
        <v>0</v>
      </c>
      <c r="BK195" s="213">
        <f t="shared" si="71"/>
        <v>0</v>
      </c>
      <c r="BL195" s="213">
        <f t="shared" si="72"/>
        <v>0</v>
      </c>
      <c r="BM195" s="817"/>
      <c r="BN195" s="219"/>
      <c r="BO195" s="193"/>
      <c r="BP195" s="215"/>
      <c r="BQ195" s="158"/>
      <c r="BR195" s="174"/>
      <c r="BS195" s="158"/>
      <c r="BT195" s="174"/>
      <c r="BU195" s="158"/>
      <c r="BV195" s="174"/>
      <c r="BW195" s="158"/>
      <c r="BX195" s="174"/>
      <c r="BY195" s="158"/>
      <c r="BZ195" s="202"/>
      <c r="CA195" s="212"/>
      <c r="CB195" s="174"/>
      <c r="CC195" s="174"/>
      <c r="CD195" s="174"/>
      <c r="CE195" s="174"/>
      <c r="CF195" s="174"/>
      <c r="CG195" s="174"/>
      <c r="CH195" s="174"/>
      <c r="CI195" s="174"/>
      <c r="CJ195" s="174"/>
      <c r="CK195" s="174"/>
      <c r="CL195" s="174"/>
      <c r="CM195" s="174"/>
      <c r="CN195" s="174"/>
      <c r="CO195" s="174"/>
      <c r="CP195" s="174"/>
      <c r="CQ195" s="174"/>
      <c r="CR195" s="174"/>
      <c r="CS195" s="174"/>
      <c r="CT195" s="174"/>
      <c r="CU195" s="174"/>
      <c r="CZ195" s="497"/>
      <c r="FV195" s="505"/>
      <c r="GF195" s="372"/>
    </row>
    <row r="196" spans="1:188" ht="39.950000000000003" customHeight="1" thickBot="1">
      <c r="A196" s="1020">
        <f t="shared" si="92"/>
        <v>0</v>
      </c>
      <c r="B196" s="939"/>
      <c r="C196" s="940"/>
      <c r="D196" s="943"/>
      <c r="E196" s="1027"/>
      <c r="F196" s="826"/>
      <c r="G196" s="827"/>
      <c r="H196" s="828"/>
      <c r="I196" s="1031">
        <f t="shared" si="91"/>
        <v>2</v>
      </c>
      <c r="J196" s="999" t="s">
        <v>0</v>
      </c>
      <c r="K196" s="999" t="s">
        <v>0</v>
      </c>
      <c r="L196" s="1007" t="s">
        <v>0</v>
      </c>
      <c r="M196" s="843">
        <f t="shared" si="73"/>
        <v>0.45833333333333331</v>
      </c>
      <c r="N196" s="219"/>
      <c r="O196" s="794"/>
      <c r="P196" s="103" t="s">
        <v>167</v>
      </c>
      <c r="Q196" s="116" t="str">
        <f t="shared" si="74"/>
        <v xml:space="preserve"> </v>
      </c>
      <c r="R196" s="116" t="str">
        <f t="shared" si="74"/>
        <v xml:space="preserve"> </v>
      </c>
      <c r="S196" s="116" t="str">
        <f t="shared" si="74"/>
        <v xml:space="preserve"> </v>
      </c>
      <c r="T196" s="123" t="str">
        <f t="shared" ref="T196:T259" si="93">IF($B196=0," ",IF($D196=$O196,"Absent","Attended"))</f>
        <v xml:space="preserve"> </v>
      </c>
      <c r="U196" s="143">
        <f t="shared" si="75"/>
        <v>41340.038194444445</v>
      </c>
      <c r="V196" s="203">
        <f t="shared" si="76"/>
        <v>0</v>
      </c>
      <c r="AD196" s="119" t="str">
        <f t="shared" ref="AD196:AD259" si="94">IF(L196&lt;&gt;"Attended","z-Unused-entry",B196)</f>
        <v>z-Unused-entry</v>
      </c>
      <c r="AE196" s="119">
        <f t="shared" ref="AE196:AE259" si="95">C196</f>
        <v>0</v>
      </c>
      <c r="AF196" s="110"/>
      <c r="AG196" s="115">
        <f t="shared" si="77"/>
        <v>0</v>
      </c>
      <c r="AH196" s="174">
        <f t="shared" ref="AH196:AH259" si="96">IF($L196="Attended",B196,0)</f>
        <v>0</v>
      </c>
      <c r="AI196" s="174">
        <f t="shared" ref="AI196:AI259" si="97">IF($L196="Attended",C196,0)</f>
        <v>0</v>
      </c>
      <c r="AJ196" s="285">
        <f t="shared" si="78"/>
        <v>999999999</v>
      </c>
      <c r="AK196" s="232">
        <f t="shared" ref="AK196:AK259" si="98">IF(AND($L196="Attended",$B196&lt;&gt;0),"M",0)</f>
        <v>0</v>
      </c>
      <c r="AL196" s="232">
        <f t="shared" ref="AL196:AL259" si="99">IF(AND($L196="Attended",$B196&lt;&gt;0),VLOOKUP(I196,$Y$4:$AA$7,3),0)</f>
        <v>0</v>
      </c>
      <c r="AM196" s="178">
        <f>IF(AND($L196="Attended",$J196="Yes"),IF('IO Intake'!D$8=$AJ196,VLOOKUP('IO Intro'!$C$4,$Y$9:$Z$16,2),$AM196),0)</f>
        <v>0</v>
      </c>
      <c r="AN196" s="178">
        <f t="shared" si="79"/>
        <v>0</v>
      </c>
      <c r="AO196" s="178">
        <f t="shared" si="80"/>
        <v>0</v>
      </c>
      <c r="AP196" s="178">
        <f t="shared" si="81"/>
        <v>0</v>
      </c>
      <c r="AQ196" s="178">
        <f t="shared" si="82"/>
        <v>0</v>
      </c>
      <c r="AR196" s="178">
        <f t="shared" si="83"/>
        <v>0</v>
      </c>
      <c r="AS196" s="178">
        <f t="shared" si="84"/>
        <v>0</v>
      </c>
      <c r="AT196" s="178">
        <f t="shared" si="85"/>
        <v>0</v>
      </c>
      <c r="AU196" s="214">
        <f t="shared" si="86"/>
        <v>0</v>
      </c>
      <c r="AV196" s="215"/>
      <c r="AW196" s="178"/>
      <c r="AX196" s="160">
        <f t="shared" si="87"/>
        <v>0</v>
      </c>
      <c r="AY196" s="191">
        <f t="shared" si="88"/>
        <v>0</v>
      </c>
      <c r="AZ196" s="191">
        <f t="shared" si="89"/>
        <v>0</v>
      </c>
      <c r="BA196" s="191">
        <f t="shared" si="90"/>
        <v>0</v>
      </c>
      <c r="BB196" s="161"/>
      <c r="BC196" s="174"/>
      <c r="BD196" s="174"/>
      <c r="BE196" s="174"/>
      <c r="BF196" s="174"/>
      <c r="BG196" s="174"/>
      <c r="BH196" s="174"/>
      <c r="BI196" s="157"/>
      <c r="BJ196" s="213">
        <f t="shared" ref="BJ196:BJ259" si="100">IF($L196="Attended",$N$7,0)</f>
        <v>0</v>
      </c>
      <c r="BK196" s="213">
        <f t="shared" ref="BK196:BK259" si="101">IF($L196="Attended",IF($K196="Yes",$M$3,0),0)</f>
        <v>0</v>
      </c>
      <c r="BL196" s="213">
        <f t="shared" ref="BL196:BL259" si="102">IF($L196="Attended",IF($K196="Yes","Bond",0),0)</f>
        <v>0</v>
      </c>
      <c r="BM196" s="817"/>
      <c r="BN196" s="219"/>
      <c r="BO196" s="193"/>
      <c r="BP196" s="215"/>
      <c r="BQ196" s="158"/>
      <c r="BR196" s="174"/>
      <c r="BS196" s="158"/>
      <c r="BT196" s="174"/>
      <c r="BU196" s="158"/>
      <c r="BV196" s="174"/>
      <c r="BW196" s="158"/>
      <c r="BX196" s="174"/>
      <c r="BY196" s="158"/>
      <c r="BZ196" s="202"/>
      <c r="CA196" s="212"/>
      <c r="CB196" s="174"/>
      <c r="CC196" s="174"/>
      <c r="CD196" s="174"/>
      <c r="CE196" s="174"/>
      <c r="CF196" s="174"/>
      <c r="CG196" s="174"/>
      <c r="CH196" s="174"/>
      <c r="CI196" s="174"/>
      <c r="CJ196" s="174"/>
      <c r="CK196" s="174"/>
      <c r="CL196" s="174"/>
      <c r="CM196" s="174"/>
      <c r="CN196" s="174"/>
      <c r="CO196" s="174"/>
      <c r="CP196" s="174"/>
      <c r="CQ196" s="174"/>
      <c r="CR196" s="174"/>
      <c r="CS196" s="174"/>
      <c r="CT196" s="174"/>
      <c r="CU196" s="174"/>
      <c r="CZ196" s="497"/>
      <c r="FV196" s="505"/>
      <c r="GF196" s="372"/>
    </row>
    <row r="197" spans="1:188" ht="39.950000000000003" customHeight="1" thickBot="1">
      <c r="A197" s="1020">
        <f t="shared" si="92"/>
        <v>0</v>
      </c>
      <c r="B197" s="939"/>
      <c r="C197" s="940"/>
      <c r="D197" s="943"/>
      <c r="E197" s="1027"/>
      <c r="F197" s="826"/>
      <c r="G197" s="827"/>
      <c r="H197" s="828"/>
      <c r="I197" s="1031">
        <f t="shared" si="91"/>
        <v>2</v>
      </c>
      <c r="J197" s="999" t="s">
        <v>0</v>
      </c>
      <c r="K197" s="999" t="s">
        <v>0</v>
      </c>
      <c r="L197" s="1007" t="s">
        <v>0</v>
      </c>
      <c r="M197" s="843">
        <f t="shared" ref="M197:M260" si="103">VLOOKUP(I197,$Y$21:$Z$24,2)</f>
        <v>0.45833333333333331</v>
      </c>
      <c r="N197" s="219"/>
      <c r="O197" s="794"/>
      <c r="P197" s="103" t="s">
        <v>167</v>
      </c>
      <c r="Q197" s="116" t="str">
        <f t="shared" ref="Q197:S260" si="104">IF($B197=0," ","no")</f>
        <v xml:space="preserve"> </v>
      </c>
      <c r="R197" s="116" t="str">
        <f t="shared" si="104"/>
        <v xml:space="preserve"> </v>
      </c>
      <c r="S197" s="116" t="str">
        <f t="shared" si="104"/>
        <v xml:space="preserve"> </v>
      </c>
      <c r="T197" s="123" t="str">
        <f t="shared" si="93"/>
        <v xml:space="preserve"> </v>
      </c>
      <c r="U197" s="143">
        <f t="shared" ref="U197:U260" si="105">IF(J197="Yes",U196+$U$1,U196)</f>
        <v>41340.038194444445</v>
      </c>
      <c r="V197" s="203">
        <f t="shared" ref="V197:V260" si="106">IF(OR($D$2="A- Number",$D$2="A-Number",$D$2=" A-Number",$D$2=" A- Number",$D$2="A#"),D197,E197)</f>
        <v>0</v>
      </c>
      <c r="AD197" s="119" t="str">
        <f t="shared" si="94"/>
        <v>z-Unused-entry</v>
      </c>
      <c r="AE197" s="119">
        <f t="shared" si="95"/>
        <v>0</v>
      </c>
      <c r="AF197" s="110"/>
      <c r="AG197" s="115">
        <f t="shared" ref="AG197:AG260" si="107">IF(AH197=0,0,U197)</f>
        <v>0</v>
      </c>
      <c r="AH197" s="174">
        <f t="shared" si="96"/>
        <v>0</v>
      </c>
      <c r="AI197" s="174">
        <f t="shared" si="97"/>
        <v>0</v>
      </c>
      <c r="AJ197" s="285">
        <f t="shared" ref="AJ197:AJ260" si="108">IF($L197&lt;&gt;"Attended",$AJ$3,IF(OR($D$2="A-Number",$D$2="A#",$D$2="A- Number",$D$2=" A- Number"),+D197+0,+E197+0))</f>
        <v>999999999</v>
      </c>
      <c r="AK197" s="232">
        <f t="shared" si="98"/>
        <v>0</v>
      </c>
      <c r="AL197" s="232">
        <f t="shared" si="99"/>
        <v>0</v>
      </c>
      <c r="AM197" s="178">
        <f>IF(AND($L197="Attended",$J197="Yes"),IF('IO Intake'!D$8=$AJ197,VLOOKUP('IO Intro'!$C$4,$Y$9:$Z$16,2),$AM197),0)</f>
        <v>0</v>
      </c>
      <c r="AN197" s="178">
        <f t="shared" ref="AN197:AN260" si="109">IF(AND($L197="Attended",$J197="Yes"),BC197,0)</f>
        <v>0</v>
      </c>
      <c r="AO197" s="178">
        <f t="shared" ref="AO197:AO260" si="110">IF(AND($L197="Attended",$J197="Yes"),BD197,0)</f>
        <v>0</v>
      </c>
      <c r="AP197" s="178">
        <f t="shared" ref="AP197:AP260" si="111">IF(AND($L197="Attended",$J197="Yes"),IF(BE197=" ","None",BE197),0)</f>
        <v>0</v>
      </c>
      <c r="AQ197" s="178">
        <f t="shared" ref="AQ197:AQ260" si="112">IF(AND($L197="Attended",$J197="Yes"),IF(BF197=" ","None",BF197),0)</f>
        <v>0</v>
      </c>
      <c r="AR197" s="178">
        <f t="shared" ref="AR197:AR260" si="113">IF(AND($L197="Attended",$J197="Yes"),BG197,0)</f>
        <v>0</v>
      </c>
      <c r="AS197" s="178">
        <f t="shared" ref="AS197:AS260" si="114">IF(AND($L197="Attended",$J197="Yes"),IF(BH197=" ","None",BH197),0)</f>
        <v>0</v>
      </c>
      <c r="AT197" s="178">
        <f t="shared" ref="AT197:AT260" si="115">IF(AND($L197="Attended",$J197="Yes"),IF(BI197=" ","None",BI197),0)</f>
        <v>0</v>
      </c>
      <c r="AU197" s="214">
        <f t="shared" ref="AU197:AU260" si="116">IF($L197="Attended",IF(BJ197=" ",0,$N$7),0)</f>
        <v>0</v>
      </c>
      <c r="AV197" s="215"/>
      <c r="AW197" s="178"/>
      <c r="AX197" s="160">
        <f t="shared" ref="AX197:AX260" si="117">IF(OR(B197=0,J197="no",$BM197=" ",$BM197=0),0,IF(AND($L197="Attended",$J197="Yes",$BM197&lt;&gt;0),"True","False"))</f>
        <v>0</v>
      </c>
      <c r="AY197" s="191">
        <f t="shared" ref="AY197:AY260" si="118">IF(AX197="True",BM197,$AY$1)</f>
        <v>0</v>
      </c>
      <c r="AZ197" s="191">
        <f t="shared" ref="AZ197:AZ260" si="119">IF(AX197="True",BN197,0)</f>
        <v>0</v>
      </c>
      <c r="BA197" s="191">
        <f t="shared" ref="BA197:BA260" si="120">IF(AX197="True",BO197,0)</f>
        <v>0</v>
      </c>
      <c r="BB197" s="161"/>
      <c r="BC197" s="174"/>
      <c r="BD197" s="174"/>
      <c r="BE197" s="174"/>
      <c r="BF197" s="174"/>
      <c r="BG197" s="174"/>
      <c r="BH197" s="174"/>
      <c r="BI197" s="157"/>
      <c r="BJ197" s="213">
        <f t="shared" si="100"/>
        <v>0</v>
      </c>
      <c r="BK197" s="213">
        <f t="shared" si="101"/>
        <v>0</v>
      </c>
      <c r="BL197" s="213">
        <f t="shared" si="102"/>
        <v>0</v>
      </c>
      <c r="BM197" s="817"/>
      <c r="BN197" s="219"/>
      <c r="BO197" s="193"/>
      <c r="BP197" s="215"/>
      <c r="BQ197" s="158"/>
      <c r="BR197" s="174"/>
      <c r="BS197" s="158"/>
      <c r="BT197" s="174"/>
      <c r="BU197" s="158"/>
      <c r="BV197" s="174"/>
      <c r="BW197" s="158"/>
      <c r="BX197" s="174"/>
      <c r="BY197" s="158"/>
      <c r="BZ197" s="202"/>
      <c r="CA197" s="212"/>
      <c r="CB197" s="174"/>
      <c r="CC197" s="174"/>
      <c r="CD197" s="174"/>
      <c r="CE197" s="174"/>
      <c r="CF197" s="174"/>
      <c r="CG197" s="174"/>
      <c r="CH197" s="174"/>
      <c r="CI197" s="174"/>
      <c r="CJ197" s="174"/>
      <c r="CK197" s="174"/>
      <c r="CL197" s="174"/>
      <c r="CM197" s="174"/>
      <c r="CN197" s="174"/>
      <c r="CO197" s="174"/>
      <c r="CP197" s="174"/>
      <c r="CQ197" s="174"/>
      <c r="CR197" s="174"/>
      <c r="CS197" s="174"/>
      <c r="CT197" s="174"/>
      <c r="CU197" s="174"/>
      <c r="CZ197" s="497"/>
      <c r="FV197" s="505"/>
      <c r="GF197" s="372"/>
    </row>
    <row r="198" spans="1:188" ht="39.950000000000003" customHeight="1" thickBot="1">
      <c r="A198" s="1020">
        <f t="shared" si="92"/>
        <v>0</v>
      </c>
      <c r="B198" s="939"/>
      <c r="C198" s="940"/>
      <c r="D198" s="943"/>
      <c r="E198" s="1027"/>
      <c r="F198" s="826"/>
      <c r="G198" s="827"/>
      <c r="H198" s="828"/>
      <c r="I198" s="1031">
        <f t="shared" ref="I198:I261" si="121">I197</f>
        <v>2</v>
      </c>
      <c r="J198" s="999" t="s">
        <v>0</v>
      </c>
      <c r="K198" s="999" t="s">
        <v>0</v>
      </c>
      <c r="L198" s="1007" t="s">
        <v>0</v>
      </c>
      <c r="M198" s="843">
        <f t="shared" si="103"/>
        <v>0.45833333333333331</v>
      </c>
      <c r="N198" s="219"/>
      <c r="O198" s="794"/>
      <c r="P198" s="103" t="s">
        <v>167</v>
      </c>
      <c r="Q198" s="116" t="str">
        <f t="shared" si="104"/>
        <v xml:space="preserve"> </v>
      </c>
      <c r="R198" s="116" t="str">
        <f t="shared" si="104"/>
        <v xml:space="preserve"> </v>
      </c>
      <c r="S198" s="116" t="str">
        <f t="shared" si="104"/>
        <v xml:space="preserve"> </v>
      </c>
      <c r="T198" s="123" t="str">
        <f t="shared" si="93"/>
        <v xml:space="preserve"> </v>
      </c>
      <c r="U198" s="143">
        <f t="shared" si="105"/>
        <v>41340.038194444445</v>
      </c>
      <c r="V198" s="203">
        <f t="shared" si="106"/>
        <v>0</v>
      </c>
      <c r="AD198" s="119" t="str">
        <f t="shared" si="94"/>
        <v>z-Unused-entry</v>
      </c>
      <c r="AE198" s="119">
        <f t="shared" si="95"/>
        <v>0</v>
      </c>
      <c r="AF198" s="110"/>
      <c r="AG198" s="115">
        <f t="shared" si="107"/>
        <v>0</v>
      </c>
      <c r="AH198" s="174">
        <f t="shared" si="96"/>
        <v>0</v>
      </c>
      <c r="AI198" s="174">
        <f t="shared" si="97"/>
        <v>0</v>
      </c>
      <c r="AJ198" s="285">
        <f t="shared" si="108"/>
        <v>999999999</v>
      </c>
      <c r="AK198" s="232">
        <f t="shared" si="98"/>
        <v>0</v>
      </c>
      <c r="AL198" s="232">
        <f t="shared" si="99"/>
        <v>0</v>
      </c>
      <c r="AM198" s="178">
        <f>IF(AND($L198="Attended",$J198="Yes"),IF('IO Intake'!D$8=$AJ198,VLOOKUP('IO Intro'!$C$4,$Y$9:$Z$16,2),$AM198),0)</f>
        <v>0</v>
      </c>
      <c r="AN198" s="178">
        <f t="shared" si="109"/>
        <v>0</v>
      </c>
      <c r="AO198" s="178">
        <f t="shared" si="110"/>
        <v>0</v>
      </c>
      <c r="AP198" s="178">
        <f t="shared" si="111"/>
        <v>0</v>
      </c>
      <c r="AQ198" s="178">
        <f t="shared" si="112"/>
        <v>0</v>
      </c>
      <c r="AR198" s="178">
        <f t="shared" si="113"/>
        <v>0</v>
      </c>
      <c r="AS198" s="178">
        <f t="shared" si="114"/>
        <v>0</v>
      </c>
      <c r="AT198" s="178">
        <f t="shared" si="115"/>
        <v>0</v>
      </c>
      <c r="AU198" s="214">
        <f t="shared" si="116"/>
        <v>0</v>
      </c>
      <c r="AV198" s="215"/>
      <c r="AW198" s="178"/>
      <c r="AX198" s="160">
        <f t="shared" si="117"/>
        <v>0</v>
      </c>
      <c r="AY198" s="191">
        <f t="shared" si="118"/>
        <v>0</v>
      </c>
      <c r="AZ198" s="191">
        <f t="shared" si="119"/>
        <v>0</v>
      </c>
      <c r="BA198" s="191">
        <f t="shared" si="120"/>
        <v>0</v>
      </c>
      <c r="BB198" s="161"/>
      <c r="BC198" s="174"/>
      <c r="BD198" s="174"/>
      <c r="BE198" s="174"/>
      <c r="BF198" s="174"/>
      <c r="BG198" s="174"/>
      <c r="BH198" s="174"/>
      <c r="BI198" s="157"/>
      <c r="BJ198" s="213">
        <f t="shared" si="100"/>
        <v>0</v>
      </c>
      <c r="BK198" s="213">
        <f t="shared" si="101"/>
        <v>0</v>
      </c>
      <c r="BL198" s="213">
        <f t="shared" si="102"/>
        <v>0</v>
      </c>
      <c r="BM198" s="817"/>
      <c r="BN198" s="219"/>
      <c r="BO198" s="193"/>
      <c r="BP198" s="215"/>
      <c r="BQ198" s="158"/>
      <c r="BR198" s="174"/>
      <c r="BS198" s="158"/>
      <c r="BT198" s="174"/>
      <c r="BU198" s="158"/>
      <c r="BV198" s="174"/>
      <c r="BW198" s="158"/>
      <c r="BX198" s="174"/>
      <c r="BY198" s="158"/>
      <c r="BZ198" s="202"/>
      <c r="CA198" s="212"/>
      <c r="CB198" s="174"/>
      <c r="CC198" s="174"/>
      <c r="CD198" s="174"/>
      <c r="CE198" s="174"/>
      <c r="CF198" s="174"/>
      <c r="CG198" s="174"/>
      <c r="CH198" s="174"/>
      <c r="CI198" s="174"/>
      <c r="CJ198" s="174"/>
      <c r="CK198" s="174"/>
      <c r="CL198" s="174"/>
      <c r="CM198" s="174"/>
      <c r="CN198" s="174"/>
      <c r="CO198" s="174"/>
      <c r="CP198" s="174"/>
      <c r="CQ198" s="174"/>
      <c r="CR198" s="174"/>
      <c r="CS198" s="174"/>
      <c r="CT198" s="174"/>
      <c r="CU198" s="174"/>
      <c r="CZ198" s="497"/>
      <c r="FV198" s="505"/>
      <c r="GF198" s="372"/>
    </row>
    <row r="199" spans="1:188" ht="39.950000000000003" customHeight="1" thickBot="1">
      <c r="A199" s="1020">
        <f t="shared" si="92"/>
        <v>0</v>
      </c>
      <c r="B199" s="939"/>
      <c r="C199" s="940"/>
      <c r="D199" s="943"/>
      <c r="E199" s="1027"/>
      <c r="F199" s="826"/>
      <c r="G199" s="827"/>
      <c r="H199" s="828"/>
      <c r="I199" s="1031">
        <f t="shared" si="121"/>
        <v>2</v>
      </c>
      <c r="J199" s="999" t="s">
        <v>0</v>
      </c>
      <c r="K199" s="999" t="s">
        <v>0</v>
      </c>
      <c r="L199" s="1007" t="s">
        <v>0</v>
      </c>
      <c r="M199" s="843">
        <f t="shared" si="103"/>
        <v>0.45833333333333331</v>
      </c>
      <c r="N199" s="219"/>
      <c r="O199" s="794"/>
      <c r="P199" s="103" t="s">
        <v>167</v>
      </c>
      <c r="Q199" s="116" t="str">
        <f t="shared" si="104"/>
        <v xml:space="preserve"> </v>
      </c>
      <c r="R199" s="116" t="str">
        <f t="shared" si="104"/>
        <v xml:space="preserve"> </v>
      </c>
      <c r="S199" s="116" t="str">
        <f t="shared" si="104"/>
        <v xml:space="preserve"> </v>
      </c>
      <c r="T199" s="123" t="str">
        <f t="shared" si="93"/>
        <v xml:space="preserve"> </v>
      </c>
      <c r="U199" s="143">
        <f t="shared" si="105"/>
        <v>41340.038194444445</v>
      </c>
      <c r="V199" s="203">
        <f t="shared" si="106"/>
        <v>0</v>
      </c>
      <c r="AD199" s="119" t="str">
        <f t="shared" si="94"/>
        <v>z-Unused-entry</v>
      </c>
      <c r="AE199" s="119">
        <f t="shared" si="95"/>
        <v>0</v>
      </c>
      <c r="AF199" s="110"/>
      <c r="AG199" s="115">
        <f t="shared" si="107"/>
        <v>0</v>
      </c>
      <c r="AH199" s="174">
        <f t="shared" si="96"/>
        <v>0</v>
      </c>
      <c r="AI199" s="174">
        <f t="shared" si="97"/>
        <v>0</v>
      </c>
      <c r="AJ199" s="285">
        <f t="shared" si="108"/>
        <v>999999999</v>
      </c>
      <c r="AK199" s="232">
        <f t="shared" si="98"/>
        <v>0</v>
      </c>
      <c r="AL199" s="232">
        <f t="shared" si="99"/>
        <v>0</v>
      </c>
      <c r="AM199" s="178">
        <f>IF(AND($L199="Attended",$J199="Yes"),IF('IO Intake'!D$8=$AJ199,VLOOKUP('IO Intro'!$C$4,$Y$9:$Z$16,2),$AM199),0)</f>
        <v>0</v>
      </c>
      <c r="AN199" s="178">
        <f t="shared" si="109"/>
        <v>0</v>
      </c>
      <c r="AO199" s="178">
        <f t="shared" si="110"/>
        <v>0</v>
      </c>
      <c r="AP199" s="178">
        <f t="shared" si="111"/>
        <v>0</v>
      </c>
      <c r="AQ199" s="178">
        <f t="shared" si="112"/>
        <v>0</v>
      </c>
      <c r="AR199" s="178">
        <f t="shared" si="113"/>
        <v>0</v>
      </c>
      <c r="AS199" s="178">
        <f t="shared" si="114"/>
        <v>0</v>
      </c>
      <c r="AT199" s="178">
        <f t="shared" si="115"/>
        <v>0</v>
      </c>
      <c r="AU199" s="214">
        <f t="shared" si="116"/>
        <v>0</v>
      </c>
      <c r="AV199" s="215"/>
      <c r="AW199" s="178"/>
      <c r="AX199" s="160">
        <f t="shared" si="117"/>
        <v>0</v>
      </c>
      <c r="AY199" s="191">
        <f t="shared" si="118"/>
        <v>0</v>
      </c>
      <c r="AZ199" s="191">
        <f t="shared" si="119"/>
        <v>0</v>
      </c>
      <c r="BA199" s="191">
        <f t="shared" si="120"/>
        <v>0</v>
      </c>
      <c r="BB199" s="161"/>
      <c r="BC199" s="174"/>
      <c r="BD199" s="174"/>
      <c r="BE199" s="174"/>
      <c r="BF199" s="174"/>
      <c r="BG199" s="174"/>
      <c r="BH199" s="174"/>
      <c r="BI199" s="157"/>
      <c r="BJ199" s="213">
        <f t="shared" si="100"/>
        <v>0</v>
      </c>
      <c r="BK199" s="213">
        <f t="shared" si="101"/>
        <v>0</v>
      </c>
      <c r="BL199" s="213">
        <f t="shared" si="102"/>
        <v>0</v>
      </c>
      <c r="BM199" s="817"/>
      <c r="BN199" s="219"/>
      <c r="BO199" s="193"/>
      <c r="BP199" s="215"/>
      <c r="BQ199" s="158"/>
      <c r="BR199" s="174"/>
      <c r="BS199" s="158"/>
      <c r="BT199" s="174"/>
      <c r="BU199" s="158"/>
      <c r="BV199" s="174"/>
      <c r="BW199" s="158"/>
      <c r="BX199" s="174"/>
      <c r="BY199" s="158"/>
      <c r="BZ199" s="202"/>
      <c r="CA199" s="212"/>
      <c r="CB199" s="174"/>
      <c r="CC199" s="174"/>
      <c r="CD199" s="174"/>
      <c r="CE199" s="174"/>
      <c r="CF199" s="174"/>
      <c r="CG199" s="174"/>
      <c r="CH199" s="174"/>
      <c r="CI199" s="174"/>
      <c r="CJ199" s="174"/>
      <c r="CK199" s="174"/>
      <c r="CL199" s="174"/>
      <c r="CM199" s="174"/>
      <c r="CN199" s="174"/>
      <c r="CO199" s="174"/>
      <c r="CP199" s="174"/>
      <c r="CQ199" s="174"/>
      <c r="CR199" s="174"/>
      <c r="CS199" s="174"/>
      <c r="CT199" s="174"/>
      <c r="CU199" s="174"/>
      <c r="CZ199" s="497"/>
      <c r="FV199" s="505"/>
      <c r="GF199" s="372"/>
    </row>
    <row r="200" spans="1:188" ht="39.950000000000003" customHeight="1" thickBot="1">
      <c r="A200" s="1020">
        <f t="shared" si="92"/>
        <v>0</v>
      </c>
      <c r="B200" s="939"/>
      <c r="C200" s="940"/>
      <c r="D200" s="943"/>
      <c r="E200" s="1027"/>
      <c r="F200" s="826"/>
      <c r="G200" s="827"/>
      <c r="H200" s="828"/>
      <c r="I200" s="1031">
        <f t="shared" si="121"/>
        <v>2</v>
      </c>
      <c r="J200" s="999" t="s">
        <v>0</v>
      </c>
      <c r="K200" s="999" t="s">
        <v>0</v>
      </c>
      <c r="L200" s="1007" t="s">
        <v>0</v>
      </c>
      <c r="M200" s="843">
        <f t="shared" si="103"/>
        <v>0.45833333333333331</v>
      </c>
      <c r="N200" s="219"/>
      <c r="O200" s="794"/>
      <c r="P200" s="103" t="s">
        <v>167</v>
      </c>
      <c r="Q200" s="116" t="str">
        <f t="shared" si="104"/>
        <v xml:space="preserve"> </v>
      </c>
      <c r="R200" s="116" t="str">
        <f t="shared" si="104"/>
        <v xml:space="preserve"> </v>
      </c>
      <c r="S200" s="116" t="str">
        <f t="shared" si="104"/>
        <v xml:space="preserve"> </v>
      </c>
      <c r="T200" s="123" t="str">
        <f t="shared" si="93"/>
        <v xml:space="preserve"> </v>
      </c>
      <c r="U200" s="143">
        <f t="shared" si="105"/>
        <v>41340.038194444445</v>
      </c>
      <c r="V200" s="203">
        <f t="shared" si="106"/>
        <v>0</v>
      </c>
      <c r="AD200" s="119" t="str">
        <f t="shared" si="94"/>
        <v>z-Unused-entry</v>
      </c>
      <c r="AE200" s="119">
        <f t="shared" si="95"/>
        <v>0</v>
      </c>
      <c r="AF200" s="110"/>
      <c r="AG200" s="115">
        <f t="shared" si="107"/>
        <v>0</v>
      </c>
      <c r="AH200" s="174">
        <f t="shared" si="96"/>
        <v>0</v>
      </c>
      <c r="AI200" s="174">
        <f t="shared" si="97"/>
        <v>0</v>
      </c>
      <c r="AJ200" s="285">
        <f t="shared" si="108"/>
        <v>999999999</v>
      </c>
      <c r="AK200" s="232">
        <f t="shared" si="98"/>
        <v>0</v>
      </c>
      <c r="AL200" s="232">
        <f t="shared" si="99"/>
        <v>0</v>
      </c>
      <c r="AM200" s="178">
        <f>IF(AND($L200="Attended",$J200="Yes"),IF('IO Intake'!D$8=$AJ200,VLOOKUP('IO Intro'!$C$4,$Y$9:$Z$16,2),$AM200),0)</f>
        <v>0</v>
      </c>
      <c r="AN200" s="178">
        <f t="shared" si="109"/>
        <v>0</v>
      </c>
      <c r="AO200" s="178">
        <f t="shared" si="110"/>
        <v>0</v>
      </c>
      <c r="AP200" s="178">
        <f t="shared" si="111"/>
        <v>0</v>
      </c>
      <c r="AQ200" s="178">
        <f t="shared" si="112"/>
        <v>0</v>
      </c>
      <c r="AR200" s="178">
        <f t="shared" si="113"/>
        <v>0</v>
      </c>
      <c r="AS200" s="178">
        <f t="shared" si="114"/>
        <v>0</v>
      </c>
      <c r="AT200" s="178">
        <f t="shared" si="115"/>
        <v>0</v>
      </c>
      <c r="AU200" s="214">
        <f t="shared" si="116"/>
        <v>0</v>
      </c>
      <c r="AV200" s="215"/>
      <c r="AW200" s="178"/>
      <c r="AX200" s="160">
        <f t="shared" si="117"/>
        <v>0</v>
      </c>
      <c r="AY200" s="191">
        <f t="shared" si="118"/>
        <v>0</v>
      </c>
      <c r="AZ200" s="191">
        <f t="shared" si="119"/>
        <v>0</v>
      </c>
      <c r="BA200" s="191">
        <f t="shared" si="120"/>
        <v>0</v>
      </c>
      <c r="BB200" s="161"/>
      <c r="BC200" s="174"/>
      <c r="BD200" s="174"/>
      <c r="BE200" s="174"/>
      <c r="BF200" s="174"/>
      <c r="BG200" s="174"/>
      <c r="BH200" s="174"/>
      <c r="BI200" s="157"/>
      <c r="BJ200" s="213">
        <f t="shared" si="100"/>
        <v>0</v>
      </c>
      <c r="BK200" s="213">
        <f t="shared" si="101"/>
        <v>0</v>
      </c>
      <c r="BL200" s="213">
        <f t="shared" si="102"/>
        <v>0</v>
      </c>
      <c r="BM200" s="817"/>
      <c r="BN200" s="219"/>
      <c r="BO200" s="193"/>
      <c r="BP200" s="215"/>
      <c r="BQ200" s="158"/>
      <c r="BR200" s="174"/>
      <c r="BS200" s="158"/>
      <c r="BT200" s="174"/>
      <c r="BU200" s="158"/>
      <c r="BV200" s="174"/>
      <c r="BW200" s="158"/>
      <c r="BX200" s="174"/>
      <c r="BY200" s="158"/>
      <c r="BZ200" s="202"/>
      <c r="CA200" s="212"/>
      <c r="CB200" s="174"/>
      <c r="CC200" s="174"/>
      <c r="CD200" s="174"/>
      <c r="CE200" s="174"/>
      <c r="CF200" s="174"/>
      <c r="CG200" s="174"/>
      <c r="CH200" s="174"/>
      <c r="CI200" s="174"/>
      <c r="CJ200" s="174"/>
      <c r="CK200" s="174"/>
      <c r="CL200" s="174"/>
      <c r="CM200" s="174"/>
      <c r="CN200" s="174"/>
      <c r="CO200" s="174"/>
      <c r="CP200" s="174"/>
      <c r="CQ200" s="174"/>
      <c r="CR200" s="174"/>
      <c r="CS200" s="174"/>
      <c r="CT200" s="174"/>
      <c r="CU200" s="174"/>
      <c r="CZ200" s="497"/>
      <c r="FV200" s="505"/>
      <c r="GF200" s="372"/>
    </row>
    <row r="201" spans="1:188" ht="39.950000000000003" customHeight="1" thickBot="1">
      <c r="A201" s="1020">
        <f t="shared" si="92"/>
        <v>0</v>
      </c>
      <c r="B201" s="939"/>
      <c r="C201" s="940"/>
      <c r="D201" s="943"/>
      <c r="E201" s="1027"/>
      <c r="F201" s="826"/>
      <c r="G201" s="827"/>
      <c r="H201" s="828"/>
      <c r="I201" s="1031">
        <f t="shared" si="121"/>
        <v>2</v>
      </c>
      <c r="J201" s="999" t="s">
        <v>0</v>
      </c>
      <c r="K201" s="999" t="s">
        <v>0</v>
      </c>
      <c r="L201" s="1007" t="s">
        <v>0</v>
      </c>
      <c r="M201" s="843">
        <f t="shared" si="103"/>
        <v>0.45833333333333331</v>
      </c>
      <c r="N201" s="219"/>
      <c r="O201" s="794"/>
      <c r="P201" s="103" t="s">
        <v>167</v>
      </c>
      <c r="Q201" s="116" t="str">
        <f t="shared" si="104"/>
        <v xml:space="preserve"> </v>
      </c>
      <c r="R201" s="116" t="str">
        <f t="shared" si="104"/>
        <v xml:space="preserve"> </v>
      </c>
      <c r="S201" s="116" t="str">
        <f t="shared" si="104"/>
        <v xml:space="preserve"> </v>
      </c>
      <c r="T201" s="123" t="str">
        <f t="shared" si="93"/>
        <v xml:space="preserve"> </v>
      </c>
      <c r="U201" s="143">
        <f t="shared" si="105"/>
        <v>41340.038194444445</v>
      </c>
      <c r="V201" s="203">
        <f t="shared" si="106"/>
        <v>0</v>
      </c>
      <c r="AD201" s="119" t="str">
        <f t="shared" si="94"/>
        <v>z-Unused-entry</v>
      </c>
      <c r="AE201" s="119">
        <f t="shared" si="95"/>
        <v>0</v>
      </c>
      <c r="AF201" s="110"/>
      <c r="AG201" s="115">
        <f t="shared" si="107"/>
        <v>0</v>
      </c>
      <c r="AH201" s="174">
        <f t="shared" si="96"/>
        <v>0</v>
      </c>
      <c r="AI201" s="174">
        <f t="shared" si="97"/>
        <v>0</v>
      </c>
      <c r="AJ201" s="285">
        <f t="shared" si="108"/>
        <v>999999999</v>
      </c>
      <c r="AK201" s="232">
        <f t="shared" si="98"/>
        <v>0</v>
      </c>
      <c r="AL201" s="232">
        <f t="shared" si="99"/>
        <v>0</v>
      </c>
      <c r="AM201" s="178">
        <f>IF(AND($L201="Attended",$J201="Yes"),IF('IO Intake'!D$8=$AJ201,VLOOKUP('IO Intro'!$C$4,$Y$9:$Z$16,2),$AM201),0)</f>
        <v>0</v>
      </c>
      <c r="AN201" s="178">
        <f t="shared" si="109"/>
        <v>0</v>
      </c>
      <c r="AO201" s="178">
        <f t="shared" si="110"/>
        <v>0</v>
      </c>
      <c r="AP201" s="178">
        <f t="shared" si="111"/>
        <v>0</v>
      </c>
      <c r="AQ201" s="178">
        <f t="shared" si="112"/>
        <v>0</v>
      </c>
      <c r="AR201" s="178">
        <f t="shared" si="113"/>
        <v>0</v>
      </c>
      <c r="AS201" s="178">
        <f t="shared" si="114"/>
        <v>0</v>
      </c>
      <c r="AT201" s="178">
        <f t="shared" si="115"/>
        <v>0</v>
      </c>
      <c r="AU201" s="214">
        <f t="shared" si="116"/>
        <v>0</v>
      </c>
      <c r="AV201" s="215"/>
      <c r="AW201" s="178"/>
      <c r="AX201" s="160">
        <f t="shared" si="117"/>
        <v>0</v>
      </c>
      <c r="AY201" s="191">
        <f t="shared" si="118"/>
        <v>0</v>
      </c>
      <c r="AZ201" s="191">
        <f t="shared" si="119"/>
        <v>0</v>
      </c>
      <c r="BA201" s="191">
        <f t="shared" si="120"/>
        <v>0</v>
      </c>
      <c r="BB201" s="161"/>
      <c r="BC201" s="174"/>
      <c r="BD201" s="174"/>
      <c r="BE201" s="174"/>
      <c r="BF201" s="174"/>
      <c r="BG201" s="174"/>
      <c r="BH201" s="174"/>
      <c r="BI201" s="157"/>
      <c r="BJ201" s="213">
        <f t="shared" si="100"/>
        <v>0</v>
      </c>
      <c r="BK201" s="213">
        <f t="shared" si="101"/>
        <v>0</v>
      </c>
      <c r="BL201" s="213">
        <f t="shared" si="102"/>
        <v>0</v>
      </c>
      <c r="BM201" s="817"/>
      <c r="BN201" s="219"/>
      <c r="BO201" s="193"/>
      <c r="BP201" s="215"/>
      <c r="BQ201" s="158"/>
      <c r="BR201" s="174"/>
      <c r="BS201" s="158"/>
      <c r="BT201" s="174"/>
      <c r="BU201" s="158"/>
      <c r="BV201" s="174"/>
      <c r="BW201" s="158"/>
      <c r="BX201" s="174"/>
      <c r="BY201" s="158"/>
      <c r="BZ201" s="202"/>
      <c r="CA201" s="212"/>
      <c r="CB201" s="174"/>
      <c r="CC201" s="174"/>
      <c r="CD201" s="174"/>
      <c r="CE201" s="174"/>
      <c r="CF201" s="174"/>
      <c r="CG201" s="174"/>
      <c r="CH201" s="174"/>
      <c r="CI201" s="174"/>
      <c r="CJ201" s="174"/>
      <c r="CK201" s="174"/>
      <c r="CL201" s="174"/>
      <c r="CM201" s="174"/>
      <c r="CN201" s="174"/>
      <c r="CO201" s="174"/>
      <c r="CP201" s="174"/>
      <c r="CQ201" s="174"/>
      <c r="CR201" s="174"/>
      <c r="CS201" s="174"/>
      <c r="CT201" s="174"/>
      <c r="CU201" s="174"/>
      <c r="CZ201" s="497"/>
      <c r="FV201" s="505"/>
      <c r="GF201" s="372"/>
    </row>
    <row r="202" spans="1:188" ht="39.950000000000003" customHeight="1" thickBot="1">
      <c r="A202" s="1020">
        <f t="shared" si="92"/>
        <v>0</v>
      </c>
      <c r="B202" s="939"/>
      <c r="C202" s="940"/>
      <c r="D202" s="943"/>
      <c r="E202" s="1027"/>
      <c r="F202" s="826"/>
      <c r="G202" s="827"/>
      <c r="H202" s="828"/>
      <c r="I202" s="1031">
        <f t="shared" si="121"/>
        <v>2</v>
      </c>
      <c r="J202" s="999" t="s">
        <v>0</v>
      </c>
      <c r="K202" s="999" t="s">
        <v>0</v>
      </c>
      <c r="L202" s="1007" t="s">
        <v>0</v>
      </c>
      <c r="M202" s="843">
        <f t="shared" si="103"/>
        <v>0.45833333333333331</v>
      </c>
      <c r="N202" s="219"/>
      <c r="O202" s="794"/>
      <c r="P202" s="103" t="s">
        <v>167</v>
      </c>
      <c r="Q202" s="116" t="str">
        <f t="shared" si="104"/>
        <v xml:space="preserve"> </v>
      </c>
      <c r="R202" s="116" t="str">
        <f t="shared" si="104"/>
        <v xml:space="preserve"> </v>
      </c>
      <c r="S202" s="116" t="str">
        <f t="shared" si="104"/>
        <v xml:space="preserve"> </v>
      </c>
      <c r="T202" s="123" t="str">
        <f t="shared" si="93"/>
        <v xml:space="preserve"> </v>
      </c>
      <c r="U202" s="143">
        <f t="shared" si="105"/>
        <v>41340.038194444445</v>
      </c>
      <c r="V202" s="203">
        <f t="shared" si="106"/>
        <v>0</v>
      </c>
      <c r="AD202" s="119" t="str">
        <f t="shared" si="94"/>
        <v>z-Unused-entry</v>
      </c>
      <c r="AE202" s="119">
        <f t="shared" si="95"/>
        <v>0</v>
      </c>
      <c r="AF202" s="110"/>
      <c r="AG202" s="115">
        <f t="shared" si="107"/>
        <v>0</v>
      </c>
      <c r="AH202" s="174">
        <f t="shared" si="96"/>
        <v>0</v>
      </c>
      <c r="AI202" s="174">
        <f t="shared" si="97"/>
        <v>0</v>
      </c>
      <c r="AJ202" s="285">
        <f t="shared" si="108"/>
        <v>999999999</v>
      </c>
      <c r="AK202" s="232">
        <f t="shared" si="98"/>
        <v>0</v>
      </c>
      <c r="AL202" s="232">
        <f t="shared" si="99"/>
        <v>0</v>
      </c>
      <c r="AM202" s="178">
        <f>IF(AND($L202="Attended",$J202="Yes"),IF('IO Intake'!D$8=$AJ202,VLOOKUP('IO Intro'!$C$4,$Y$9:$Z$16,2),$AM202),0)</f>
        <v>0</v>
      </c>
      <c r="AN202" s="178">
        <f t="shared" si="109"/>
        <v>0</v>
      </c>
      <c r="AO202" s="178">
        <f t="shared" si="110"/>
        <v>0</v>
      </c>
      <c r="AP202" s="178">
        <f t="shared" si="111"/>
        <v>0</v>
      </c>
      <c r="AQ202" s="178">
        <f t="shared" si="112"/>
        <v>0</v>
      </c>
      <c r="AR202" s="178">
        <f t="shared" si="113"/>
        <v>0</v>
      </c>
      <c r="AS202" s="178">
        <f t="shared" si="114"/>
        <v>0</v>
      </c>
      <c r="AT202" s="178">
        <f t="shared" si="115"/>
        <v>0</v>
      </c>
      <c r="AU202" s="214">
        <f t="shared" si="116"/>
        <v>0</v>
      </c>
      <c r="AV202" s="215"/>
      <c r="AW202" s="178"/>
      <c r="AX202" s="160">
        <f t="shared" si="117"/>
        <v>0</v>
      </c>
      <c r="AY202" s="191">
        <f t="shared" si="118"/>
        <v>0</v>
      </c>
      <c r="AZ202" s="191">
        <f t="shared" si="119"/>
        <v>0</v>
      </c>
      <c r="BA202" s="191">
        <f t="shared" si="120"/>
        <v>0</v>
      </c>
      <c r="BB202" s="161"/>
      <c r="BC202" s="174"/>
      <c r="BD202" s="174"/>
      <c r="BE202" s="174"/>
      <c r="BF202" s="174"/>
      <c r="BG202" s="174"/>
      <c r="BH202" s="174"/>
      <c r="BI202" s="157"/>
      <c r="BJ202" s="213">
        <f t="shared" si="100"/>
        <v>0</v>
      </c>
      <c r="BK202" s="213">
        <f t="shared" si="101"/>
        <v>0</v>
      </c>
      <c r="BL202" s="213">
        <f t="shared" si="102"/>
        <v>0</v>
      </c>
      <c r="BM202" s="817"/>
      <c r="BN202" s="219"/>
      <c r="BO202" s="193"/>
      <c r="BP202" s="215"/>
      <c r="BQ202" s="158"/>
      <c r="BR202" s="174"/>
      <c r="BS202" s="158"/>
      <c r="BT202" s="174"/>
      <c r="BU202" s="158"/>
      <c r="BV202" s="174"/>
      <c r="BW202" s="158"/>
      <c r="BX202" s="174"/>
      <c r="BY202" s="158"/>
      <c r="BZ202" s="202"/>
      <c r="CA202" s="212"/>
      <c r="CB202" s="174"/>
      <c r="CC202" s="174"/>
      <c r="CD202" s="174"/>
      <c r="CE202" s="174"/>
      <c r="CF202" s="174"/>
      <c r="CG202" s="174"/>
      <c r="CH202" s="174"/>
      <c r="CI202" s="174"/>
      <c r="CJ202" s="174"/>
      <c r="CK202" s="174"/>
      <c r="CL202" s="174"/>
      <c r="CM202" s="174"/>
      <c r="CN202" s="174"/>
      <c r="CO202" s="174"/>
      <c r="CP202" s="174"/>
      <c r="CQ202" s="174"/>
      <c r="CR202" s="174"/>
      <c r="CS202" s="174"/>
      <c r="CT202" s="174"/>
      <c r="CU202" s="174"/>
      <c r="CZ202" s="497"/>
      <c r="FV202" s="505"/>
      <c r="GF202" s="372"/>
    </row>
    <row r="203" spans="1:188" ht="39.950000000000003" customHeight="1" thickBot="1">
      <c r="A203" s="1020">
        <f t="shared" si="92"/>
        <v>0</v>
      </c>
      <c r="B203" s="939"/>
      <c r="C203" s="940"/>
      <c r="D203" s="943"/>
      <c r="E203" s="1027"/>
      <c r="F203" s="826"/>
      <c r="G203" s="827"/>
      <c r="H203" s="828"/>
      <c r="I203" s="1031">
        <f t="shared" si="121"/>
        <v>2</v>
      </c>
      <c r="J203" s="999" t="s">
        <v>0</v>
      </c>
      <c r="K203" s="999" t="s">
        <v>0</v>
      </c>
      <c r="L203" s="1007" t="s">
        <v>0</v>
      </c>
      <c r="M203" s="843">
        <f t="shared" si="103"/>
        <v>0.45833333333333331</v>
      </c>
      <c r="N203" s="219"/>
      <c r="O203" s="794"/>
      <c r="P203" s="103" t="s">
        <v>167</v>
      </c>
      <c r="Q203" s="116" t="str">
        <f t="shared" si="104"/>
        <v xml:space="preserve"> </v>
      </c>
      <c r="R203" s="116" t="str">
        <f t="shared" si="104"/>
        <v xml:space="preserve"> </v>
      </c>
      <c r="S203" s="116" t="str">
        <f t="shared" si="104"/>
        <v xml:space="preserve"> </v>
      </c>
      <c r="T203" s="123" t="str">
        <f t="shared" si="93"/>
        <v xml:space="preserve"> </v>
      </c>
      <c r="U203" s="143">
        <f t="shared" si="105"/>
        <v>41340.038194444445</v>
      </c>
      <c r="V203" s="203">
        <f t="shared" si="106"/>
        <v>0</v>
      </c>
      <c r="AD203" s="119" t="str">
        <f t="shared" si="94"/>
        <v>z-Unused-entry</v>
      </c>
      <c r="AE203" s="119">
        <f t="shared" si="95"/>
        <v>0</v>
      </c>
      <c r="AF203" s="110"/>
      <c r="AG203" s="115">
        <f t="shared" si="107"/>
        <v>0</v>
      </c>
      <c r="AH203" s="174">
        <f t="shared" si="96"/>
        <v>0</v>
      </c>
      <c r="AI203" s="174">
        <f t="shared" si="97"/>
        <v>0</v>
      </c>
      <c r="AJ203" s="285">
        <f t="shared" si="108"/>
        <v>999999999</v>
      </c>
      <c r="AK203" s="232">
        <f t="shared" si="98"/>
        <v>0</v>
      </c>
      <c r="AL203" s="232">
        <f t="shared" si="99"/>
        <v>0</v>
      </c>
      <c r="AM203" s="178">
        <f>IF(AND($L203="Attended",$J203="Yes"),IF('IO Intake'!D$8=$AJ203,VLOOKUP('IO Intro'!$C$4,$Y$9:$Z$16,2),$AM203),0)</f>
        <v>0</v>
      </c>
      <c r="AN203" s="178">
        <f t="shared" si="109"/>
        <v>0</v>
      </c>
      <c r="AO203" s="178">
        <f t="shared" si="110"/>
        <v>0</v>
      </c>
      <c r="AP203" s="178">
        <f t="shared" si="111"/>
        <v>0</v>
      </c>
      <c r="AQ203" s="178">
        <f t="shared" si="112"/>
        <v>0</v>
      </c>
      <c r="AR203" s="178">
        <f t="shared" si="113"/>
        <v>0</v>
      </c>
      <c r="AS203" s="178">
        <f t="shared" si="114"/>
        <v>0</v>
      </c>
      <c r="AT203" s="178">
        <f t="shared" si="115"/>
        <v>0</v>
      </c>
      <c r="AU203" s="214">
        <f t="shared" si="116"/>
        <v>0</v>
      </c>
      <c r="AV203" s="215"/>
      <c r="AW203" s="178"/>
      <c r="AX203" s="160">
        <f t="shared" si="117"/>
        <v>0</v>
      </c>
      <c r="AY203" s="191">
        <f t="shared" si="118"/>
        <v>0</v>
      </c>
      <c r="AZ203" s="191">
        <f t="shared" si="119"/>
        <v>0</v>
      </c>
      <c r="BA203" s="191">
        <f t="shared" si="120"/>
        <v>0</v>
      </c>
      <c r="BB203" s="161"/>
      <c r="BC203" s="174"/>
      <c r="BD203" s="174"/>
      <c r="BE203" s="174"/>
      <c r="BF203" s="174"/>
      <c r="BG203" s="174"/>
      <c r="BH203" s="174"/>
      <c r="BI203" s="157"/>
      <c r="BJ203" s="213">
        <f t="shared" si="100"/>
        <v>0</v>
      </c>
      <c r="BK203" s="213">
        <f t="shared" si="101"/>
        <v>0</v>
      </c>
      <c r="BL203" s="213">
        <f t="shared" si="102"/>
        <v>0</v>
      </c>
      <c r="BM203" s="817"/>
      <c r="BN203" s="219"/>
      <c r="BO203" s="193"/>
      <c r="BP203" s="215"/>
      <c r="BQ203" s="158"/>
      <c r="BR203" s="174"/>
      <c r="BS203" s="158"/>
      <c r="BT203" s="174"/>
      <c r="BU203" s="158"/>
      <c r="BV203" s="174"/>
      <c r="BW203" s="158"/>
      <c r="BX203" s="174"/>
      <c r="BY203" s="158"/>
      <c r="BZ203" s="202"/>
      <c r="CA203" s="212"/>
      <c r="CB203" s="174"/>
      <c r="CC203" s="174"/>
      <c r="CD203" s="174"/>
      <c r="CE203" s="174"/>
      <c r="CF203" s="174"/>
      <c r="CG203" s="174"/>
      <c r="CH203" s="174"/>
      <c r="CI203" s="174"/>
      <c r="CJ203" s="174"/>
      <c r="CK203" s="174"/>
      <c r="CL203" s="174"/>
      <c r="CM203" s="174"/>
      <c r="CN203" s="174"/>
      <c r="CO203" s="174"/>
      <c r="CP203" s="174"/>
      <c r="CQ203" s="174"/>
      <c r="CR203" s="174"/>
      <c r="CS203" s="174"/>
      <c r="CT203" s="174"/>
      <c r="CU203" s="174"/>
      <c r="CZ203" s="497"/>
      <c r="FV203" s="505"/>
      <c r="GF203" s="372"/>
    </row>
    <row r="204" spans="1:188" ht="39.950000000000003" customHeight="1" thickBot="1">
      <c r="A204" s="1020">
        <f t="shared" si="92"/>
        <v>0</v>
      </c>
      <c r="B204" s="939"/>
      <c r="C204" s="940"/>
      <c r="D204" s="943"/>
      <c r="E204" s="1027"/>
      <c r="F204" s="826"/>
      <c r="G204" s="827"/>
      <c r="H204" s="828"/>
      <c r="I204" s="1031">
        <f t="shared" si="121"/>
        <v>2</v>
      </c>
      <c r="J204" s="999" t="s">
        <v>0</v>
      </c>
      <c r="K204" s="999" t="s">
        <v>0</v>
      </c>
      <c r="L204" s="1007" t="s">
        <v>0</v>
      </c>
      <c r="M204" s="843">
        <f t="shared" si="103"/>
        <v>0.45833333333333331</v>
      </c>
      <c r="N204" s="219"/>
      <c r="O204" s="794"/>
      <c r="P204" s="103" t="s">
        <v>167</v>
      </c>
      <c r="Q204" s="116" t="str">
        <f t="shared" si="104"/>
        <v xml:space="preserve"> </v>
      </c>
      <c r="R204" s="116" t="str">
        <f t="shared" si="104"/>
        <v xml:space="preserve"> </v>
      </c>
      <c r="S204" s="116" t="str">
        <f t="shared" si="104"/>
        <v xml:space="preserve"> </v>
      </c>
      <c r="T204" s="123" t="str">
        <f t="shared" si="93"/>
        <v xml:space="preserve"> </v>
      </c>
      <c r="U204" s="143">
        <f t="shared" si="105"/>
        <v>41340.038194444445</v>
      </c>
      <c r="V204" s="203">
        <f t="shared" si="106"/>
        <v>0</v>
      </c>
      <c r="AD204" s="119" t="str">
        <f t="shared" si="94"/>
        <v>z-Unused-entry</v>
      </c>
      <c r="AE204" s="119">
        <f t="shared" si="95"/>
        <v>0</v>
      </c>
      <c r="AF204" s="110"/>
      <c r="AG204" s="115">
        <f t="shared" si="107"/>
        <v>0</v>
      </c>
      <c r="AH204" s="174">
        <f t="shared" si="96"/>
        <v>0</v>
      </c>
      <c r="AI204" s="174">
        <f t="shared" si="97"/>
        <v>0</v>
      </c>
      <c r="AJ204" s="285">
        <f t="shared" si="108"/>
        <v>999999999</v>
      </c>
      <c r="AK204" s="232">
        <f t="shared" si="98"/>
        <v>0</v>
      </c>
      <c r="AL204" s="232">
        <f t="shared" si="99"/>
        <v>0</v>
      </c>
      <c r="AM204" s="178">
        <f>IF(AND($L204="Attended",$J204="Yes"),IF('IO Intake'!D$8=$AJ204,VLOOKUP('IO Intro'!$C$4,$Y$9:$Z$16,2),$AM204),0)</f>
        <v>0</v>
      </c>
      <c r="AN204" s="178">
        <f t="shared" si="109"/>
        <v>0</v>
      </c>
      <c r="AO204" s="178">
        <f t="shared" si="110"/>
        <v>0</v>
      </c>
      <c r="AP204" s="178">
        <f t="shared" si="111"/>
        <v>0</v>
      </c>
      <c r="AQ204" s="178">
        <f t="shared" si="112"/>
        <v>0</v>
      </c>
      <c r="AR204" s="178">
        <f t="shared" si="113"/>
        <v>0</v>
      </c>
      <c r="AS204" s="178">
        <f t="shared" si="114"/>
        <v>0</v>
      </c>
      <c r="AT204" s="178">
        <f t="shared" si="115"/>
        <v>0</v>
      </c>
      <c r="AU204" s="214">
        <f t="shared" si="116"/>
        <v>0</v>
      </c>
      <c r="AV204" s="215"/>
      <c r="AW204" s="178"/>
      <c r="AX204" s="160">
        <f t="shared" si="117"/>
        <v>0</v>
      </c>
      <c r="AY204" s="191">
        <f t="shared" si="118"/>
        <v>0</v>
      </c>
      <c r="AZ204" s="191">
        <f t="shared" si="119"/>
        <v>0</v>
      </c>
      <c r="BA204" s="191">
        <f t="shared" si="120"/>
        <v>0</v>
      </c>
      <c r="BB204" s="161"/>
      <c r="BC204" s="174"/>
      <c r="BD204" s="174"/>
      <c r="BE204" s="174"/>
      <c r="BF204" s="174"/>
      <c r="BG204" s="174"/>
      <c r="BH204" s="174"/>
      <c r="BI204" s="157"/>
      <c r="BJ204" s="213">
        <f t="shared" si="100"/>
        <v>0</v>
      </c>
      <c r="BK204" s="213">
        <f t="shared" si="101"/>
        <v>0</v>
      </c>
      <c r="BL204" s="213">
        <f t="shared" si="102"/>
        <v>0</v>
      </c>
      <c r="BM204" s="817"/>
      <c r="BN204" s="219"/>
      <c r="BO204" s="193"/>
      <c r="BP204" s="215"/>
      <c r="BQ204" s="158"/>
      <c r="BR204" s="174"/>
      <c r="BS204" s="158"/>
      <c r="BT204" s="174"/>
      <c r="BU204" s="158"/>
      <c r="BV204" s="174"/>
      <c r="BW204" s="158"/>
      <c r="BX204" s="174"/>
      <c r="BY204" s="158"/>
      <c r="BZ204" s="202"/>
      <c r="CA204" s="212"/>
      <c r="CB204" s="174"/>
      <c r="CC204" s="174"/>
      <c r="CD204" s="174"/>
      <c r="CE204" s="174"/>
      <c r="CF204" s="174"/>
      <c r="CG204" s="174"/>
      <c r="CH204" s="174"/>
      <c r="CI204" s="174"/>
      <c r="CJ204" s="174"/>
      <c r="CK204" s="174"/>
      <c r="CL204" s="174"/>
      <c r="CM204" s="174"/>
      <c r="CN204" s="174"/>
      <c r="CO204" s="174"/>
      <c r="CP204" s="174"/>
      <c r="CQ204" s="174"/>
      <c r="CR204" s="174"/>
      <c r="CS204" s="174"/>
      <c r="CT204" s="174"/>
      <c r="CU204" s="174"/>
      <c r="CZ204" s="497"/>
      <c r="FV204" s="505"/>
      <c r="GF204" s="372"/>
    </row>
    <row r="205" spans="1:188" ht="39.950000000000003" customHeight="1" thickBot="1">
      <c r="A205" s="1020">
        <f t="shared" si="92"/>
        <v>0</v>
      </c>
      <c r="B205" s="939"/>
      <c r="C205" s="940"/>
      <c r="D205" s="943"/>
      <c r="E205" s="1027"/>
      <c r="F205" s="826"/>
      <c r="G205" s="827"/>
      <c r="H205" s="828"/>
      <c r="I205" s="1031">
        <f t="shared" si="121"/>
        <v>2</v>
      </c>
      <c r="J205" s="999" t="s">
        <v>0</v>
      </c>
      <c r="K205" s="999" t="s">
        <v>0</v>
      </c>
      <c r="L205" s="1007" t="s">
        <v>0</v>
      </c>
      <c r="M205" s="843">
        <f t="shared" si="103"/>
        <v>0.45833333333333331</v>
      </c>
      <c r="N205" s="219"/>
      <c r="O205" s="794"/>
      <c r="P205" s="103" t="s">
        <v>167</v>
      </c>
      <c r="Q205" s="116" t="str">
        <f t="shared" si="104"/>
        <v xml:space="preserve"> </v>
      </c>
      <c r="R205" s="116" t="str">
        <f t="shared" si="104"/>
        <v xml:space="preserve"> </v>
      </c>
      <c r="S205" s="116" t="str">
        <f t="shared" si="104"/>
        <v xml:space="preserve"> </v>
      </c>
      <c r="T205" s="123" t="str">
        <f t="shared" si="93"/>
        <v xml:space="preserve"> </v>
      </c>
      <c r="U205" s="143">
        <f t="shared" si="105"/>
        <v>41340.038194444445</v>
      </c>
      <c r="V205" s="203">
        <f t="shared" si="106"/>
        <v>0</v>
      </c>
      <c r="AD205" s="119" t="str">
        <f t="shared" si="94"/>
        <v>z-Unused-entry</v>
      </c>
      <c r="AE205" s="119">
        <f t="shared" si="95"/>
        <v>0</v>
      </c>
      <c r="AF205" s="110"/>
      <c r="AG205" s="115">
        <f t="shared" si="107"/>
        <v>0</v>
      </c>
      <c r="AH205" s="174">
        <f t="shared" si="96"/>
        <v>0</v>
      </c>
      <c r="AI205" s="174">
        <f t="shared" si="97"/>
        <v>0</v>
      </c>
      <c r="AJ205" s="285">
        <f t="shared" si="108"/>
        <v>999999999</v>
      </c>
      <c r="AK205" s="232">
        <f t="shared" si="98"/>
        <v>0</v>
      </c>
      <c r="AL205" s="232">
        <f t="shared" si="99"/>
        <v>0</v>
      </c>
      <c r="AM205" s="178">
        <f>IF(AND($L205="Attended",$J205="Yes"),IF('IO Intake'!D$8=$AJ205,VLOOKUP('IO Intro'!$C$4,$Y$9:$Z$16,2),$AM205),0)</f>
        <v>0</v>
      </c>
      <c r="AN205" s="178">
        <f t="shared" si="109"/>
        <v>0</v>
      </c>
      <c r="AO205" s="178">
        <f t="shared" si="110"/>
        <v>0</v>
      </c>
      <c r="AP205" s="178">
        <f t="shared" si="111"/>
        <v>0</v>
      </c>
      <c r="AQ205" s="178">
        <f t="shared" si="112"/>
        <v>0</v>
      </c>
      <c r="AR205" s="178">
        <f t="shared" si="113"/>
        <v>0</v>
      </c>
      <c r="AS205" s="178">
        <f t="shared" si="114"/>
        <v>0</v>
      </c>
      <c r="AT205" s="178">
        <f t="shared" si="115"/>
        <v>0</v>
      </c>
      <c r="AU205" s="214">
        <f t="shared" si="116"/>
        <v>0</v>
      </c>
      <c r="AV205" s="215"/>
      <c r="AW205" s="178"/>
      <c r="AX205" s="160">
        <f t="shared" si="117"/>
        <v>0</v>
      </c>
      <c r="AY205" s="191">
        <f t="shared" si="118"/>
        <v>0</v>
      </c>
      <c r="AZ205" s="191">
        <f t="shared" si="119"/>
        <v>0</v>
      </c>
      <c r="BA205" s="191">
        <f t="shared" si="120"/>
        <v>0</v>
      </c>
      <c r="BB205" s="161"/>
      <c r="BC205" s="174"/>
      <c r="BD205" s="174"/>
      <c r="BE205" s="174"/>
      <c r="BF205" s="174"/>
      <c r="BG205" s="174"/>
      <c r="BH205" s="174"/>
      <c r="BI205" s="157"/>
      <c r="BJ205" s="213">
        <f t="shared" si="100"/>
        <v>0</v>
      </c>
      <c r="BK205" s="213">
        <f t="shared" si="101"/>
        <v>0</v>
      </c>
      <c r="BL205" s="213">
        <f t="shared" si="102"/>
        <v>0</v>
      </c>
      <c r="BM205" s="817"/>
      <c r="BN205" s="219"/>
      <c r="BO205" s="193"/>
      <c r="BP205" s="215"/>
      <c r="BQ205" s="158"/>
      <c r="BR205" s="174"/>
      <c r="BS205" s="158"/>
      <c r="BT205" s="174"/>
      <c r="BU205" s="158"/>
      <c r="BV205" s="174"/>
      <c r="BW205" s="158"/>
      <c r="BX205" s="174"/>
      <c r="BY205" s="158"/>
      <c r="BZ205" s="202"/>
      <c r="CA205" s="212"/>
      <c r="CB205" s="174"/>
      <c r="CC205" s="174"/>
      <c r="CD205" s="174"/>
      <c r="CE205" s="174"/>
      <c r="CF205" s="174"/>
      <c r="CG205" s="174"/>
      <c r="CH205" s="174"/>
      <c r="CI205" s="174"/>
      <c r="CJ205" s="174"/>
      <c r="CK205" s="174"/>
      <c r="CL205" s="174"/>
      <c r="CM205" s="174"/>
      <c r="CN205" s="174"/>
      <c r="CO205" s="174"/>
      <c r="CP205" s="174"/>
      <c r="CQ205" s="174"/>
      <c r="CR205" s="174"/>
      <c r="CS205" s="174"/>
      <c r="CT205" s="174"/>
      <c r="CU205" s="174"/>
      <c r="CZ205" s="497"/>
      <c r="FV205" s="505"/>
      <c r="GF205" s="372"/>
    </row>
    <row r="206" spans="1:188" ht="39.950000000000003" customHeight="1" thickBot="1">
      <c r="A206" s="1020">
        <f t="shared" si="92"/>
        <v>0</v>
      </c>
      <c r="B206" s="939"/>
      <c r="C206" s="940"/>
      <c r="D206" s="943"/>
      <c r="E206" s="1027"/>
      <c r="F206" s="826"/>
      <c r="G206" s="827"/>
      <c r="H206" s="828"/>
      <c r="I206" s="1031">
        <f t="shared" si="121"/>
        <v>2</v>
      </c>
      <c r="J206" s="999" t="s">
        <v>0</v>
      </c>
      <c r="K206" s="999" t="s">
        <v>0</v>
      </c>
      <c r="L206" s="1007" t="s">
        <v>0</v>
      </c>
      <c r="M206" s="843">
        <f t="shared" si="103"/>
        <v>0.45833333333333331</v>
      </c>
      <c r="N206" s="219"/>
      <c r="O206" s="794"/>
      <c r="P206" s="103" t="s">
        <v>167</v>
      </c>
      <c r="Q206" s="116" t="str">
        <f t="shared" si="104"/>
        <v xml:space="preserve"> </v>
      </c>
      <c r="R206" s="116" t="str">
        <f t="shared" si="104"/>
        <v xml:space="preserve"> </v>
      </c>
      <c r="S206" s="116" t="str">
        <f t="shared" si="104"/>
        <v xml:space="preserve"> </v>
      </c>
      <c r="T206" s="123" t="str">
        <f t="shared" si="93"/>
        <v xml:space="preserve"> </v>
      </c>
      <c r="U206" s="143">
        <f t="shared" si="105"/>
        <v>41340.038194444445</v>
      </c>
      <c r="V206" s="203">
        <f t="shared" si="106"/>
        <v>0</v>
      </c>
      <c r="AD206" s="119" t="str">
        <f t="shared" si="94"/>
        <v>z-Unused-entry</v>
      </c>
      <c r="AE206" s="119">
        <f t="shared" si="95"/>
        <v>0</v>
      </c>
      <c r="AF206" s="110"/>
      <c r="AG206" s="115">
        <f t="shared" si="107"/>
        <v>0</v>
      </c>
      <c r="AH206" s="174">
        <f t="shared" si="96"/>
        <v>0</v>
      </c>
      <c r="AI206" s="174">
        <f t="shared" si="97"/>
        <v>0</v>
      </c>
      <c r="AJ206" s="285">
        <f t="shared" si="108"/>
        <v>999999999</v>
      </c>
      <c r="AK206" s="232">
        <f t="shared" si="98"/>
        <v>0</v>
      </c>
      <c r="AL206" s="232">
        <f t="shared" si="99"/>
        <v>0</v>
      </c>
      <c r="AM206" s="178">
        <f>IF(AND($L206="Attended",$J206="Yes"),IF('IO Intake'!D$8=$AJ206,VLOOKUP('IO Intro'!$C$4,$Y$9:$Z$16,2),$AM206),0)</f>
        <v>0</v>
      </c>
      <c r="AN206" s="178">
        <f t="shared" si="109"/>
        <v>0</v>
      </c>
      <c r="AO206" s="178">
        <f t="shared" si="110"/>
        <v>0</v>
      </c>
      <c r="AP206" s="178">
        <f t="shared" si="111"/>
        <v>0</v>
      </c>
      <c r="AQ206" s="178">
        <f t="shared" si="112"/>
        <v>0</v>
      </c>
      <c r="AR206" s="178">
        <f t="shared" si="113"/>
        <v>0</v>
      </c>
      <c r="AS206" s="178">
        <f t="shared" si="114"/>
        <v>0</v>
      </c>
      <c r="AT206" s="178">
        <f t="shared" si="115"/>
        <v>0</v>
      </c>
      <c r="AU206" s="214">
        <f t="shared" si="116"/>
        <v>0</v>
      </c>
      <c r="AV206" s="215"/>
      <c r="AW206" s="178"/>
      <c r="AX206" s="160">
        <f t="shared" si="117"/>
        <v>0</v>
      </c>
      <c r="AY206" s="191">
        <f t="shared" si="118"/>
        <v>0</v>
      </c>
      <c r="AZ206" s="191">
        <f t="shared" si="119"/>
        <v>0</v>
      </c>
      <c r="BA206" s="191">
        <f t="shared" si="120"/>
        <v>0</v>
      </c>
      <c r="BB206" s="161"/>
      <c r="BC206" s="174"/>
      <c r="BD206" s="174"/>
      <c r="BE206" s="174"/>
      <c r="BF206" s="174"/>
      <c r="BG206" s="174"/>
      <c r="BH206" s="174"/>
      <c r="BI206" s="157"/>
      <c r="BJ206" s="213">
        <f t="shared" si="100"/>
        <v>0</v>
      </c>
      <c r="BK206" s="213">
        <f t="shared" si="101"/>
        <v>0</v>
      </c>
      <c r="BL206" s="213">
        <f t="shared" si="102"/>
        <v>0</v>
      </c>
      <c r="BM206" s="817"/>
      <c r="BN206" s="219"/>
      <c r="BO206" s="193"/>
      <c r="BP206" s="215"/>
      <c r="BQ206" s="158"/>
      <c r="BR206" s="174"/>
      <c r="BS206" s="158"/>
      <c r="BT206" s="174"/>
      <c r="BU206" s="158"/>
      <c r="BV206" s="174"/>
      <c r="BW206" s="158"/>
      <c r="BX206" s="174"/>
      <c r="BY206" s="158"/>
      <c r="BZ206" s="202"/>
      <c r="CA206" s="212"/>
      <c r="CB206" s="174"/>
      <c r="CC206" s="174"/>
      <c r="CD206" s="174"/>
      <c r="CE206" s="174"/>
      <c r="CF206" s="174"/>
      <c r="CG206" s="174"/>
      <c r="CH206" s="174"/>
      <c r="CI206" s="174"/>
      <c r="CJ206" s="174"/>
      <c r="CK206" s="174"/>
      <c r="CL206" s="174"/>
      <c r="CM206" s="174"/>
      <c r="CN206" s="174"/>
      <c r="CO206" s="174"/>
      <c r="CP206" s="174"/>
      <c r="CQ206" s="174"/>
      <c r="CR206" s="174"/>
      <c r="CS206" s="174"/>
      <c r="CT206" s="174"/>
      <c r="CU206" s="174"/>
      <c r="CZ206" s="497"/>
      <c r="FV206" s="505"/>
      <c r="GF206" s="372"/>
    </row>
    <row r="207" spans="1:188" ht="39.950000000000003" customHeight="1" thickBot="1">
      <c r="A207" s="1020">
        <f t="shared" si="92"/>
        <v>0</v>
      </c>
      <c r="B207" s="939"/>
      <c r="C207" s="940"/>
      <c r="D207" s="943"/>
      <c r="E207" s="1027"/>
      <c r="F207" s="826"/>
      <c r="G207" s="827"/>
      <c r="H207" s="828"/>
      <c r="I207" s="1031">
        <f t="shared" si="121"/>
        <v>2</v>
      </c>
      <c r="J207" s="999" t="s">
        <v>0</v>
      </c>
      <c r="K207" s="999" t="s">
        <v>0</v>
      </c>
      <c r="L207" s="1007" t="s">
        <v>0</v>
      </c>
      <c r="M207" s="843">
        <f t="shared" si="103"/>
        <v>0.45833333333333331</v>
      </c>
      <c r="N207" s="219"/>
      <c r="O207" s="794"/>
      <c r="P207" s="103" t="s">
        <v>167</v>
      </c>
      <c r="Q207" s="116" t="str">
        <f t="shared" si="104"/>
        <v xml:space="preserve"> </v>
      </c>
      <c r="R207" s="116" t="str">
        <f t="shared" si="104"/>
        <v xml:space="preserve"> </v>
      </c>
      <c r="S207" s="116" t="str">
        <f t="shared" si="104"/>
        <v xml:space="preserve"> </v>
      </c>
      <c r="T207" s="123" t="str">
        <f t="shared" si="93"/>
        <v xml:space="preserve"> </v>
      </c>
      <c r="U207" s="143">
        <f t="shared" si="105"/>
        <v>41340.038194444445</v>
      </c>
      <c r="V207" s="203">
        <f t="shared" si="106"/>
        <v>0</v>
      </c>
      <c r="AD207" s="119" t="str">
        <f t="shared" si="94"/>
        <v>z-Unused-entry</v>
      </c>
      <c r="AE207" s="119">
        <f t="shared" si="95"/>
        <v>0</v>
      </c>
      <c r="AF207" s="110"/>
      <c r="AG207" s="115">
        <f t="shared" si="107"/>
        <v>0</v>
      </c>
      <c r="AH207" s="174">
        <f t="shared" si="96"/>
        <v>0</v>
      </c>
      <c r="AI207" s="174">
        <f t="shared" si="97"/>
        <v>0</v>
      </c>
      <c r="AJ207" s="285">
        <f t="shared" si="108"/>
        <v>999999999</v>
      </c>
      <c r="AK207" s="232">
        <f t="shared" si="98"/>
        <v>0</v>
      </c>
      <c r="AL207" s="232">
        <f t="shared" si="99"/>
        <v>0</v>
      </c>
      <c r="AM207" s="178">
        <f>IF(AND($L207="Attended",$J207="Yes"),IF('IO Intake'!D$8=$AJ207,VLOOKUP('IO Intro'!$C$4,$Y$9:$Z$16,2),$AM207),0)</f>
        <v>0</v>
      </c>
      <c r="AN207" s="178">
        <f t="shared" si="109"/>
        <v>0</v>
      </c>
      <c r="AO207" s="178">
        <f t="shared" si="110"/>
        <v>0</v>
      </c>
      <c r="AP207" s="178">
        <f t="shared" si="111"/>
        <v>0</v>
      </c>
      <c r="AQ207" s="178">
        <f t="shared" si="112"/>
        <v>0</v>
      </c>
      <c r="AR207" s="178">
        <f t="shared" si="113"/>
        <v>0</v>
      </c>
      <c r="AS207" s="178">
        <f t="shared" si="114"/>
        <v>0</v>
      </c>
      <c r="AT207" s="178">
        <f t="shared" si="115"/>
        <v>0</v>
      </c>
      <c r="AU207" s="214">
        <f t="shared" si="116"/>
        <v>0</v>
      </c>
      <c r="AV207" s="215"/>
      <c r="AW207" s="178"/>
      <c r="AX207" s="160">
        <f t="shared" si="117"/>
        <v>0</v>
      </c>
      <c r="AY207" s="191">
        <f t="shared" si="118"/>
        <v>0</v>
      </c>
      <c r="AZ207" s="191">
        <f t="shared" si="119"/>
        <v>0</v>
      </c>
      <c r="BA207" s="191">
        <f t="shared" si="120"/>
        <v>0</v>
      </c>
      <c r="BB207" s="161"/>
      <c r="BC207" s="174"/>
      <c r="BD207" s="174"/>
      <c r="BE207" s="174"/>
      <c r="BF207" s="174"/>
      <c r="BG207" s="174"/>
      <c r="BH207" s="174"/>
      <c r="BI207" s="157"/>
      <c r="BJ207" s="213">
        <f t="shared" si="100"/>
        <v>0</v>
      </c>
      <c r="BK207" s="213">
        <f t="shared" si="101"/>
        <v>0</v>
      </c>
      <c r="BL207" s="213">
        <f t="shared" si="102"/>
        <v>0</v>
      </c>
      <c r="BM207" s="817"/>
      <c r="BN207" s="219"/>
      <c r="BO207" s="193"/>
      <c r="BP207" s="215"/>
      <c r="BQ207" s="158"/>
      <c r="BR207" s="174"/>
      <c r="BS207" s="158"/>
      <c r="BT207" s="174"/>
      <c r="BU207" s="158"/>
      <c r="BV207" s="174"/>
      <c r="BW207" s="158"/>
      <c r="BX207" s="174"/>
      <c r="BY207" s="158"/>
      <c r="BZ207" s="202"/>
      <c r="CA207" s="212"/>
      <c r="CB207" s="174"/>
      <c r="CC207" s="174"/>
      <c r="CD207" s="174"/>
      <c r="CE207" s="174"/>
      <c r="CF207" s="174"/>
      <c r="CG207" s="174"/>
      <c r="CH207" s="174"/>
      <c r="CI207" s="174"/>
      <c r="CJ207" s="174"/>
      <c r="CK207" s="174"/>
      <c r="CL207" s="174"/>
      <c r="CM207" s="174"/>
      <c r="CN207" s="174"/>
      <c r="CO207" s="174"/>
      <c r="CP207" s="174"/>
      <c r="CQ207" s="174"/>
      <c r="CR207" s="174"/>
      <c r="CS207" s="174"/>
      <c r="CT207" s="174"/>
      <c r="CU207" s="174"/>
      <c r="CZ207" s="497"/>
      <c r="FV207" s="505"/>
      <c r="GF207" s="372"/>
    </row>
    <row r="208" spans="1:188" ht="39.950000000000003" customHeight="1" thickBot="1">
      <c r="A208" s="1020">
        <f t="shared" si="92"/>
        <v>0</v>
      </c>
      <c r="B208" s="939"/>
      <c r="C208" s="940"/>
      <c r="D208" s="943"/>
      <c r="E208" s="1027"/>
      <c r="F208" s="826"/>
      <c r="G208" s="827"/>
      <c r="H208" s="828"/>
      <c r="I208" s="1031">
        <f t="shared" si="121"/>
        <v>2</v>
      </c>
      <c r="J208" s="999" t="s">
        <v>0</v>
      </c>
      <c r="K208" s="999" t="s">
        <v>0</v>
      </c>
      <c r="L208" s="1007" t="s">
        <v>0</v>
      </c>
      <c r="M208" s="843">
        <f t="shared" si="103"/>
        <v>0.45833333333333331</v>
      </c>
      <c r="N208" s="219"/>
      <c r="O208" s="794"/>
      <c r="P208" s="103" t="s">
        <v>167</v>
      </c>
      <c r="Q208" s="116" t="str">
        <f t="shared" si="104"/>
        <v xml:space="preserve"> </v>
      </c>
      <c r="R208" s="116" t="str">
        <f t="shared" si="104"/>
        <v xml:space="preserve"> </v>
      </c>
      <c r="S208" s="116" t="str">
        <f t="shared" si="104"/>
        <v xml:space="preserve"> </v>
      </c>
      <c r="T208" s="123" t="str">
        <f t="shared" si="93"/>
        <v xml:space="preserve"> </v>
      </c>
      <c r="U208" s="143">
        <f t="shared" si="105"/>
        <v>41340.038194444445</v>
      </c>
      <c r="V208" s="203">
        <f t="shared" si="106"/>
        <v>0</v>
      </c>
      <c r="AD208" s="119" t="str">
        <f t="shared" si="94"/>
        <v>z-Unused-entry</v>
      </c>
      <c r="AE208" s="119">
        <f t="shared" si="95"/>
        <v>0</v>
      </c>
      <c r="AF208" s="110"/>
      <c r="AG208" s="115">
        <f t="shared" si="107"/>
        <v>0</v>
      </c>
      <c r="AH208" s="174">
        <f t="shared" si="96"/>
        <v>0</v>
      </c>
      <c r="AI208" s="174">
        <f t="shared" si="97"/>
        <v>0</v>
      </c>
      <c r="AJ208" s="285">
        <f t="shared" si="108"/>
        <v>999999999</v>
      </c>
      <c r="AK208" s="232">
        <f t="shared" si="98"/>
        <v>0</v>
      </c>
      <c r="AL208" s="232">
        <f t="shared" si="99"/>
        <v>0</v>
      </c>
      <c r="AM208" s="178">
        <f>IF(AND($L208="Attended",$J208="Yes"),IF('IO Intake'!D$8=$AJ208,VLOOKUP('IO Intro'!$C$4,$Y$9:$Z$16,2),$AM208),0)</f>
        <v>0</v>
      </c>
      <c r="AN208" s="178">
        <f t="shared" si="109"/>
        <v>0</v>
      </c>
      <c r="AO208" s="178">
        <f t="shared" si="110"/>
        <v>0</v>
      </c>
      <c r="AP208" s="178">
        <f t="shared" si="111"/>
        <v>0</v>
      </c>
      <c r="AQ208" s="178">
        <f t="shared" si="112"/>
        <v>0</v>
      </c>
      <c r="AR208" s="178">
        <f t="shared" si="113"/>
        <v>0</v>
      </c>
      <c r="AS208" s="178">
        <f t="shared" si="114"/>
        <v>0</v>
      </c>
      <c r="AT208" s="178">
        <f t="shared" si="115"/>
        <v>0</v>
      </c>
      <c r="AU208" s="214">
        <f t="shared" si="116"/>
        <v>0</v>
      </c>
      <c r="AV208" s="215"/>
      <c r="AW208" s="178"/>
      <c r="AX208" s="160">
        <f t="shared" si="117"/>
        <v>0</v>
      </c>
      <c r="AY208" s="191">
        <f t="shared" si="118"/>
        <v>0</v>
      </c>
      <c r="AZ208" s="191">
        <f t="shared" si="119"/>
        <v>0</v>
      </c>
      <c r="BA208" s="191">
        <f t="shared" si="120"/>
        <v>0</v>
      </c>
      <c r="BB208" s="161"/>
      <c r="BC208" s="174"/>
      <c r="BD208" s="174"/>
      <c r="BE208" s="174"/>
      <c r="BF208" s="174"/>
      <c r="BG208" s="174"/>
      <c r="BH208" s="174"/>
      <c r="BI208" s="157"/>
      <c r="BJ208" s="213">
        <f t="shared" si="100"/>
        <v>0</v>
      </c>
      <c r="BK208" s="213">
        <f t="shared" si="101"/>
        <v>0</v>
      </c>
      <c r="BL208" s="213">
        <f t="shared" si="102"/>
        <v>0</v>
      </c>
      <c r="BM208" s="817"/>
      <c r="BN208" s="219"/>
      <c r="BO208" s="193"/>
      <c r="BP208" s="215"/>
      <c r="BQ208" s="158"/>
      <c r="BR208" s="174"/>
      <c r="BS208" s="158"/>
      <c r="BT208" s="174"/>
      <c r="BU208" s="158"/>
      <c r="BV208" s="174"/>
      <c r="BW208" s="158"/>
      <c r="BX208" s="174"/>
      <c r="BY208" s="158"/>
      <c r="BZ208" s="202"/>
      <c r="CA208" s="212"/>
      <c r="CB208" s="174"/>
      <c r="CC208" s="174"/>
      <c r="CD208" s="174"/>
      <c r="CE208" s="174"/>
      <c r="CF208" s="174"/>
      <c r="CG208" s="174"/>
      <c r="CH208" s="174"/>
      <c r="CI208" s="174"/>
      <c r="CJ208" s="174"/>
      <c r="CK208" s="174"/>
      <c r="CL208" s="174"/>
      <c r="CM208" s="174"/>
      <c r="CN208" s="174"/>
      <c r="CO208" s="174"/>
      <c r="CP208" s="174"/>
      <c r="CQ208" s="174"/>
      <c r="CR208" s="174"/>
      <c r="CS208" s="174"/>
      <c r="CT208" s="174"/>
      <c r="CU208" s="174"/>
      <c r="CZ208" s="497"/>
      <c r="FV208" s="505"/>
      <c r="GF208" s="372"/>
    </row>
    <row r="209" spans="1:188" ht="39.950000000000003" customHeight="1" thickBot="1">
      <c r="A209" s="1020">
        <f t="shared" si="92"/>
        <v>0</v>
      </c>
      <c r="B209" s="939"/>
      <c r="C209" s="940"/>
      <c r="D209" s="943"/>
      <c r="E209" s="1027"/>
      <c r="F209" s="826"/>
      <c r="G209" s="827"/>
      <c r="H209" s="828"/>
      <c r="I209" s="1031">
        <f t="shared" si="121"/>
        <v>2</v>
      </c>
      <c r="J209" s="999" t="s">
        <v>0</v>
      </c>
      <c r="K209" s="999" t="s">
        <v>0</v>
      </c>
      <c r="L209" s="1007" t="s">
        <v>0</v>
      </c>
      <c r="M209" s="843">
        <f t="shared" si="103"/>
        <v>0.45833333333333331</v>
      </c>
      <c r="N209" s="219"/>
      <c r="O209" s="794"/>
      <c r="P209" s="103" t="s">
        <v>167</v>
      </c>
      <c r="Q209" s="116" t="str">
        <f t="shared" si="104"/>
        <v xml:space="preserve"> </v>
      </c>
      <c r="R209" s="116" t="str">
        <f t="shared" si="104"/>
        <v xml:space="preserve"> </v>
      </c>
      <c r="S209" s="116" t="str">
        <f t="shared" si="104"/>
        <v xml:space="preserve"> </v>
      </c>
      <c r="T209" s="123" t="str">
        <f t="shared" si="93"/>
        <v xml:space="preserve"> </v>
      </c>
      <c r="U209" s="143">
        <f t="shared" si="105"/>
        <v>41340.038194444445</v>
      </c>
      <c r="V209" s="203">
        <f t="shared" si="106"/>
        <v>0</v>
      </c>
      <c r="AD209" s="119" t="str">
        <f t="shared" si="94"/>
        <v>z-Unused-entry</v>
      </c>
      <c r="AE209" s="119">
        <f t="shared" si="95"/>
        <v>0</v>
      </c>
      <c r="AF209" s="110"/>
      <c r="AG209" s="115">
        <f t="shared" si="107"/>
        <v>0</v>
      </c>
      <c r="AH209" s="174">
        <f t="shared" si="96"/>
        <v>0</v>
      </c>
      <c r="AI209" s="174">
        <f t="shared" si="97"/>
        <v>0</v>
      </c>
      <c r="AJ209" s="285">
        <f t="shared" si="108"/>
        <v>999999999</v>
      </c>
      <c r="AK209" s="232">
        <f t="shared" si="98"/>
        <v>0</v>
      </c>
      <c r="AL209" s="232">
        <f t="shared" si="99"/>
        <v>0</v>
      </c>
      <c r="AM209" s="178">
        <f>IF(AND($L209="Attended",$J209="Yes"),IF('IO Intake'!D$8=$AJ209,VLOOKUP('IO Intro'!$C$4,$Y$9:$Z$16,2),$AM209),0)</f>
        <v>0</v>
      </c>
      <c r="AN209" s="178">
        <f t="shared" si="109"/>
        <v>0</v>
      </c>
      <c r="AO209" s="178">
        <f t="shared" si="110"/>
        <v>0</v>
      </c>
      <c r="AP209" s="178">
        <f t="shared" si="111"/>
        <v>0</v>
      </c>
      <c r="AQ209" s="178">
        <f t="shared" si="112"/>
        <v>0</v>
      </c>
      <c r="AR209" s="178">
        <f t="shared" si="113"/>
        <v>0</v>
      </c>
      <c r="AS209" s="178">
        <f t="shared" si="114"/>
        <v>0</v>
      </c>
      <c r="AT209" s="178">
        <f t="shared" si="115"/>
        <v>0</v>
      </c>
      <c r="AU209" s="214">
        <f t="shared" si="116"/>
        <v>0</v>
      </c>
      <c r="AV209" s="215"/>
      <c r="AW209" s="178"/>
      <c r="AX209" s="160">
        <f t="shared" si="117"/>
        <v>0</v>
      </c>
      <c r="AY209" s="191">
        <f t="shared" si="118"/>
        <v>0</v>
      </c>
      <c r="AZ209" s="191">
        <f t="shared" si="119"/>
        <v>0</v>
      </c>
      <c r="BA209" s="191">
        <f t="shared" si="120"/>
        <v>0</v>
      </c>
      <c r="BB209" s="161"/>
      <c r="BC209" s="174"/>
      <c r="BD209" s="174"/>
      <c r="BE209" s="174"/>
      <c r="BF209" s="174"/>
      <c r="BG209" s="174"/>
      <c r="BH209" s="174"/>
      <c r="BI209" s="157"/>
      <c r="BJ209" s="213">
        <f t="shared" si="100"/>
        <v>0</v>
      </c>
      <c r="BK209" s="213">
        <f t="shared" si="101"/>
        <v>0</v>
      </c>
      <c r="BL209" s="213">
        <f t="shared" si="102"/>
        <v>0</v>
      </c>
      <c r="BM209" s="817"/>
      <c r="BN209" s="219"/>
      <c r="BO209" s="193"/>
      <c r="BP209" s="215"/>
      <c r="BQ209" s="158"/>
      <c r="BR209" s="174"/>
      <c r="BS209" s="158"/>
      <c r="BT209" s="174"/>
      <c r="BU209" s="158"/>
      <c r="BV209" s="174"/>
      <c r="BW209" s="158"/>
      <c r="BX209" s="174"/>
      <c r="BY209" s="158"/>
      <c r="BZ209" s="202"/>
      <c r="CA209" s="212"/>
      <c r="CB209" s="174"/>
      <c r="CC209" s="174"/>
      <c r="CD209" s="174"/>
      <c r="CE209" s="174"/>
      <c r="CF209" s="174"/>
      <c r="CG209" s="174"/>
      <c r="CH209" s="174"/>
      <c r="CI209" s="174"/>
      <c r="CJ209" s="174"/>
      <c r="CK209" s="174"/>
      <c r="CL209" s="174"/>
      <c r="CM209" s="174"/>
      <c r="CN209" s="174"/>
      <c r="CO209" s="174"/>
      <c r="CP209" s="174"/>
      <c r="CQ209" s="174"/>
      <c r="CR209" s="174"/>
      <c r="CS209" s="174"/>
      <c r="CT209" s="174"/>
      <c r="CU209" s="174"/>
      <c r="CZ209" s="497"/>
      <c r="FV209" s="505"/>
      <c r="GF209" s="372"/>
    </row>
    <row r="210" spans="1:188" ht="39.950000000000003" customHeight="1" thickBot="1">
      <c r="A210" s="1020">
        <f t="shared" ref="A210:A273" si="122">IF(B210=0,0,A209+1)</f>
        <v>0</v>
      </c>
      <c r="B210" s="939"/>
      <c r="C210" s="940"/>
      <c r="D210" s="943"/>
      <c r="E210" s="1027"/>
      <c r="F210" s="826"/>
      <c r="G210" s="827"/>
      <c r="H210" s="828"/>
      <c r="I210" s="1031">
        <f t="shared" si="121"/>
        <v>2</v>
      </c>
      <c r="J210" s="999" t="s">
        <v>0</v>
      </c>
      <c r="K210" s="999" t="s">
        <v>0</v>
      </c>
      <c r="L210" s="1007" t="s">
        <v>0</v>
      </c>
      <c r="M210" s="843">
        <f t="shared" si="103"/>
        <v>0.45833333333333331</v>
      </c>
      <c r="N210" s="219"/>
      <c r="O210" s="794"/>
      <c r="P210" s="103" t="s">
        <v>167</v>
      </c>
      <c r="Q210" s="116" t="str">
        <f t="shared" si="104"/>
        <v xml:space="preserve"> </v>
      </c>
      <c r="R210" s="116" t="str">
        <f t="shared" si="104"/>
        <v xml:space="preserve"> </v>
      </c>
      <c r="S210" s="116" t="str">
        <f t="shared" si="104"/>
        <v xml:space="preserve"> </v>
      </c>
      <c r="T210" s="123" t="str">
        <f t="shared" si="93"/>
        <v xml:space="preserve"> </v>
      </c>
      <c r="U210" s="143">
        <f t="shared" si="105"/>
        <v>41340.038194444445</v>
      </c>
      <c r="V210" s="203">
        <f t="shared" si="106"/>
        <v>0</v>
      </c>
      <c r="AD210" s="119" t="str">
        <f t="shared" si="94"/>
        <v>z-Unused-entry</v>
      </c>
      <c r="AE210" s="119">
        <f t="shared" si="95"/>
        <v>0</v>
      </c>
      <c r="AF210" s="110"/>
      <c r="AG210" s="115">
        <f t="shared" si="107"/>
        <v>0</v>
      </c>
      <c r="AH210" s="174">
        <f t="shared" si="96"/>
        <v>0</v>
      </c>
      <c r="AI210" s="174">
        <f t="shared" si="97"/>
        <v>0</v>
      </c>
      <c r="AJ210" s="285">
        <f t="shared" si="108"/>
        <v>999999999</v>
      </c>
      <c r="AK210" s="232">
        <f t="shared" si="98"/>
        <v>0</v>
      </c>
      <c r="AL210" s="232">
        <f t="shared" si="99"/>
        <v>0</v>
      </c>
      <c r="AM210" s="178">
        <f>IF(AND($L210="Attended",$J210="Yes"),IF('IO Intake'!D$8=$AJ210,VLOOKUP('IO Intro'!$C$4,$Y$9:$Z$16,2),$AM210),0)</f>
        <v>0</v>
      </c>
      <c r="AN210" s="178">
        <f t="shared" si="109"/>
        <v>0</v>
      </c>
      <c r="AO210" s="178">
        <f t="shared" si="110"/>
        <v>0</v>
      </c>
      <c r="AP210" s="178">
        <f t="shared" si="111"/>
        <v>0</v>
      </c>
      <c r="AQ210" s="178">
        <f t="shared" si="112"/>
        <v>0</v>
      </c>
      <c r="AR210" s="178">
        <f t="shared" si="113"/>
        <v>0</v>
      </c>
      <c r="AS210" s="178">
        <f t="shared" si="114"/>
        <v>0</v>
      </c>
      <c r="AT210" s="178">
        <f t="shared" si="115"/>
        <v>0</v>
      </c>
      <c r="AU210" s="214">
        <f t="shared" si="116"/>
        <v>0</v>
      </c>
      <c r="AV210" s="215"/>
      <c r="AW210" s="178"/>
      <c r="AX210" s="160">
        <f t="shared" si="117"/>
        <v>0</v>
      </c>
      <c r="AY210" s="191">
        <f t="shared" si="118"/>
        <v>0</v>
      </c>
      <c r="AZ210" s="191">
        <f t="shared" si="119"/>
        <v>0</v>
      </c>
      <c r="BA210" s="191">
        <f t="shared" si="120"/>
        <v>0</v>
      </c>
      <c r="BB210" s="161"/>
      <c r="BC210" s="174"/>
      <c r="BD210" s="174"/>
      <c r="BE210" s="174"/>
      <c r="BF210" s="174"/>
      <c r="BG210" s="174"/>
      <c r="BH210" s="174"/>
      <c r="BI210" s="157"/>
      <c r="BJ210" s="213">
        <f t="shared" si="100"/>
        <v>0</v>
      </c>
      <c r="BK210" s="213">
        <f t="shared" si="101"/>
        <v>0</v>
      </c>
      <c r="BL210" s="213">
        <f t="shared" si="102"/>
        <v>0</v>
      </c>
      <c r="BM210" s="817"/>
      <c r="BN210" s="219"/>
      <c r="BO210" s="193"/>
      <c r="BP210" s="215"/>
      <c r="BQ210" s="158"/>
      <c r="BR210" s="174"/>
      <c r="BS210" s="158"/>
      <c r="BT210" s="174"/>
      <c r="BU210" s="158"/>
      <c r="BV210" s="174"/>
      <c r="BW210" s="158"/>
      <c r="BX210" s="174"/>
      <c r="BY210" s="158"/>
      <c r="BZ210" s="202"/>
      <c r="CA210" s="212"/>
      <c r="CB210" s="174"/>
      <c r="CC210" s="174"/>
      <c r="CD210" s="174"/>
      <c r="CE210" s="174"/>
      <c r="CF210" s="174"/>
      <c r="CG210" s="174"/>
      <c r="CH210" s="174"/>
      <c r="CI210" s="174"/>
      <c r="CJ210" s="174"/>
      <c r="CK210" s="174"/>
      <c r="CL210" s="174"/>
      <c r="CM210" s="174"/>
      <c r="CN210" s="174"/>
      <c r="CO210" s="174"/>
      <c r="CP210" s="174"/>
      <c r="CQ210" s="174"/>
      <c r="CR210" s="174"/>
      <c r="CS210" s="174"/>
      <c r="CT210" s="174"/>
      <c r="CU210" s="174"/>
      <c r="CZ210" s="497"/>
      <c r="FV210" s="505"/>
      <c r="GF210" s="372"/>
    </row>
    <row r="211" spans="1:188" ht="39.950000000000003" customHeight="1" thickBot="1">
      <c r="A211" s="1020">
        <f t="shared" si="122"/>
        <v>0</v>
      </c>
      <c r="B211" s="939"/>
      <c r="C211" s="940"/>
      <c r="D211" s="943"/>
      <c r="E211" s="1027"/>
      <c r="F211" s="826"/>
      <c r="G211" s="827"/>
      <c r="H211" s="828"/>
      <c r="I211" s="1031">
        <f t="shared" si="121"/>
        <v>2</v>
      </c>
      <c r="J211" s="999" t="s">
        <v>0</v>
      </c>
      <c r="K211" s="999" t="s">
        <v>0</v>
      </c>
      <c r="L211" s="1007" t="s">
        <v>0</v>
      </c>
      <c r="M211" s="843">
        <f t="shared" si="103"/>
        <v>0.45833333333333331</v>
      </c>
      <c r="N211" s="219"/>
      <c r="O211" s="794"/>
      <c r="P211" s="103" t="s">
        <v>167</v>
      </c>
      <c r="Q211" s="116" t="str">
        <f t="shared" si="104"/>
        <v xml:space="preserve"> </v>
      </c>
      <c r="R211" s="116" t="str">
        <f t="shared" si="104"/>
        <v xml:space="preserve"> </v>
      </c>
      <c r="S211" s="116" t="str">
        <f t="shared" si="104"/>
        <v xml:space="preserve"> </v>
      </c>
      <c r="T211" s="123" t="str">
        <f t="shared" si="93"/>
        <v xml:space="preserve"> </v>
      </c>
      <c r="U211" s="143">
        <f t="shared" si="105"/>
        <v>41340.038194444445</v>
      </c>
      <c r="V211" s="203">
        <f t="shared" si="106"/>
        <v>0</v>
      </c>
      <c r="AD211" s="119" t="str">
        <f t="shared" si="94"/>
        <v>z-Unused-entry</v>
      </c>
      <c r="AE211" s="119">
        <f t="shared" si="95"/>
        <v>0</v>
      </c>
      <c r="AF211" s="110"/>
      <c r="AG211" s="115">
        <f t="shared" si="107"/>
        <v>0</v>
      </c>
      <c r="AH211" s="174">
        <f t="shared" si="96"/>
        <v>0</v>
      </c>
      <c r="AI211" s="174">
        <f t="shared" si="97"/>
        <v>0</v>
      </c>
      <c r="AJ211" s="285">
        <f t="shared" si="108"/>
        <v>999999999</v>
      </c>
      <c r="AK211" s="232">
        <f t="shared" si="98"/>
        <v>0</v>
      </c>
      <c r="AL211" s="232">
        <f t="shared" si="99"/>
        <v>0</v>
      </c>
      <c r="AM211" s="178">
        <f>IF(AND($L211="Attended",$J211="Yes"),IF('IO Intake'!D$8=$AJ211,VLOOKUP('IO Intro'!$C$4,$Y$9:$Z$16,2),$AM211),0)</f>
        <v>0</v>
      </c>
      <c r="AN211" s="178">
        <f t="shared" si="109"/>
        <v>0</v>
      </c>
      <c r="AO211" s="178">
        <f t="shared" si="110"/>
        <v>0</v>
      </c>
      <c r="AP211" s="178">
        <f t="shared" si="111"/>
        <v>0</v>
      </c>
      <c r="AQ211" s="178">
        <f t="shared" si="112"/>
        <v>0</v>
      </c>
      <c r="AR211" s="178">
        <f t="shared" si="113"/>
        <v>0</v>
      </c>
      <c r="AS211" s="178">
        <f t="shared" si="114"/>
        <v>0</v>
      </c>
      <c r="AT211" s="178">
        <f t="shared" si="115"/>
        <v>0</v>
      </c>
      <c r="AU211" s="214">
        <f t="shared" si="116"/>
        <v>0</v>
      </c>
      <c r="AV211" s="215"/>
      <c r="AW211" s="178"/>
      <c r="AX211" s="160">
        <f t="shared" si="117"/>
        <v>0</v>
      </c>
      <c r="AY211" s="191">
        <f t="shared" si="118"/>
        <v>0</v>
      </c>
      <c r="AZ211" s="191">
        <f t="shared" si="119"/>
        <v>0</v>
      </c>
      <c r="BA211" s="191">
        <f t="shared" si="120"/>
        <v>0</v>
      </c>
      <c r="BB211" s="161"/>
      <c r="BC211" s="174"/>
      <c r="BD211" s="174"/>
      <c r="BE211" s="174"/>
      <c r="BF211" s="174"/>
      <c r="BG211" s="174"/>
      <c r="BH211" s="174"/>
      <c r="BI211" s="157"/>
      <c r="BJ211" s="213">
        <f t="shared" si="100"/>
        <v>0</v>
      </c>
      <c r="BK211" s="213">
        <f t="shared" si="101"/>
        <v>0</v>
      </c>
      <c r="BL211" s="213">
        <f t="shared" si="102"/>
        <v>0</v>
      </c>
      <c r="BM211" s="817"/>
      <c r="BN211" s="219"/>
      <c r="BO211" s="193"/>
      <c r="BP211" s="215"/>
      <c r="BQ211" s="158"/>
      <c r="BR211" s="174"/>
      <c r="BS211" s="158"/>
      <c r="BT211" s="174"/>
      <c r="BU211" s="158"/>
      <c r="BV211" s="174"/>
      <c r="BW211" s="158"/>
      <c r="BX211" s="174"/>
      <c r="BY211" s="158"/>
      <c r="BZ211" s="202"/>
      <c r="CA211" s="212"/>
      <c r="CB211" s="174"/>
      <c r="CC211" s="174"/>
      <c r="CD211" s="174"/>
      <c r="CE211" s="174"/>
      <c r="CF211" s="174"/>
      <c r="CG211" s="174"/>
      <c r="CH211" s="174"/>
      <c r="CI211" s="174"/>
      <c r="CJ211" s="174"/>
      <c r="CK211" s="174"/>
      <c r="CL211" s="174"/>
      <c r="CM211" s="174"/>
      <c r="CN211" s="174"/>
      <c r="CO211" s="174"/>
      <c r="CP211" s="174"/>
      <c r="CQ211" s="174"/>
      <c r="CR211" s="174"/>
      <c r="CS211" s="174"/>
      <c r="CT211" s="174"/>
      <c r="CU211" s="174"/>
      <c r="CZ211" s="497"/>
      <c r="FV211" s="505"/>
      <c r="GF211" s="372"/>
    </row>
    <row r="212" spans="1:188" ht="39.950000000000003" customHeight="1" thickBot="1">
      <c r="A212" s="1020">
        <f t="shared" si="122"/>
        <v>0</v>
      </c>
      <c r="B212" s="939"/>
      <c r="C212" s="940"/>
      <c r="D212" s="943"/>
      <c r="E212" s="1027"/>
      <c r="F212" s="826"/>
      <c r="G212" s="827"/>
      <c r="H212" s="828"/>
      <c r="I212" s="1031">
        <f t="shared" si="121"/>
        <v>2</v>
      </c>
      <c r="J212" s="999" t="s">
        <v>0</v>
      </c>
      <c r="K212" s="999" t="s">
        <v>0</v>
      </c>
      <c r="L212" s="1007" t="s">
        <v>0</v>
      </c>
      <c r="M212" s="843">
        <f t="shared" si="103"/>
        <v>0.45833333333333331</v>
      </c>
      <c r="N212" s="219"/>
      <c r="O212" s="794"/>
      <c r="P212" s="103" t="s">
        <v>167</v>
      </c>
      <c r="Q212" s="116" t="str">
        <f t="shared" si="104"/>
        <v xml:space="preserve"> </v>
      </c>
      <c r="R212" s="116" t="str">
        <f t="shared" si="104"/>
        <v xml:space="preserve"> </v>
      </c>
      <c r="S212" s="116" t="str">
        <f t="shared" si="104"/>
        <v xml:space="preserve"> </v>
      </c>
      <c r="T212" s="123" t="str">
        <f t="shared" si="93"/>
        <v xml:space="preserve"> </v>
      </c>
      <c r="U212" s="143">
        <f t="shared" si="105"/>
        <v>41340.038194444445</v>
      </c>
      <c r="V212" s="203">
        <f t="shared" si="106"/>
        <v>0</v>
      </c>
      <c r="AD212" s="119" t="str">
        <f t="shared" si="94"/>
        <v>z-Unused-entry</v>
      </c>
      <c r="AE212" s="119">
        <f t="shared" si="95"/>
        <v>0</v>
      </c>
      <c r="AF212" s="110"/>
      <c r="AG212" s="115">
        <f t="shared" si="107"/>
        <v>0</v>
      </c>
      <c r="AH212" s="174">
        <f t="shared" si="96"/>
        <v>0</v>
      </c>
      <c r="AI212" s="174">
        <f t="shared" si="97"/>
        <v>0</v>
      </c>
      <c r="AJ212" s="285">
        <f t="shared" si="108"/>
        <v>999999999</v>
      </c>
      <c r="AK212" s="232">
        <f t="shared" si="98"/>
        <v>0</v>
      </c>
      <c r="AL212" s="232">
        <f t="shared" si="99"/>
        <v>0</v>
      </c>
      <c r="AM212" s="178">
        <f>IF(AND($L212="Attended",$J212="Yes"),IF('IO Intake'!D$8=$AJ212,VLOOKUP('IO Intro'!$C$4,$Y$9:$Z$16,2),$AM212),0)</f>
        <v>0</v>
      </c>
      <c r="AN212" s="178">
        <f t="shared" si="109"/>
        <v>0</v>
      </c>
      <c r="AO212" s="178">
        <f t="shared" si="110"/>
        <v>0</v>
      </c>
      <c r="AP212" s="178">
        <f t="shared" si="111"/>
        <v>0</v>
      </c>
      <c r="AQ212" s="178">
        <f t="shared" si="112"/>
        <v>0</v>
      </c>
      <c r="AR212" s="178">
        <f t="shared" si="113"/>
        <v>0</v>
      </c>
      <c r="AS212" s="178">
        <f t="shared" si="114"/>
        <v>0</v>
      </c>
      <c r="AT212" s="178">
        <f t="shared" si="115"/>
        <v>0</v>
      </c>
      <c r="AU212" s="214">
        <f t="shared" si="116"/>
        <v>0</v>
      </c>
      <c r="AV212" s="215"/>
      <c r="AW212" s="178"/>
      <c r="AX212" s="160">
        <f t="shared" si="117"/>
        <v>0</v>
      </c>
      <c r="AY212" s="191">
        <f t="shared" si="118"/>
        <v>0</v>
      </c>
      <c r="AZ212" s="191">
        <f t="shared" si="119"/>
        <v>0</v>
      </c>
      <c r="BA212" s="191">
        <f t="shared" si="120"/>
        <v>0</v>
      </c>
      <c r="BB212" s="161"/>
      <c r="BC212" s="174"/>
      <c r="BD212" s="174"/>
      <c r="BE212" s="174"/>
      <c r="BF212" s="174"/>
      <c r="BG212" s="174"/>
      <c r="BH212" s="174"/>
      <c r="BI212" s="157"/>
      <c r="BJ212" s="213">
        <f t="shared" si="100"/>
        <v>0</v>
      </c>
      <c r="BK212" s="213">
        <f t="shared" si="101"/>
        <v>0</v>
      </c>
      <c r="BL212" s="213">
        <f t="shared" si="102"/>
        <v>0</v>
      </c>
      <c r="BM212" s="817"/>
      <c r="BN212" s="219"/>
      <c r="BO212" s="193"/>
      <c r="BP212" s="215"/>
      <c r="BQ212" s="158"/>
      <c r="BR212" s="174"/>
      <c r="BS212" s="158"/>
      <c r="BT212" s="174"/>
      <c r="BU212" s="158"/>
      <c r="BV212" s="174"/>
      <c r="BW212" s="158"/>
      <c r="BX212" s="174"/>
      <c r="BY212" s="158"/>
      <c r="BZ212" s="202"/>
      <c r="CA212" s="212"/>
      <c r="CB212" s="174"/>
      <c r="CC212" s="174"/>
      <c r="CD212" s="174"/>
      <c r="CE212" s="174"/>
      <c r="CF212" s="174"/>
      <c r="CG212" s="174"/>
      <c r="CH212" s="174"/>
      <c r="CI212" s="174"/>
      <c r="CJ212" s="174"/>
      <c r="CK212" s="174"/>
      <c r="CL212" s="174"/>
      <c r="CM212" s="174"/>
      <c r="CN212" s="174"/>
      <c r="CO212" s="174"/>
      <c r="CP212" s="174"/>
      <c r="CQ212" s="174"/>
      <c r="CR212" s="174"/>
      <c r="CS212" s="174"/>
      <c r="CT212" s="174"/>
      <c r="CU212" s="174"/>
      <c r="CZ212" s="497"/>
      <c r="FV212" s="505"/>
      <c r="GF212" s="372"/>
    </row>
    <row r="213" spans="1:188" ht="39.950000000000003" customHeight="1" thickBot="1">
      <c r="A213" s="1020">
        <f t="shared" si="122"/>
        <v>0</v>
      </c>
      <c r="B213" s="939"/>
      <c r="C213" s="940"/>
      <c r="D213" s="943"/>
      <c r="E213" s="1027"/>
      <c r="F213" s="826"/>
      <c r="G213" s="827"/>
      <c r="H213" s="828"/>
      <c r="I213" s="1031">
        <f t="shared" si="121"/>
        <v>2</v>
      </c>
      <c r="J213" s="999" t="s">
        <v>0</v>
      </c>
      <c r="K213" s="999" t="s">
        <v>0</v>
      </c>
      <c r="L213" s="1007" t="s">
        <v>0</v>
      </c>
      <c r="M213" s="843">
        <f t="shared" si="103"/>
        <v>0.45833333333333331</v>
      </c>
      <c r="N213" s="219"/>
      <c r="O213" s="794"/>
      <c r="P213" s="103" t="s">
        <v>167</v>
      </c>
      <c r="Q213" s="116" t="str">
        <f t="shared" si="104"/>
        <v xml:space="preserve"> </v>
      </c>
      <c r="R213" s="116" t="str">
        <f t="shared" si="104"/>
        <v xml:space="preserve"> </v>
      </c>
      <c r="S213" s="116" t="str">
        <f t="shared" si="104"/>
        <v xml:space="preserve"> </v>
      </c>
      <c r="T213" s="123" t="str">
        <f t="shared" si="93"/>
        <v xml:space="preserve"> </v>
      </c>
      <c r="U213" s="143">
        <f t="shared" si="105"/>
        <v>41340.038194444445</v>
      </c>
      <c r="V213" s="203">
        <f t="shared" si="106"/>
        <v>0</v>
      </c>
      <c r="AD213" s="119" t="str">
        <f t="shared" si="94"/>
        <v>z-Unused-entry</v>
      </c>
      <c r="AE213" s="119">
        <f t="shared" si="95"/>
        <v>0</v>
      </c>
      <c r="AF213" s="110"/>
      <c r="AG213" s="115">
        <f t="shared" si="107"/>
        <v>0</v>
      </c>
      <c r="AH213" s="174">
        <f t="shared" si="96"/>
        <v>0</v>
      </c>
      <c r="AI213" s="174">
        <f t="shared" si="97"/>
        <v>0</v>
      </c>
      <c r="AJ213" s="285">
        <f t="shared" si="108"/>
        <v>999999999</v>
      </c>
      <c r="AK213" s="232">
        <f t="shared" si="98"/>
        <v>0</v>
      </c>
      <c r="AL213" s="232">
        <f t="shared" si="99"/>
        <v>0</v>
      </c>
      <c r="AM213" s="178">
        <f>IF(AND($L213="Attended",$J213="Yes"),IF('IO Intake'!D$8=$AJ213,VLOOKUP('IO Intro'!$C$4,$Y$9:$Z$16,2),$AM213),0)</f>
        <v>0</v>
      </c>
      <c r="AN213" s="178">
        <f t="shared" si="109"/>
        <v>0</v>
      </c>
      <c r="AO213" s="178">
        <f t="shared" si="110"/>
        <v>0</v>
      </c>
      <c r="AP213" s="178">
        <f t="shared" si="111"/>
        <v>0</v>
      </c>
      <c r="AQ213" s="178">
        <f t="shared" si="112"/>
        <v>0</v>
      </c>
      <c r="AR213" s="178">
        <f t="shared" si="113"/>
        <v>0</v>
      </c>
      <c r="AS213" s="178">
        <f t="shared" si="114"/>
        <v>0</v>
      </c>
      <c r="AT213" s="178">
        <f t="shared" si="115"/>
        <v>0</v>
      </c>
      <c r="AU213" s="214">
        <f t="shared" si="116"/>
        <v>0</v>
      </c>
      <c r="AV213" s="215"/>
      <c r="AW213" s="178"/>
      <c r="AX213" s="160">
        <f t="shared" si="117"/>
        <v>0</v>
      </c>
      <c r="AY213" s="191">
        <f t="shared" si="118"/>
        <v>0</v>
      </c>
      <c r="AZ213" s="191">
        <f t="shared" si="119"/>
        <v>0</v>
      </c>
      <c r="BA213" s="191">
        <f t="shared" si="120"/>
        <v>0</v>
      </c>
      <c r="BB213" s="161"/>
      <c r="BC213" s="174"/>
      <c r="BD213" s="174"/>
      <c r="BE213" s="174"/>
      <c r="BF213" s="174"/>
      <c r="BG213" s="174"/>
      <c r="BH213" s="174"/>
      <c r="BI213" s="157"/>
      <c r="BJ213" s="213">
        <f t="shared" si="100"/>
        <v>0</v>
      </c>
      <c r="BK213" s="213">
        <f t="shared" si="101"/>
        <v>0</v>
      </c>
      <c r="BL213" s="213">
        <f t="shared" si="102"/>
        <v>0</v>
      </c>
      <c r="BM213" s="817"/>
      <c r="BN213" s="219"/>
      <c r="BO213" s="193"/>
      <c r="BP213" s="215"/>
      <c r="BQ213" s="158"/>
      <c r="BR213" s="174"/>
      <c r="BS213" s="158"/>
      <c r="BT213" s="174"/>
      <c r="BU213" s="158"/>
      <c r="BV213" s="174"/>
      <c r="BW213" s="158"/>
      <c r="BX213" s="174"/>
      <c r="BY213" s="158"/>
      <c r="BZ213" s="202"/>
      <c r="CA213" s="212"/>
      <c r="CB213" s="174"/>
      <c r="CC213" s="174"/>
      <c r="CD213" s="174"/>
      <c r="CE213" s="174"/>
      <c r="CF213" s="174"/>
      <c r="CG213" s="174"/>
      <c r="CH213" s="174"/>
      <c r="CI213" s="174"/>
      <c r="CJ213" s="174"/>
      <c r="CK213" s="174"/>
      <c r="CL213" s="174"/>
      <c r="CM213" s="174"/>
      <c r="CN213" s="174"/>
      <c r="CO213" s="174"/>
      <c r="CP213" s="174"/>
      <c r="CQ213" s="174"/>
      <c r="CR213" s="174"/>
      <c r="CS213" s="174"/>
      <c r="CT213" s="174"/>
      <c r="CU213" s="174"/>
      <c r="CZ213" s="497"/>
      <c r="FV213" s="505"/>
      <c r="GF213" s="372"/>
    </row>
    <row r="214" spans="1:188" ht="39.950000000000003" customHeight="1" thickBot="1">
      <c r="A214" s="1020">
        <f t="shared" si="122"/>
        <v>0</v>
      </c>
      <c r="B214" s="939"/>
      <c r="C214" s="940"/>
      <c r="D214" s="943"/>
      <c r="E214" s="1027"/>
      <c r="F214" s="826"/>
      <c r="G214" s="827"/>
      <c r="H214" s="828"/>
      <c r="I214" s="1031">
        <f t="shared" si="121"/>
        <v>2</v>
      </c>
      <c r="J214" s="999" t="s">
        <v>0</v>
      </c>
      <c r="K214" s="999" t="s">
        <v>0</v>
      </c>
      <c r="L214" s="1007" t="s">
        <v>0</v>
      </c>
      <c r="M214" s="843">
        <f t="shared" si="103"/>
        <v>0.45833333333333331</v>
      </c>
      <c r="N214" s="219"/>
      <c r="O214" s="794"/>
      <c r="P214" s="103" t="s">
        <v>167</v>
      </c>
      <c r="Q214" s="116" t="str">
        <f t="shared" si="104"/>
        <v xml:space="preserve"> </v>
      </c>
      <c r="R214" s="116" t="str">
        <f t="shared" si="104"/>
        <v xml:space="preserve"> </v>
      </c>
      <c r="S214" s="116" t="str">
        <f t="shared" si="104"/>
        <v xml:space="preserve"> </v>
      </c>
      <c r="T214" s="123" t="str">
        <f t="shared" si="93"/>
        <v xml:space="preserve"> </v>
      </c>
      <c r="U214" s="143">
        <f t="shared" si="105"/>
        <v>41340.038194444445</v>
      </c>
      <c r="V214" s="203">
        <f t="shared" si="106"/>
        <v>0</v>
      </c>
      <c r="AD214" s="119" t="str">
        <f t="shared" si="94"/>
        <v>z-Unused-entry</v>
      </c>
      <c r="AE214" s="119">
        <f t="shared" si="95"/>
        <v>0</v>
      </c>
      <c r="AF214" s="110"/>
      <c r="AG214" s="115">
        <f t="shared" si="107"/>
        <v>0</v>
      </c>
      <c r="AH214" s="174">
        <f t="shared" si="96"/>
        <v>0</v>
      </c>
      <c r="AI214" s="174">
        <f t="shared" si="97"/>
        <v>0</v>
      </c>
      <c r="AJ214" s="285">
        <f t="shared" si="108"/>
        <v>999999999</v>
      </c>
      <c r="AK214" s="232">
        <f t="shared" si="98"/>
        <v>0</v>
      </c>
      <c r="AL214" s="232">
        <f t="shared" si="99"/>
        <v>0</v>
      </c>
      <c r="AM214" s="178">
        <f>IF(AND($L214="Attended",$J214="Yes"),IF('IO Intake'!D$8=$AJ214,VLOOKUP('IO Intro'!$C$4,$Y$9:$Z$16,2),$AM214),0)</f>
        <v>0</v>
      </c>
      <c r="AN214" s="178">
        <f t="shared" si="109"/>
        <v>0</v>
      </c>
      <c r="AO214" s="178">
        <f t="shared" si="110"/>
        <v>0</v>
      </c>
      <c r="AP214" s="178">
        <f t="shared" si="111"/>
        <v>0</v>
      </c>
      <c r="AQ214" s="178">
        <f t="shared" si="112"/>
        <v>0</v>
      </c>
      <c r="AR214" s="178">
        <f t="shared" si="113"/>
        <v>0</v>
      </c>
      <c r="AS214" s="178">
        <f t="shared" si="114"/>
        <v>0</v>
      </c>
      <c r="AT214" s="178">
        <f t="shared" si="115"/>
        <v>0</v>
      </c>
      <c r="AU214" s="214">
        <f t="shared" si="116"/>
        <v>0</v>
      </c>
      <c r="AV214" s="215"/>
      <c r="AW214" s="178"/>
      <c r="AX214" s="160">
        <f t="shared" si="117"/>
        <v>0</v>
      </c>
      <c r="AY214" s="191">
        <f t="shared" si="118"/>
        <v>0</v>
      </c>
      <c r="AZ214" s="191">
        <f t="shared" si="119"/>
        <v>0</v>
      </c>
      <c r="BA214" s="191">
        <f t="shared" si="120"/>
        <v>0</v>
      </c>
      <c r="BB214" s="161"/>
      <c r="BC214" s="174"/>
      <c r="BD214" s="174"/>
      <c r="BE214" s="174"/>
      <c r="BF214" s="174"/>
      <c r="BG214" s="174"/>
      <c r="BH214" s="174"/>
      <c r="BI214" s="157"/>
      <c r="BJ214" s="213">
        <f t="shared" si="100"/>
        <v>0</v>
      </c>
      <c r="BK214" s="213">
        <f t="shared" si="101"/>
        <v>0</v>
      </c>
      <c r="BL214" s="213">
        <f t="shared" si="102"/>
        <v>0</v>
      </c>
      <c r="BM214" s="817"/>
      <c r="BN214" s="219"/>
      <c r="BO214" s="193"/>
      <c r="BP214" s="215"/>
      <c r="BQ214" s="158"/>
      <c r="BR214" s="174"/>
      <c r="BS214" s="158"/>
      <c r="BT214" s="174"/>
      <c r="BU214" s="158"/>
      <c r="BV214" s="174"/>
      <c r="BW214" s="158"/>
      <c r="BX214" s="174"/>
      <c r="BY214" s="158"/>
      <c r="BZ214" s="202"/>
      <c r="CA214" s="212"/>
      <c r="CB214" s="174"/>
      <c r="CC214" s="174"/>
      <c r="CD214" s="174"/>
      <c r="CE214" s="174"/>
      <c r="CF214" s="174"/>
      <c r="CG214" s="174"/>
      <c r="CH214" s="174"/>
      <c r="CI214" s="174"/>
      <c r="CJ214" s="174"/>
      <c r="CK214" s="174"/>
      <c r="CL214" s="174"/>
      <c r="CM214" s="174"/>
      <c r="CN214" s="174"/>
      <c r="CO214" s="174"/>
      <c r="CP214" s="174"/>
      <c r="CQ214" s="174"/>
      <c r="CR214" s="174"/>
      <c r="CS214" s="174"/>
      <c r="CT214" s="174"/>
      <c r="CU214" s="174"/>
      <c r="CZ214" s="497"/>
      <c r="FV214" s="505"/>
      <c r="GF214" s="372"/>
    </row>
    <row r="215" spans="1:188" ht="39.950000000000003" customHeight="1" thickBot="1">
      <c r="A215" s="1020">
        <f t="shared" si="122"/>
        <v>0</v>
      </c>
      <c r="B215" s="939"/>
      <c r="C215" s="940"/>
      <c r="D215" s="943"/>
      <c r="E215" s="1027"/>
      <c r="F215" s="826"/>
      <c r="G215" s="827"/>
      <c r="H215" s="828"/>
      <c r="I215" s="1031">
        <f t="shared" si="121"/>
        <v>2</v>
      </c>
      <c r="J215" s="999" t="s">
        <v>0</v>
      </c>
      <c r="K215" s="999" t="s">
        <v>0</v>
      </c>
      <c r="L215" s="1007" t="s">
        <v>0</v>
      </c>
      <c r="M215" s="843">
        <f t="shared" si="103"/>
        <v>0.45833333333333331</v>
      </c>
      <c r="N215" s="219"/>
      <c r="O215" s="794"/>
      <c r="P215" s="103" t="s">
        <v>167</v>
      </c>
      <c r="Q215" s="116" t="str">
        <f t="shared" si="104"/>
        <v xml:space="preserve"> </v>
      </c>
      <c r="R215" s="116" t="str">
        <f t="shared" si="104"/>
        <v xml:space="preserve"> </v>
      </c>
      <c r="S215" s="116" t="str">
        <f t="shared" si="104"/>
        <v xml:space="preserve"> </v>
      </c>
      <c r="T215" s="123" t="str">
        <f t="shared" si="93"/>
        <v xml:space="preserve"> </v>
      </c>
      <c r="U215" s="143">
        <f t="shared" si="105"/>
        <v>41340.038194444445</v>
      </c>
      <c r="V215" s="203">
        <f t="shared" si="106"/>
        <v>0</v>
      </c>
      <c r="AD215" s="119" t="str">
        <f t="shared" si="94"/>
        <v>z-Unused-entry</v>
      </c>
      <c r="AE215" s="119">
        <f t="shared" si="95"/>
        <v>0</v>
      </c>
      <c r="AF215" s="110"/>
      <c r="AG215" s="115">
        <f t="shared" si="107"/>
        <v>0</v>
      </c>
      <c r="AH215" s="174">
        <f t="shared" si="96"/>
        <v>0</v>
      </c>
      <c r="AI215" s="174">
        <f t="shared" si="97"/>
        <v>0</v>
      </c>
      <c r="AJ215" s="285">
        <f t="shared" si="108"/>
        <v>999999999</v>
      </c>
      <c r="AK215" s="232">
        <f t="shared" si="98"/>
        <v>0</v>
      </c>
      <c r="AL215" s="232">
        <f t="shared" si="99"/>
        <v>0</v>
      </c>
      <c r="AM215" s="178">
        <f>IF(AND($L215="Attended",$J215="Yes"),IF('IO Intake'!D$8=$AJ215,VLOOKUP('IO Intro'!$C$4,$Y$9:$Z$16,2),$AM215),0)</f>
        <v>0</v>
      </c>
      <c r="AN215" s="178">
        <f t="shared" si="109"/>
        <v>0</v>
      </c>
      <c r="AO215" s="178">
        <f t="shared" si="110"/>
        <v>0</v>
      </c>
      <c r="AP215" s="178">
        <f t="shared" si="111"/>
        <v>0</v>
      </c>
      <c r="AQ215" s="178">
        <f t="shared" si="112"/>
        <v>0</v>
      </c>
      <c r="AR215" s="178">
        <f t="shared" si="113"/>
        <v>0</v>
      </c>
      <c r="AS215" s="178">
        <f t="shared" si="114"/>
        <v>0</v>
      </c>
      <c r="AT215" s="178">
        <f t="shared" si="115"/>
        <v>0</v>
      </c>
      <c r="AU215" s="214">
        <f t="shared" si="116"/>
        <v>0</v>
      </c>
      <c r="AV215" s="215"/>
      <c r="AW215" s="178"/>
      <c r="AX215" s="160">
        <f t="shared" si="117"/>
        <v>0</v>
      </c>
      <c r="AY215" s="191">
        <f t="shared" si="118"/>
        <v>0</v>
      </c>
      <c r="AZ215" s="191">
        <f t="shared" si="119"/>
        <v>0</v>
      </c>
      <c r="BA215" s="191">
        <f t="shared" si="120"/>
        <v>0</v>
      </c>
      <c r="BB215" s="161"/>
      <c r="BC215" s="174"/>
      <c r="BD215" s="174"/>
      <c r="BE215" s="174"/>
      <c r="BF215" s="174"/>
      <c r="BG215" s="174"/>
      <c r="BH215" s="174"/>
      <c r="BI215" s="157"/>
      <c r="BJ215" s="213">
        <f t="shared" si="100"/>
        <v>0</v>
      </c>
      <c r="BK215" s="213">
        <f t="shared" si="101"/>
        <v>0</v>
      </c>
      <c r="BL215" s="213">
        <f t="shared" si="102"/>
        <v>0</v>
      </c>
      <c r="BM215" s="817"/>
      <c r="BN215" s="219"/>
      <c r="BO215" s="193"/>
      <c r="BP215" s="215"/>
      <c r="BQ215" s="158"/>
      <c r="BR215" s="174"/>
      <c r="BS215" s="158"/>
      <c r="BT215" s="174"/>
      <c r="BU215" s="158"/>
      <c r="BV215" s="174"/>
      <c r="BW215" s="158"/>
      <c r="BX215" s="174"/>
      <c r="BY215" s="158"/>
      <c r="BZ215" s="202"/>
      <c r="CA215" s="212"/>
      <c r="CB215" s="174"/>
      <c r="CC215" s="174"/>
      <c r="CD215" s="174"/>
      <c r="CE215" s="174"/>
      <c r="CF215" s="174"/>
      <c r="CG215" s="174"/>
      <c r="CH215" s="174"/>
      <c r="CI215" s="174"/>
      <c r="CJ215" s="174"/>
      <c r="CK215" s="174"/>
      <c r="CL215" s="174"/>
      <c r="CM215" s="174"/>
      <c r="CN215" s="174"/>
      <c r="CO215" s="174"/>
      <c r="CP215" s="174"/>
      <c r="CQ215" s="174"/>
      <c r="CR215" s="174"/>
      <c r="CS215" s="174"/>
      <c r="CT215" s="174"/>
      <c r="CU215" s="174"/>
      <c r="CZ215" s="497"/>
      <c r="FV215" s="505"/>
      <c r="GF215" s="372"/>
    </row>
    <row r="216" spans="1:188" ht="39.950000000000003" customHeight="1" thickBot="1">
      <c r="A216" s="1020">
        <f t="shared" si="122"/>
        <v>0</v>
      </c>
      <c r="B216" s="939"/>
      <c r="C216" s="940"/>
      <c r="D216" s="943"/>
      <c r="E216" s="1027"/>
      <c r="F216" s="826"/>
      <c r="G216" s="827"/>
      <c r="H216" s="828"/>
      <c r="I216" s="1031">
        <f t="shared" si="121"/>
        <v>2</v>
      </c>
      <c r="J216" s="999" t="s">
        <v>0</v>
      </c>
      <c r="K216" s="999" t="s">
        <v>0</v>
      </c>
      <c r="L216" s="1007" t="s">
        <v>0</v>
      </c>
      <c r="M216" s="843">
        <f t="shared" si="103"/>
        <v>0.45833333333333331</v>
      </c>
      <c r="N216" s="219"/>
      <c r="O216" s="794"/>
      <c r="P216" s="103" t="s">
        <v>167</v>
      </c>
      <c r="Q216" s="116" t="str">
        <f t="shared" si="104"/>
        <v xml:space="preserve"> </v>
      </c>
      <c r="R216" s="116" t="str">
        <f t="shared" si="104"/>
        <v xml:space="preserve"> </v>
      </c>
      <c r="S216" s="116" t="str">
        <f t="shared" si="104"/>
        <v xml:space="preserve"> </v>
      </c>
      <c r="T216" s="123" t="str">
        <f t="shared" si="93"/>
        <v xml:space="preserve"> </v>
      </c>
      <c r="U216" s="143">
        <f t="shared" si="105"/>
        <v>41340.038194444445</v>
      </c>
      <c r="V216" s="203">
        <f t="shared" si="106"/>
        <v>0</v>
      </c>
      <c r="AD216" s="119" t="str">
        <f t="shared" si="94"/>
        <v>z-Unused-entry</v>
      </c>
      <c r="AE216" s="119">
        <f t="shared" si="95"/>
        <v>0</v>
      </c>
      <c r="AF216" s="110"/>
      <c r="AG216" s="115">
        <f t="shared" si="107"/>
        <v>0</v>
      </c>
      <c r="AH216" s="174">
        <f t="shared" si="96"/>
        <v>0</v>
      </c>
      <c r="AI216" s="174">
        <f t="shared" si="97"/>
        <v>0</v>
      </c>
      <c r="AJ216" s="285">
        <f t="shared" si="108"/>
        <v>999999999</v>
      </c>
      <c r="AK216" s="232">
        <f t="shared" si="98"/>
        <v>0</v>
      </c>
      <c r="AL216" s="232">
        <f t="shared" si="99"/>
        <v>0</v>
      </c>
      <c r="AM216" s="178">
        <f>IF(AND($L216="Attended",$J216="Yes"),IF('IO Intake'!D$8=$AJ216,VLOOKUP('IO Intro'!$C$4,$Y$9:$Z$16,2),$AM216),0)</f>
        <v>0</v>
      </c>
      <c r="AN216" s="178">
        <f t="shared" si="109"/>
        <v>0</v>
      </c>
      <c r="AO216" s="178">
        <f t="shared" si="110"/>
        <v>0</v>
      </c>
      <c r="AP216" s="178">
        <f t="shared" si="111"/>
        <v>0</v>
      </c>
      <c r="AQ216" s="178">
        <f t="shared" si="112"/>
        <v>0</v>
      </c>
      <c r="AR216" s="178">
        <f t="shared" si="113"/>
        <v>0</v>
      </c>
      <c r="AS216" s="178">
        <f t="shared" si="114"/>
        <v>0</v>
      </c>
      <c r="AT216" s="178">
        <f t="shared" si="115"/>
        <v>0</v>
      </c>
      <c r="AU216" s="214">
        <f t="shared" si="116"/>
        <v>0</v>
      </c>
      <c r="AV216" s="215"/>
      <c r="AW216" s="178"/>
      <c r="AX216" s="160">
        <f t="shared" si="117"/>
        <v>0</v>
      </c>
      <c r="AY216" s="191">
        <f t="shared" si="118"/>
        <v>0</v>
      </c>
      <c r="AZ216" s="191">
        <f t="shared" si="119"/>
        <v>0</v>
      </c>
      <c r="BA216" s="191">
        <f t="shared" si="120"/>
        <v>0</v>
      </c>
      <c r="BB216" s="161"/>
      <c r="BC216" s="174"/>
      <c r="BD216" s="174"/>
      <c r="BE216" s="174"/>
      <c r="BF216" s="174"/>
      <c r="BG216" s="174"/>
      <c r="BH216" s="174"/>
      <c r="BI216" s="157"/>
      <c r="BJ216" s="213">
        <f t="shared" si="100"/>
        <v>0</v>
      </c>
      <c r="BK216" s="213">
        <f t="shared" si="101"/>
        <v>0</v>
      </c>
      <c r="BL216" s="213">
        <f t="shared" si="102"/>
        <v>0</v>
      </c>
      <c r="BM216" s="817"/>
      <c r="BN216" s="219"/>
      <c r="BO216" s="193"/>
      <c r="BP216" s="215"/>
      <c r="BQ216" s="158"/>
      <c r="BR216" s="174"/>
      <c r="BS216" s="158"/>
      <c r="BT216" s="174"/>
      <c r="BU216" s="158"/>
      <c r="BV216" s="174"/>
      <c r="BW216" s="158"/>
      <c r="BX216" s="174"/>
      <c r="BY216" s="158"/>
      <c r="BZ216" s="202"/>
      <c r="CA216" s="212"/>
      <c r="CB216" s="174"/>
      <c r="CC216" s="174"/>
      <c r="CD216" s="174"/>
      <c r="CE216" s="174"/>
      <c r="CF216" s="174"/>
      <c r="CG216" s="174"/>
      <c r="CH216" s="174"/>
      <c r="CI216" s="174"/>
      <c r="CJ216" s="174"/>
      <c r="CK216" s="174"/>
      <c r="CL216" s="174"/>
      <c r="CM216" s="174"/>
      <c r="CN216" s="174"/>
      <c r="CO216" s="174"/>
      <c r="CP216" s="174"/>
      <c r="CQ216" s="174"/>
      <c r="CR216" s="174"/>
      <c r="CS216" s="174"/>
      <c r="CT216" s="174"/>
      <c r="CU216" s="174"/>
      <c r="CZ216" s="497"/>
      <c r="FV216" s="505"/>
      <c r="GF216" s="372"/>
    </row>
    <row r="217" spans="1:188" ht="39.950000000000003" customHeight="1" thickBot="1">
      <c r="A217" s="1020">
        <f t="shared" si="122"/>
        <v>0</v>
      </c>
      <c r="B217" s="939"/>
      <c r="C217" s="940"/>
      <c r="D217" s="943"/>
      <c r="E217" s="1027"/>
      <c r="F217" s="826"/>
      <c r="G217" s="827"/>
      <c r="H217" s="828"/>
      <c r="I217" s="1031">
        <f t="shared" si="121"/>
        <v>2</v>
      </c>
      <c r="J217" s="999" t="s">
        <v>0</v>
      </c>
      <c r="K217" s="999" t="s">
        <v>0</v>
      </c>
      <c r="L217" s="1007" t="s">
        <v>0</v>
      </c>
      <c r="M217" s="843">
        <f t="shared" si="103"/>
        <v>0.45833333333333331</v>
      </c>
      <c r="N217" s="219"/>
      <c r="O217" s="794"/>
      <c r="P217" s="103" t="s">
        <v>167</v>
      </c>
      <c r="Q217" s="116" t="str">
        <f t="shared" si="104"/>
        <v xml:space="preserve"> </v>
      </c>
      <c r="R217" s="116" t="str">
        <f t="shared" si="104"/>
        <v xml:space="preserve"> </v>
      </c>
      <c r="S217" s="116" t="str">
        <f t="shared" si="104"/>
        <v xml:space="preserve"> </v>
      </c>
      <c r="T217" s="123" t="str">
        <f t="shared" si="93"/>
        <v xml:space="preserve"> </v>
      </c>
      <c r="U217" s="143">
        <f t="shared" si="105"/>
        <v>41340.038194444445</v>
      </c>
      <c r="V217" s="203">
        <f t="shared" si="106"/>
        <v>0</v>
      </c>
      <c r="AD217" s="119" t="str">
        <f t="shared" si="94"/>
        <v>z-Unused-entry</v>
      </c>
      <c r="AE217" s="119">
        <f t="shared" si="95"/>
        <v>0</v>
      </c>
      <c r="AF217" s="110"/>
      <c r="AG217" s="115">
        <f t="shared" si="107"/>
        <v>0</v>
      </c>
      <c r="AH217" s="174">
        <f t="shared" si="96"/>
        <v>0</v>
      </c>
      <c r="AI217" s="174">
        <f t="shared" si="97"/>
        <v>0</v>
      </c>
      <c r="AJ217" s="285">
        <f t="shared" si="108"/>
        <v>999999999</v>
      </c>
      <c r="AK217" s="232">
        <f t="shared" si="98"/>
        <v>0</v>
      </c>
      <c r="AL217" s="232">
        <f t="shared" si="99"/>
        <v>0</v>
      </c>
      <c r="AM217" s="178">
        <f>IF(AND($L217="Attended",$J217="Yes"),IF('IO Intake'!D$8=$AJ217,VLOOKUP('IO Intro'!$C$4,$Y$9:$Z$16,2),$AM217),0)</f>
        <v>0</v>
      </c>
      <c r="AN217" s="178">
        <f t="shared" si="109"/>
        <v>0</v>
      </c>
      <c r="AO217" s="178">
        <f t="shared" si="110"/>
        <v>0</v>
      </c>
      <c r="AP217" s="178">
        <f t="shared" si="111"/>
        <v>0</v>
      </c>
      <c r="AQ217" s="178">
        <f t="shared" si="112"/>
        <v>0</v>
      </c>
      <c r="AR217" s="178">
        <f t="shared" si="113"/>
        <v>0</v>
      </c>
      <c r="AS217" s="178">
        <f t="shared" si="114"/>
        <v>0</v>
      </c>
      <c r="AT217" s="178">
        <f t="shared" si="115"/>
        <v>0</v>
      </c>
      <c r="AU217" s="214">
        <f t="shared" si="116"/>
        <v>0</v>
      </c>
      <c r="AV217" s="215"/>
      <c r="AW217" s="178"/>
      <c r="AX217" s="160">
        <f t="shared" si="117"/>
        <v>0</v>
      </c>
      <c r="AY217" s="191">
        <f t="shared" si="118"/>
        <v>0</v>
      </c>
      <c r="AZ217" s="191">
        <f t="shared" si="119"/>
        <v>0</v>
      </c>
      <c r="BA217" s="191">
        <f t="shared" si="120"/>
        <v>0</v>
      </c>
      <c r="BB217" s="161"/>
      <c r="BC217" s="174"/>
      <c r="BD217" s="174"/>
      <c r="BE217" s="174"/>
      <c r="BF217" s="174"/>
      <c r="BG217" s="174"/>
      <c r="BH217" s="174"/>
      <c r="BI217" s="157"/>
      <c r="BJ217" s="213">
        <f t="shared" si="100"/>
        <v>0</v>
      </c>
      <c r="BK217" s="213">
        <f t="shared" si="101"/>
        <v>0</v>
      </c>
      <c r="BL217" s="213">
        <f t="shared" si="102"/>
        <v>0</v>
      </c>
      <c r="BM217" s="817"/>
      <c r="BN217" s="219"/>
      <c r="BO217" s="193"/>
      <c r="BP217" s="215"/>
      <c r="BQ217" s="158"/>
      <c r="BR217" s="174"/>
      <c r="BS217" s="158"/>
      <c r="BT217" s="174"/>
      <c r="BU217" s="158"/>
      <c r="BV217" s="174"/>
      <c r="BW217" s="158"/>
      <c r="BX217" s="174"/>
      <c r="BY217" s="158"/>
      <c r="BZ217" s="202"/>
      <c r="CA217" s="212"/>
      <c r="CB217" s="174"/>
      <c r="CC217" s="174"/>
      <c r="CD217" s="174"/>
      <c r="CE217" s="174"/>
      <c r="CF217" s="174"/>
      <c r="CG217" s="174"/>
      <c r="CH217" s="174"/>
      <c r="CI217" s="174"/>
      <c r="CJ217" s="174"/>
      <c r="CK217" s="174"/>
      <c r="CL217" s="174"/>
      <c r="CM217" s="174"/>
      <c r="CN217" s="174"/>
      <c r="CO217" s="174"/>
      <c r="CP217" s="174"/>
      <c r="CQ217" s="174"/>
      <c r="CR217" s="174"/>
      <c r="CS217" s="174"/>
      <c r="CT217" s="174"/>
      <c r="CU217" s="174"/>
      <c r="CZ217" s="497"/>
      <c r="FV217" s="505"/>
      <c r="GF217" s="372"/>
    </row>
    <row r="218" spans="1:188" ht="39.950000000000003" customHeight="1" thickBot="1">
      <c r="A218" s="1020">
        <f t="shared" si="122"/>
        <v>0</v>
      </c>
      <c r="B218" s="939"/>
      <c r="C218" s="940"/>
      <c r="D218" s="943"/>
      <c r="E218" s="1027"/>
      <c r="F218" s="826"/>
      <c r="G218" s="827"/>
      <c r="H218" s="828"/>
      <c r="I218" s="1031">
        <f t="shared" si="121"/>
        <v>2</v>
      </c>
      <c r="J218" s="999" t="s">
        <v>0</v>
      </c>
      <c r="K218" s="999" t="s">
        <v>0</v>
      </c>
      <c r="L218" s="1007" t="s">
        <v>0</v>
      </c>
      <c r="M218" s="843">
        <f t="shared" si="103"/>
        <v>0.45833333333333331</v>
      </c>
      <c r="N218" s="219"/>
      <c r="O218" s="794"/>
      <c r="P218" s="103" t="s">
        <v>167</v>
      </c>
      <c r="Q218" s="116" t="str">
        <f t="shared" si="104"/>
        <v xml:space="preserve"> </v>
      </c>
      <c r="R218" s="116" t="str">
        <f t="shared" si="104"/>
        <v xml:space="preserve"> </v>
      </c>
      <c r="S218" s="116" t="str">
        <f t="shared" si="104"/>
        <v xml:space="preserve"> </v>
      </c>
      <c r="T218" s="123" t="str">
        <f t="shared" si="93"/>
        <v xml:space="preserve"> </v>
      </c>
      <c r="U218" s="143">
        <f t="shared" si="105"/>
        <v>41340.038194444445</v>
      </c>
      <c r="V218" s="203">
        <f t="shared" si="106"/>
        <v>0</v>
      </c>
      <c r="AD218" s="119" t="str">
        <f t="shared" si="94"/>
        <v>z-Unused-entry</v>
      </c>
      <c r="AE218" s="119">
        <f t="shared" si="95"/>
        <v>0</v>
      </c>
      <c r="AF218" s="110"/>
      <c r="AG218" s="115">
        <f t="shared" si="107"/>
        <v>0</v>
      </c>
      <c r="AH218" s="174">
        <f t="shared" si="96"/>
        <v>0</v>
      </c>
      <c r="AI218" s="174">
        <f t="shared" si="97"/>
        <v>0</v>
      </c>
      <c r="AJ218" s="285">
        <f t="shared" si="108"/>
        <v>999999999</v>
      </c>
      <c r="AK218" s="232">
        <f t="shared" si="98"/>
        <v>0</v>
      </c>
      <c r="AL218" s="232">
        <f t="shared" si="99"/>
        <v>0</v>
      </c>
      <c r="AM218" s="178">
        <f>IF(AND($L218="Attended",$J218="Yes"),IF('IO Intake'!D$8=$AJ218,VLOOKUP('IO Intro'!$C$4,$Y$9:$Z$16,2),$AM218),0)</f>
        <v>0</v>
      </c>
      <c r="AN218" s="178">
        <f t="shared" si="109"/>
        <v>0</v>
      </c>
      <c r="AO218" s="178">
        <f t="shared" si="110"/>
        <v>0</v>
      </c>
      <c r="AP218" s="178">
        <f t="shared" si="111"/>
        <v>0</v>
      </c>
      <c r="AQ218" s="178">
        <f t="shared" si="112"/>
        <v>0</v>
      </c>
      <c r="AR218" s="178">
        <f t="shared" si="113"/>
        <v>0</v>
      </c>
      <c r="AS218" s="178">
        <f t="shared" si="114"/>
        <v>0</v>
      </c>
      <c r="AT218" s="178">
        <f t="shared" si="115"/>
        <v>0</v>
      </c>
      <c r="AU218" s="214">
        <f t="shared" si="116"/>
        <v>0</v>
      </c>
      <c r="AV218" s="215"/>
      <c r="AW218" s="178"/>
      <c r="AX218" s="160">
        <f t="shared" si="117"/>
        <v>0</v>
      </c>
      <c r="AY218" s="191">
        <f t="shared" si="118"/>
        <v>0</v>
      </c>
      <c r="AZ218" s="191">
        <f t="shared" si="119"/>
        <v>0</v>
      </c>
      <c r="BA218" s="191">
        <f t="shared" si="120"/>
        <v>0</v>
      </c>
      <c r="BB218" s="161"/>
      <c r="BC218" s="174"/>
      <c r="BD218" s="174"/>
      <c r="BE218" s="174"/>
      <c r="BF218" s="174"/>
      <c r="BG218" s="174"/>
      <c r="BH218" s="174"/>
      <c r="BI218" s="157"/>
      <c r="BJ218" s="213">
        <f t="shared" si="100"/>
        <v>0</v>
      </c>
      <c r="BK218" s="213">
        <f t="shared" si="101"/>
        <v>0</v>
      </c>
      <c r="BL218" s="213">
        <f t="shared" si="102"/>
        <v>0</v>
      </c>
      <c r="BM218" s="817"/>
      <c r="BN218" s="219"/>
      <c r="BO218" s="193"/>
      <c r="BP218" s="215"/>
      <c r="BQ218" s="158"/>
      <c r="BR218" s="174"/>
      <c r="BS218" s="158"/>
      <c r="BT218" s="174"/>
      <c r="BU218" s="158"/>
      <c r="BV218" s="174"/>
      <c r="BW218" s="158"/>
      <c r="BX218" s="174"/>
      <c r="BY218" s="158"/>
      <c r="BZ218" s="202"/>
      <c r="CA218" s="212"/>
      <c r="CB218" s="174"/>
      <c r="CC218" s="174"/>
      <c r="CD218" s="174"/>
      <c r="CE218" s="174"/>
      <c r="CF218" s="174"/>
      <c r="CG218" s="174"/>
      <c r="CH218" s="174"/>
      <c r="CI218" s="174"/>
      <c r="CJ218" s="174"/>
      <c r="CK218" s="174"/>
      <c r="CL218" s="174"/>
      <c r="CM218" s="174"/>
      <c r="CN218" s="174"/>
      <c r="CO218" s="174"/>
      <c r="CP218" s="174"/>
      <c r="CQ218" s="174"/>
      <c r="CR218" s="174"/>
      <c r="CS218" s="174"/>
      <c r="CT218" s="174"/>
      <c r="CU218" s="174"/>
      <c r="CZ218" s="497"/>
      <c r="FV218" s="505"/>
      <c r="GF218" s="372"/>
    </row>
    <row r="219" spans="1:188" ht="39.950000000000003" customHeight="1" thickBot="1">
      <c r="A219" s="1020">
        <f t="shared" si="122"/>
        <v>0</v>
      </c>
      <c r="B219" s="939"/>
      <c r="C219" s="940"/>
      <c r="D219" s="943"/>
      <c r="E219" s="1027"/>
      <c r="F219" s="826"/>
      <c r="G219" s="827"/>
      <c r="H219" s="828"/>
      <c r="I219" s="1031">
        <f t="shared" si="121"/>
        <v>2</v>
      </c>
      <c r="J219" s="999" t="s">
        <v>0</v>
      </c>
      <c r="K219" s="999" t="s">
        <v>0</v>
      </c>
      <c r="L219" s="1007" t="s">
        <v>0</v>
      </c>
      <c r="M219" s="843">
        <f t="shared" si="103"/>
        <v>0.45833333333333331</v>
      </c>
      <c r="N219" s="219"/>
      <c r="O219" s="794"/>
      <c r="P219" s="103" t="s">
        <v>167</v>
      </c>
      <c r="Q219" s="116" t="str">
        <f t="shared" si="104"/>
        <v xml:space="preserve"> </v>
      </c>
      <c r="R219" s="116" t="str">
        <f t="shared" si="104"/>
        <v xml:space="preserve"> </v>
      </c>
      <c r="S219" s="116" t="str">
        <f t="shared" si="104"/>
        <v xml:space="preserve"> </v>
      </c>
      <c r="T219" s="123" t="str">
        <f t="shared" si="93"/>
        <v xml:space="preserve"> </v>
      </c>
      <c r="U219" s="143">
        <f t="shared" si="105"/>
        <v>41340.038194444445</v>
      </c>
      <c r="V219" s="203">
        <f t="shared" si="106"/>
        <v>0</v>
      </c>
      <c r="AD219" s="119" t="str">
        <f t="shared" si="94"/>
        <v>z-Unused-entry</v>
      </c>
      <c r="AE219" s="119">
        <f t="shared" si="95"/>
        <v>0</v>
      </c>
      <c r="AF219" s="110"/>
      <c r="AG219" s="115">
        <f t="shared" si="107"/>
        <v>0</v>
      </c>
      <c r="AH219" s="174">
        <f t="shared" si="96"/>
        <v>0</v>
      </c>
      <c r="AI219" s="174">
        <f t="shared" si="97"/>
        <v>0</v>
      </c>
      <c r="AJ219" s="285">
        <f t="shared" si="108"/>
        <v>999999999</v>
      </c>
      <c r="AK219" s="232">
        <f t="shared" si="98"/>
        <v>0</v>
      </c>
      <c r="AL219" s="232">
        <f t="shared" si="99"/>
        <v>0</v>
      </c>
      <c r="AM219" s="178">
        <f>IF(AND($L219="Attended",$J219="Yes"),IF('IO Intake'!D$8=$AJ219,VLOOKUP('IO Intro'!$C$4,$Y$9:$Z$16,2),$AM219),0)</f>
        <v>0</v>
      </c>
      <c r="AN219" s="178">
        <f t="shared" si="109"/>
        <v>0</v>
      </c>
      <c r="AO219" s="178">
        <f t="shared" si="110"/>
        <v>0</v>
      </c>
      <c r="AP219" s="178">
        <f t="shared" si="111"/>
        <v>0</v>
      </c>
      <c r="AQ219" s="178">
        <f t="shared" si="112"/>
        <v>0</v>
      </c>
      <c r="AR219" s="178">
        <f t="shared" si="113"/>
        <v>0</v>
      </c>
      <c r="AS219" s="178">
        <f t="shared" si="114"/>
        <v>0</v>
      </c>
      <c r="AT219" s="178">
        <f t="shared" si="115"/>
        <v>0</v>
      </c>
      <c r="AU219" s="214">
        <f t="shared" si="116"/>
        <v>0</v>
      </c>
      <c r="AV219" s="215"/>
      <c r="AW219" s="178"/>
      <c r="AX219" s="160">
        <f t="shared" si="117"/>
        <v>0</v>
      </c>
      <c r="AY219" s="191">
        <f t="shared" si="118"/>
        <v>0</v>
      </c>
      <c r="AZ219" s="191">
        <f t="shared" si="119"/>
        <v>0</v>
      </c>
      <c r="BA219" s="191">
        <f t="shared" si="120"/>
        <v>0</v>
      </c>
      <c r="BB219" s="161"/>
      <c r="BC219" s="174"/>
      <c r="BD219" s="174"/>
      <c r="BE219" s="174"/>
      <c r="BF219" s="174"/>
      <c r="BG219" s="174"/>
      <c r="BH219" s="174"/>
      <c r="BI219" s="157"/>
      <c r="BJ219" s="213">
        <f t="shared" si="100"/>
        <v>0</v>
      </c>
      <c r="BK219" s="213">
        <f t="shared" si="101"/>
        <v>0</v>
      </c>
      <c r="BL219" s="213">
        <f t="shared" si="102"/>
        <v>0</v>
      </c>
      <c r="BM219" s="817"/>
      <c r="BN219" s="219"/>
      <c r="BO219" s="193"/>
      <c r="BP219" s="215"/>
      <c r="BQ219" s="158"/>
      <c r="BR219" s="174"/>
      <c r="BS219" s="158"/>
      <c r="BT219" s="174"/>
      <c r="BU219" s="158"/>
      <c r="BV219" s="174"/>
      <c r="BW219" s="158"/>
      <c r="BX219" s="174"/>
      <c r="BY219" s="158"/>
      <c r="BZ219" s="202"/>
      <c r="CA219" s="212"/>
      <c r="CB219" s="174"/>
      <c r="CC219" s="174"/>
      <c r="CD219" s="174"/>
      <c r="CE219" s="174"/>
      <c r="CF219" s="174"/>
      <c r="CG219" s="174"/>
      <c r="CH219" s="174"/>
      <c r="CI219" s="174"/>
      <c r="CJ219" s="174"/>
      <c r="CK219" s="174"/>
      <c r="CL219" s="174"/>
      <c r="CM219" s="174"/>
      <c r="CN219" s="174"/>
      <c r="CO219" s="174"/>
      <c r="CP219" s="174"/>
      <c r="CQ219" s="174"/>
      <c r="CR219" s="174"/>
      <c r="CS219" s="174"/>
      <c r="CT219" s="174"/>
      <c r="CU219" s="174"/>
      <c r="CZ219" s="497"/>
      <c r="FV219" s="505"/>
      <c r="GF219" s="372"/>
    </row>
    <row r="220" spans="1:188" ht="39.950000000000003" customHeight="1" thickBot="1">
      <c r="A220" s="1020">
        <f t="shared" si="122"/>
        <v>0</v>
      </c>
      <c r="B220" s="939"/>
      <c r="C220" s="940"/>
      <c r="D220" s="943"/>
      <c r="E220" s="1027"/>
      <c r="F220" s="826"/>
      <c r="G220" s="827"/>
      <c r="H220" s="828"/>
      <c r="I220" s="1031">
        <f t="shared" si="121"/>
        <v>2</v>
      </c>
      <c r="J220" s="999" t="s">
        <v>0</v>
      </c>
      <c r="K220" s="999" t="s">
        <v>0</v>
      </c>
      <c r="L220" s="1007" t="s">
        <v>0</v>
      </c>
      <c r="M220" s="843">
        <f t="shared" si="103"/>
        <v>0.45833333333333331</v>
      </c>
      <c r="N220" s="219"/>
      <c r="O220" s="794"/>
      <c r="P220" s="103" t="s">
        <v>167</v>
      </c>
      <c r="Q220" s="116" t="str">
        <f t="shared" si="104"/>
        <v xml:space="preserve"> </v>
      </c>
      <c r="R220" s="116" t="str">
        <f t="shared" si="104"/>
        <v xml:space="preserve"> </v>
      </c>
      <c r="S220" s="116" t="str">
        <f t="shared" si="104"/>
        <v xml:space="preserve"> </v>
      </c>
      <c r="T220" s="123" t="str">
        <f t="shared" si="93"/>
        <v xml:space="preserve"> </v>
      </c>
      <c r="U220" s="143">
        <f t="shared" si="105"/>
        <v>41340.038194444445</v>
      </c>
      <c r="V220" s="203">
        <f t="shared" si="106"/>
        <v>0</v>
      </c>
      <c r="AD220" s="119" t="str">
        <f t="shared" si="94"/>
        <v>z-Unused-entry</v>
      </c>
      <c r="AE220" s="119">
        <f t="shared" si="95"/>
        <v>0</v>
      </c>
      <c r="AF220" s="110"/>
      <c r="AG220" s="115">
        <f t="shared" si="107"/>
        <v>0</v>
      </c>
      <c r="AH220" s="174">
        <f t="shared" si="96"/>
        <v>0</v>
      </c>
      <c r="AI220" s="174">
        <f t="shared" si="97"/>
        <v>0</v>
      </c>
      <c r="AJ220" s="285">
        <f t="shared" si="108"/>
        <v>999999999</v>
      </c>
      <c r="AK220" s="232">
        <f t="shared" si="98"/>
        <v>0</v>
      </c>
      <c r="AL220" s="232">
        <f t="shared" si="99"/>
        <v>0</v>
      </c>
      <c r="AM220" s="178">
        <f>IF(AND($L220="Attended",$J220="Yes"),IF('IO Intake'!D$8=$AJ220,VLOOKUP('IO Intro'!$C$4,$Y$9:$Z$16,2),$AM220),0)</f>
        <v>0</v>
      </c>
      <c r="AN220" s="178">
        <f t="shared" si="109"/>
        <v>0</v>
      </c>
      <c r="AO220" s="178">
        <f t="shared" si="110"/>
        <v>0</v>
      </c>
      <c r="AP220" s="178">
        <f t="shared" si="111"/>
        <v>0</v>
      </c>
      <c r="AQ220" s="178">
        <f t="shared" si="112"/>
        <v>0</v>
      </c>
      <c r="AR220" s="178">
        <f t="shared" si="113"/>
        <v>0</v>
      </c>
      <c r="AS220" s="178">
        <f t="shared" si="114"/>
        <v>0</v>
      </c>
      <c r="AT220" s="178">
        <f t="shared" si="115"/>
        <v>0</v>
      </c>
      <c r="AU220" s="214">
        <f t="shared" si="116"/>
        <v>0</v>
      </c>
      <c r="AV220" s="215"/>
      <c r="AW220" s="178"/>
      <c r="AX220" s="160">
        <f t="shared" si="117"/>
        <v>0</v>
      </c>
      <c r="AY220" s="191">
        <f t="shared" si="118"/>
        <v>0</v>
      </c>
      <c r="AZ220" s="191">
        <f t="shared" si="119"/>
        <v>0</v>
      </c>
      <c r="BA220" s="191">
        <f t="shared" si="120"/>
        <v>0</v>
      </c>
      <c r="BB220" s="161"/>
      <c r="BC220" s="174"/>
      <c r="BD220" s="174"/>
      <c r="BE220" s="174"/>
      <c r="BF220" s="174"/>
      <c r="BG220" s="174"/>
      <c r="BH220" s="174"/>
      <c r="BI220" s="157"/>
      <c r="BJ220" s="213">
        <f t="shared" si="100"/>
        <v>0</v>
      </c>
      <c r="BK220" s="213">
        <f t="shared" si="101"/>
        <v>0</v>
      </c>
      <c r="BL220" s="213">
        <f t="shared" si="102"/>
        <v>0</v>
      </c>
      <c r="BM220" s="817"/>
      <c r="BN220" s="219"/>
      <c r="BO220" s="193"/>
      <c r="BP220" s="215"/>
      <c r="BQ220" s="158"/>
      <c r="BR220" s="174"/>
      <c r="BS220" s="158"/>
      <c r="BT220" s="174"/>
      <c r="BU220" s="158"/>
      <c r="BV220" s="174"/>
      <c r="BW220" s="158"/>
      <c r="BX220" s="174"/>
      <c r="BY220" s="158"/>
      <c r="BZ220" s="202"/>
      <c r="CA220" s="212"/>
      <c r="CB220" s="174"/>
      <c r="CC220" s="174"/>
      <c r="CD220" s="174"/>
      <c r="CE220" s="174"/>
      <c r="CF220" s="174"/>
      <c r="CG220" s="174"/>
      <c r="CH220" s="174"/>
      <c r="CI220" s="174"/>
      <c r="CJ220" s="174"/>
      <c r="CK220" s="174"/>
      <c r="CL220" s="174"/>
      <c r="CM220" s="174"/>
      <c r="CN220" s="174"/>
      <c r="CO220" s="174"/>
      <c r="CP220" s="174"/>
      <c r="CQ220" s="174"/>
      <c r="CR220" s="174"/>
      <c r="CS220" s="174"/>
      <c r="CT220" s="174"/>
      <c r="CU220" s="174"/>
      <c r="CZ220" s="497"/>
      <c r="FV220" s="505"/>
      <c r="GF220" s="372"/>
    </row>
    <row r="221" spans="1:188" ht="39.950000000000003" customHeight="1" thickBot="1">
      <c r="A221" s="1020">
        <f t="shared" si="122"/>
        <v>0</v>
      </c>
      <c r="B221" s="939"/>
      <c r="C221" s="940"/>
      <c r="D221" s="943"/>
      <c r="E221" s="1027"/>
      <c r="F221" s="826"/>
      <c r="G221" s="827"/>
      <c r="H221" s="828"/>
      <c r="I221" s="1031">
        <f t="shared" si="121"/>
        <v>2</v>
      </c>
      <c r="J221" s="999" t="s">
        <v>0</v>
      </c>
      <c r="K221" s="999" t="s">
        <v>0</v>
      </c>
      <c r="L221" s="1007" t="s">
        <v>0</v>
      </c>
      <c r="M221" s="843">
        <f t="shared" si="103"/>
        <v>0.45833333333333331</v>
      </c>
      <c r="N221" s="219"/>
      <c r="O221" s="794"/>
      <c r="P221" s="103" t="s">
        <v>167</v>
      </c>
      <c r="Q221" s="116" t="str">
        <f t="shared" si="104"/>
        <v xml:space="preserve"> </v>
      </c>
      <c r="R221" s="116" t="str">
        <f t="shared" si="104"/>
        <v xml:space="preserve"> </v>
      </c>
      <c r="S221" s="116" t="str">
        <f t="shared" si="104"/>
        <v xml:space="preserve"> </v>
      </c>
      <c r="T221" s="123" t="str">
        <f t="shared" si="93"/>
        <v xml:space="preserve"> </v>
      </c>
      <c r="U221" s="143">
        <f t="shared" si="105"/>
        <v>41340.038194444445</v>
      </c>
      <c r="V221" s="203">
        <f t="shared" si="106"/>
        <v>0</v>
      </c>
      <c r="AD221" s="119" t="str">
        <f t="shared" si="94"/>
        <v>z-Unused-entry</v>
      </c>
      <c r="AE221" s="119">
        <f t="shared" si="95"/>
        <v>0</v>
      </c>
      <c r="AF221" s="110"/>
      <c r="AG221" s="115">
        <f t="shared" si="107"/>
        <v>0</v>
      </c>
      <c r="AH221" s="174">
        <f t="shared" si="96"/>
        <v>0</v>
      </c>
      <c r="AI221" s="174">
        <f t="shared" si="97"/>
        <v>0</v>
      </c>
      <c r="AJ221" s="285">
        <f t="shared" si="108"/>
        <v>999999999</v>
      </c>
      <c r="AK221" s="232">
        <f t="shared" si="98"/>
        <v>0</v>
      </c>
      <c r="AL221" s="232">
        <f t="shared" si="99"/>
        <v>0</v>
      </c>
      <c r="AM221" s="178">
        <f>IF(AND($L221="Attended",$J221="Yes"),IF('IO Intake'!D$8=$AJ221,VLOOKUP('IO Intro'!$C$4,$Y$9:$Z$16,2),$AM221),0)</f>
        <v>0</v>
      </c>
      <c r="AN221" s="178">
        <f t="shared" si="109"/>
        <v>0</v>
      </c>
      <c r="AO221" s="178">
        <f t="shared" si="110"/>
        <v>0</v>
      </c>
      <c r="AP221" s="178">
        <f t="shared" si="111"/>
        <v>0</v>
      </c>
      <c r="AQ221" s="178">
        <f t="shared" si="112"/>
        <v>0</v>
      </c>
      <c r="AR221" s="178">
        <f t="shared" si="113"/>
        <v>0</v>
      </c>
      <c r="AS221" s="178">
        <f t="shared" si="114"/>
        <v>0</v>
      </c>
      <c r="AT221" s="178">
        <f t="shared" si="115"/>
        <v>0</v>
      </c>
      <c r="AU221" s="214">
        <f t="shared" si="116"/>
        <v>0</v>
      </c>
      <c r="AV221" s="215"/>
      <c r="AW221" s="178"/>
      <c r="AX221" s="160">
        <f t="shared" si="117"/>
        <v>0</v>
      </c>
      <c r="AY221" s="191">
        <f t="shared" si="118"/>
        <v>0</v>
      </c>
      <c r="AZ221" s="191">
        <f t="shared" si="119"/>
        <v>0</v>
      </c>
      <c r="BA221" s="191">
        <f t="shared" si="120"/>
        <v>0</v>
      </c>
      <c r="BB221" s="161"/>
      <c r="BC221" s="174"/>
      <c r="BD221" s="174"/>
      <c r="BE221" s="174"/>
      <c r="BF221" s="174"/>
      <c r="BG221" s="174"/>
      <c r="BH221" s="174"/>
      <c r="BI221" s="157"/>
      <c r="BJ221" s="213">
        <f t="shared" si="100"/>
        <v>0</v>
      </c>
      <c r="BK221" s="213">
        <f t="shared" si="101"/>
        <v>0</v>
      </c>
      <c r="BL221" s="213">
        <f t="shared" si="102"/>
        <v>0</v>
      </c>
      <c r="BM221" s="817"/>
      <c r="BN221" s="219"/>
      <c r="BO221" s="193"/>
      <c r="BP221" s="215"/>
      <c r="BQ221" s="158"/>
      <c r="BR221" s="174"/>
      <c r="BS221" s="158"/>
      <c r="BT221" s="174"/>
      <c r="BU221" s="158"/>
      <c r="BV221" s="174"/>
      <c r="BW221" s="158"/>
      <c r="BX221" s="174"/>
      <c r="BY221" s="158"/>
      <c r="BZ221" s="202"/>
      <c r="CA221" s="212"/>
      <c r="CB221" s="174"/>
      <c r="CC221" s="174"/>
      <c r="CD221" s="174"/>
      <c r="CE221" s="174"/>
      <c r="CF221" s="174"/>
      <c r="CG221" s="174"/>
      <c r="CH221" s="174"/>
      <c r="CI221" s="174"/>
      <c r="CJ221" s="174"/>
      <c r="CK221" s="174"/>
      <c r="CL221" s="174"/>
      <c r="CM221" s="174"/>
      <c r="CN221" s="174"/>
      <c r="CO221" s="174"/>
      <c r="CP221" s="174"/>
      <c r="CQ221" s="174"/>
      <c r="CR221" s="174"/>
      <c r="CS221" s="174"/>
      <c r="CT221" s="174"/>
      <c r="CU221" s="174"/>
      <c r="CZ221" s="497"/>
      <c r="FV221" s="505"/>
      <c r="GF221" s="372"/>
    </row>
    <row r="222" spans="1:188" ht="39.950000000000003" customHeight="1" thickBot="1">
      <c r="A222" s="1020">
        <f t="shared" si="122"/>
        <v>0</v>
      </c>
      <c r="B222" s="939"/>
      <c r="C222" s="940"/>
      <c r="D222" s="943"/>
      <c r="E222" s="1027"/>
      <c r="F222" s="826"/>
      <c r="G222" s="827"/>
      <c r="H222" s="828"/>
      <c r="I222" s="1031">
        <f t="shared" si="121"/>
        <v>2</v>
      </c>
      <c r="J222" s="999" t="s">
        <v>0</v>
      </c>
      <c r="K222" s="999" t="s">
        <v>0</v>
      </c>
      <c r="L222" s="1007" t="s">
        <v>0</v>
      </c>
      <c r="M222" s="843">
        <f t="shared" si="103"/>
        <v>0.45833333333333331</v>
      </c>
      <c r="N222" s="219"/>
      <c r="O222" s="794"/>
      <c r="P222" s="103" t="s">
        <v>167</v>
      </c>
      <c r="Q222" s="116" t="str">
        <f t="shared" si="104"/>
        <v xml:space="preserve"> </v>
      </c>
      <c r="R222" s="116" t="str">
        <f t="shared" si="104"/>
        <v xml:space="preserve"> </v>
      </c>
      <c r="S222" s="116" t="str">
        <f t="shared" si="104"/>
        <v xml:space="preserve"> </v>
      </c>
      <c r="T222" s="123" t="str">
        <f t="shared" si="93"/>
        <v xml:space="preserve"> </v>
      </c>
      <c r="U222" s="143">
        <f t="shared" si="105"/>
        <v>41340.038194444445</v>
      </c>
      <c r="V222" s="203">
        <f t="shared" si="106"/>
        <v>0</v>
      </c>
      <c r="AD222" s="119" t="str">
        <f t="shared" si="94"/>
        <v>z-Unused-entry</v>
      </c>
      <c r="AE222" s="119">
        <f t="shared" si="95"/>
        <v>0</v>
      </c>
      <c r="AF222" s="110"/>
      <c r="AG222" s="115">
        <f t="shared" si="107"/>
        <v>0</v>
      </c>
      <c r="AH222" s="174">
        <f t="shared" si="96"/>
        <v>0</v>
      </c>
      <c r="AI222" s="174">
        <f t="shared" si="97"/>
        <v>0</v>
      </c>
      <c r="AJ222" s="285">
        <f t="shared" si="108"/>
        <v>999999999</v>
      </c>
      <c r="AK222" s="232">
        <f t="shared" si="98"/>
        <v>0</v>
      </c>
      <c r="AL222" s="232">
        <f t="shared" si="99"/>
        <v>0</v>
      </c>
      <c r="AM222" s="178">
        <f>IF(AND($L222="Attended",$J222="Yes"),IF('IO Intake'!D$8=$AJ222,VLOOKUP('IO Intro'!$C$4,$Y$9:$Z$16,2),$AM222),0)</f>
        <v>0</v>
      </c>
      <c r="AN222" s="178">
        <f t="shared" si="109"/>
        <v>0</v>
      </c>
      <c r="AO222" s="178">
        <f t="shared" si="110"/>
        <v>0</v>
      </c>
      <c r="AP222" s="178">
        <f t="shared" si="111"/>
        <v>0</v>
      </c>
      <c r="AQ222" s="178">
        <f t="shared" si="112"/>
        <v>0</v>
      </c>
      <c r="AR222" s="178">
        <f t="shared" si="113"/>
        <v>0</v>
      </c>
      <c r="AS222" s="178">
        <f t="shared" si="114"/>
        <v>0</v>
      </c>
      <c r="AT222" s="178">
        <f t="shared" si="115"/>
        <v>0</v>
      </c>
      <c r="AU222" s="214">
        <f t="shared" si="116"/>
        <v>0</v>
      </c>
      <c r="AV222" s="215"/>
      <c r="AW222" s="178"/>
      <c r="AX222" s="160">
        <f t="shared" si="117"/>
        <v>0</v>
      </c>
      <c r="AY222" s="191">
        <f t="shared" si="118"/>
        <v>0</v>
      </c>
      <c r="AZ222" s="191">
        <f t="shared" si="119"/>
        <v>0</v>
      </c>
      <c r="BA222" s="191">
        <f t="shared" si="120"/>
        <v>0</v>
      </c>
      <c r="BB222" s="161"/>
      <c r="BC222" s="174"/>
      <c r="BD222" s="174"/>
      <c r="BE222" s="174"/>
      <c r="BF222" s="174"/>
      <c r="BG222" s="174"/>
      <c r="BH222" s="174"/>
      <c r="BI222" s="157"/>
      <c r="BJ222" s="213">
        <f t="shared" si="100"/>
        <v>0</v>
      </c>
      <c r="BK222" s="213">
        <f t="shared" si="101"/>
        <v>0</v>
      </c>
      <c r="BL222" s="213">
        <f t="shared" si="102"/>
        <v>0</v>
      </c>
      <c r="BM222" s="817"/>
      <c r="BN222" s="219"/>
      <c r="BO222" s="193"/>
      <c r="BP222" s="215"/>
      <c r="BQ222" s="158"/>
      <c r="BR222" s="174"/>
      <c r="BS222" s="158"/>
      <c r="BT222" s="174"/>
      <c r="BU222" s="158"/>
      <c r="BV222" s="174"/>
      <c r="BW222" s="158"/>
      <c r="BX222" s="174"/>
      <c r="BY222" s="158"/>
      <c r="BZ222" s="202"/>
      <c r="CA222" s="212"/>
      <c r="CB222" s="174"/>
      <c r="CC222" s="174"/>
      <c r="CD222" s="174"/>
      <c r="CE222" s="174"/>
      <c r="CF222" s="174"/>
      <c r="CG222" s="174"/>
      <c r="CH222" s="174"/>
      <c r="CI222" s="174"/>
      <c r="CJ222" s="174"/>
      <c r="CK222" s="174"/>
      <c r="CL222" s="174"/>
      <c r="CM222" s="174"/>
      <c r="CN222" s="174"/>
      <c r="CO222" s="174"/>
      <c r="CP222" s="174"/>
      <c r="CQ222" s="174"/>
      <c r="CR222" s="174"/>
      <c r="CS222" s="174"/>
      <c r="CT222" s="174"/>
      <c r="CU222" s="174"/>
      <c r="CZ222" s="497"/>
      <c r="FV222" s="505"/>
      <c r="GF222" s="372"/>
    </row>
    <row r="223" spans="1:188" ht="39.950000000000003" customHeight="1" thickBot="1">
      <c r="A223" s="1020">
        <f t="shared" si="122"/>
        <v>0</v>
      </c>
      <c r="B223" s="939"/>
      <c r="C223" s="940"/>
      <c r="D223" s="943"/>
      <c r="E223" s="1027"/>
      <c r="F223" s="826"/>
      <c r="G223" s="827"/>
      <c r="H223" s="828"/>
      <c r="I223" s="1031">
        <f t="shared" si="121"/>
        <v>2</v>
      </c>
      <c r="J223" s="999" t="s">
        <v>0</v>
      </c>
      <c r="K223" s="999" t="s">
        <v>0</v>
      </c>
      <c r="L223" s="1007" t="s">
        <v>0</v>
      </c>
      <c r="M223" s="843">
        <f t="shared" si="103"/>
        <v>0.45833333333333331</v>
      </c>
      <c r="N223" s="219"/>
      <c r="O223" s="794"/>
      <c r="P223" s="103" t="s">
        <v>167</v>
      </c>
      <c r="Q223" s="116" t="str">
        <f t="shared" si="104"/>
        <v xml:space="preserve"> </v>
      </c>
      <c r="R223" s="116" t="str">
        <f t="shared" si="104"/>
        <v xml:space="preserve"> </v>
      </c>
      <c r="S223" s="116" t="str">
        <f t="shared" si="104"/>
        <v xml:space="preserve"> </v>
      </c>
      <c r="T223" s="123" t="str">
        <f t="shared" si="93"/>
        <v xml:space="preserve"> </v>
      </c>
      <c r="U223" s="143">
        <f t="shared" si="105"/>
        <v>41340.038194444445</v>
      </c>
      <c r="V223" s="203">
        <f t="shared" si="106"/>
        <v>0</v>
      </c>
      <c r="AD223" s="119" t="str">
        <f t="shared" si="94"/>
        <v>z-Unused-entry</v>
      </c>
      <c r="AE223" s="119">
        <f t="shared" si="95"/>
        <v>0</v>
      </c>
      <c r="AF223" s="110"/>
      <c r="AG223" s="115">
        <f t="shared" si="107"/>
        <v>0</v>
      </c>
      <c r="AH223" s="174">
        <f t="shared" si="96"/>
        <v>0</v>
      </c>
      <c r="AI223" s="174">
        <f t="shared" si="97"/>
        <v>0</v>
      </c>
      <c r="AJ223" s="285">
        <f t="shared" si="108"/>
        <v>999999999</v>
      </c>
      <c r="AK223" s="232">
        <f t="shared" si="98"/>
        <v>0</v>
      </c>
      <c r="AL223" s="232">
        <f t="shared" si="99"/>
        <v>0</v>
      </c>
      <c r="AM223" s="178">
        <f>IF(AND($L223="Attended",$J223="Yes"),IF('IO Intake'!D$8=$AJ223,VLOOKUP('IO Intro'!$C$4,$Y$9:$Z$16,2),$AM223),0)</f>
        <v>0</v>
      </c>
      <c r="AN223" s="178">
        <f t="shared" si="109"/>
        <v>0</v>
      </c>
      <c r="AO223" s="178">
        <f t="shared" si="110"/>
        <v>0</v>
      </c>
      <c r="AP223" s="178">
        <f t="shared" si="111"/>
        <v>0</v>
      </c>
      <c r="AQ223" s="178">
        <f t="shared" si="112"/>
        <v>0</v>
      </c>
      <c r="AR223" s="178">
        <f t="shared" si="113"/>
        <v>0</v>
      </c>
      <c r="AS223" s="178">
        <f t="shared" si="114"/>
        <v>0</v>
      </c>
      <c r="AT223" s="178">
        <f t="shared" si="115"/>
        <v>0</v>
      </c>
      <c r="AU223" s="214">
        <f t="shared" si="116"/>
        <v>0</v>
      </c>
      <c r="AV223" s="215"/>
      <c r="AW223" s="178"/>
      <c r="AX223" s="160">
        <f t="shared" si="117"/>
        <v>0</v>
      </c>
      <c r="AY223" s="191">
        <f t="shared" si="118"/>
        <v>0</v>
      </c>
      <c r="AZ223" s="191">
        <f t="shared" si="119"/>
        <v>0</v>
      </c>
      <c r="BA223" s="191">
        <f t="shared" si="120"/>
        <v>0</v>
      </c>
      <c r="BB223" s="161"/>
      <c r="BC223" s="174"/>
      <c r="BD223" s="174"/>
      <c r="BE223" s="174"/>
      <c r="BF223" s="174"/>
      <c r="BG223" s="174"/>
      <c r="BH223" s="174"/>
      <c r="BI223" s="157"/>
      <c r="BJ223" s="213">
        <f t="shared" si="100"/>
        <v>0</v>
      </c>
      <c r="BK223" s="213">
        <f t="shared" si="101"/>
        <v>0</v>
      </c>
      <c r="BL223" s="213">
        <f t="shared" si="102"/>
        <v>0</v>
      </c>
      <c r="BM223" s="817"/>
      <c r="BN223" s="219"/>
      <c r="BO223" s="193"/>
      <c r="BP223" s="215"/>
      <c r="BQ223" s="158"/>
      <c r="BR223" s="174"/>
      <c r="BS223" s="158"/>
      <c r="BT223" s="174"/>
      <c r="BU223" s="158"/>
      <c r="BV223" s="174"/>
      <c r="BW223" s="158"/>
      <c r="BX223" s="174"/>
      <c r="BY223" s="158"/>
      <c r="BZ223" s="202"/>
      <c r="CA223" s="212"/>
      <c r="CB223" s="174"/>
      <c r="CC223" s="174"/>
      <c r="CD223" s="174"/>
      <c r="CE223" s="174"/>
      <c r="CF223" s="174"/>
      <c r="CG223" s="174"/>
      <c r="CH223" s="174"/>
      <c r="CI223" s="174"/>
      <c r="CJ223" s="174"/>
      <c r="CK223" s="174"/>
      <c r="CL223" s="174"/>
      <c r="CM223" s="174"/>
      <c r="CN223" s="174"/>
      <c r="CO223" s="174"/>
      <c r="CP223" s="174"/>
      <c r="CQ223" s="174"/>
      <c r="CR223" s="174"/>
      <c r="CS223" s="174"/>
      <c r="CT223" s="174"/>
      <c r="CU223" s="174"/>
      <c r="CZ223" s="497"/>
      <c r="FV223" s="505"/>
      <c r="GF223" s="372"/>
    </row>
    <row r="224" spans="1:188" ht="39.950000000000003" customHeight="1" thickBot="1">
      <c r="A224" s="1020">
        <f t="shared" si="122"/>
        <v>0</v>
      </c>
      <c r="B224" s="939"/>
      <c r="C224" s="940"/>
      <c r="D224" s="943"/>
      <c r="E224" s="1027"/>
      <c r="F224" s="826"/>
      <c r="G224" s="827"/>
      <c r="H224" s="828"/>
      <c r="I224" s="1031">
        <f t="shared" si="121"/>
        <v>2</v>
      </c>
      <c r="J224" s="999" t="s">
        <v>0</v>
      </c>
      <c r="K224" s="999" t="s">
        <v>0</v>
      </c>
      <c r="L224" s="1007" t="s">
        <v>0</v>
      </c>
      <c r="M224" s="843">
        <f t="shared" si="103"/>
        <v>0.45833333333333331</v>
      </c>
      <c r="N224" s="219"/>
      <c r="O224" s="794"/>
      <c r="P224" s="103" t="s">
        <v>167</v>
      </c>
      <c r="Q224" s="116" t="str">
        <f t="shared" si="104"/>
        <v xml:space="preserve"> </v>
      </c>
      <c r="R224" s="116" t="str">
        <f t="shared" si="104"/>
        <v xml:space="preserve"> </v>
      </c>
      <c r="S224" s="116" t="str">
        <f t="shared" si="104"/>
        <v xml:space="preserve"> </v>
      </c>
      <c r="T224" s="123" t="str">
        <f t="shared" si="93"/>
        <v xml:space="preserve"> </v>
      </c>
      <c r="U224" s="143">
        <f t="shared" si="105"/>
        <v>41340.038194444445</v>
      </c>
      <c r="V224" s="203">
        <f t="shared" si="106"/>
        <v>0</v>
      </c>
      <c r="AD224" s="119" t="str">
        <f t="shared" si="94"/>
        <v>z-Unused-entry</v>
      </c>
      <c r="AE224" s="119">
        <f t="shared" si="95"/>
        <v>0</v>
      </c>
      <c r="AF224" s="110"/>
      <c r="AG224" s="115">
        <f t="shared" si="107"/>
        <v>0</v>
      </c>
      <c r="AH224" s="174">
        <f t="shared" si="96"/>
        <v>0</v>
      </c>
      <c r="AI224" s="174">
        <f t="shared" si="97"/>
        <v>0</v>
      </c>
      <c r="AJ224" s="285">
        <f t="shared" si="108"/>
        <v>999999999</v>
      </c>
      <c r="AK224" s="232">
        <f t="shared" si="98"/>
        <v>0</v>
      </c>
      <c r="AL224" s="232">
        <f t="shared" si="99"/>
        <v>0</v>
      </c>
      <c r="AM224" s="178">
        <f>IF(AND($L224="Attended",$J224="Yes"),IF('IO Intake'!D$8=$AJ224,VLOOKUP('IO Intro'!$C$4,$Y$9:$Z$16,2),$AM224),0)</f>
        <v>0</v>
      </c>
      <c r="AN224" s="178">
        <f t="shared" si="109"/>
        <v>0</v>
      </c>
      <c r="AO224" s="178">
        <f t="shared" si="110"/>
        <v>0</v>
      </c>
      <c r="AP224" s="178">
        <f t="shared" si="111"/>
        <v>0</v>
      </c>
      <c r="AQ224" s="178">
        <f t="shared" si="112"/>
        <v>0</v>
      </c>
      <c r="AR224" s="178">
        <f t="shared" si="113"/>
        <v>0</v>
      </c>
      <c r="AS224" s="178">
        <f t="shared" si="114"/>
        <v>0</v>
      </c>
      <c r="AT224" s="178">
        <f t="shared" si="115"/>
        <v>0</v>
      </c>
      <c r="AU224" s="214">
        <f t="shared" si="116"/>
        <v>0</v>
      </c>
      <c r="AV224" s="215"/>
      <c r="AW224" s="178"/>
      <c r="AX224" s="160">
        <f t="shared" si="117"/>
        <v>0</v>
      </c>
      <c r="AY224" s="191">
        <f t="shared" si="118"/>
        <v>0</v>
      </c>
      <c r="AZ224" s="191">
        <f t="shared" si="119"/>
        <v>0</v>
      </c>
      <c r="BA224" s="191">
        <f t="shared" si="120"/>
        <v>0</v>
      </c>
      <c r="BB224" s="161"/>
      <c r="BC224" s="174"/>
      <c r="BD224" s="174"/>
      <c r="BE224" s="174"/>
      <c r="BF224" s="174"/>
      <c r="BG224" s="174"/>
      <c r="BH224" s="174"/>
      <c r="BI224" s="157"/>
      <c r="BJ224" s="213">
        <f t="shared" si="100"/>
        <v>0</v>
      </c>
      <c r="BK224" s="213">
        <f t="shared" si="101"/>
        <v>0</v>
      </c>
      <c r="BL224" s="213">
        <f t="shared" si="102"/>
        <v>0</v>
      </c>
      <c r="BM224" s="817"/>
      <c r="BN224" s="219"/>
      <c r="BO224" s="193"/>
      <c r="BP224" s="215"/>
      <c r="BQ224" s="158"/>
      <c r="BR224" s="174"/>
      <c r="BS224" s="158"/>
      <c r="BT224" s="174"/>
      <c r="BU224" s="158"/>
      <c r="BV224" s="174"/>
      <c r="BW224" s="158"/>
      <c r="BX224" s="174"/>
      <c r="BY224" s="158"/>
      <c r="BZ224" s="202"/>
      <c r="CA224" s="212"/>
      <c r="CB224" s="174"/>
      <c r="CC224" s="174"/>
      <c r="CD224" s="174"/>
      <c r="CE224" s="174"/>
      <c r="CF224" s="174"/>
      <c r="CG224" s="174"/>
      <c r="CH224" s="174"/>
      <c r="CI224" s="174"/>
      <c r="CJ224" s="174"/>
      <c r="CK224" s="174"/>
      <c r="CL224" s="174"/>
      <c r="CM224" s="174"/>
      <c r="CN224" s="174"/>
      <c r="CO224" s="174"/>
      <c r="CP224" s="174"/>
      <c r="CQ224" s="174"/>
      <c r="CR224" s="174"/>
      <c r="CS224" s="174"/>
      <c r="CT224" s="174"/>
      <c r="CU224" s="174"/>
      <c r="CZ224" s="497"/>
      <c r="FV224" s="505"/>
      <c r="GF224" s="372"/>
    </row>
    <row r="225" spans="1:188" ht="39.950000000000003" customHeight="1" thickBot="1">
      <c r="A225" s="1020">
        <f t="shared" si="122"/>
        <v>0</v>
      </c>
      <c r="B225" s="939"/>
      <c r="C225" s="940"/>
      <c r="D225" s="943"/>
      <c r="E225" s="1027"/>
      <c r="F225" s="826"/>
      <c r="G225" s="827"/>
      <c r="H225" s="828"/>
      <c r="I225" s="1031">
        <f t="shared" si="121"/>
        <v>2</v>
      </c>
      <c r="J225" s="999" t="s">
        <v>0</v>
      </c>
      <c r="K225" s="999" t="s">
        <v>0</v>
      </c>
      <c r="L225" s="1007" t="s">
        <v>0</v>
      </c>
      <c r="M225" s="843">
        <f t="shared" si="103"/>
        <v>0.45833333333333331</v>
      </c>
      <c r="N225" s="219"/>
      <c r="O225" s="794"/>
      <c r="P225" s="103" t="s">
        <v>167</v>
      </c>
      <c r="Q225" s="116" t="str">
        <f t="shared" si="104"/>
        <v xml:space="preserve"> </v>
      </c>
      <c r="R225" s="116" t="str">
        <f t="shared" si="104"/>
        <v xml:space="preserve"> </v>
      </c>
      <c r="S225" s="116" t="str">
        <f t="shared" si="104"/>
        <v xml:space="preserve"> </v>
      </c>
      <c r="T225" s="123" t="str">
        <f t="shared" si="93"/>
        <v xml:space="preserve"> </v>
      </c>
      <c r="U225" s="143">
        <f t="shared" si="105"/>
        <v>41340.038194444445</v>
      </c>
      <c r="V225" s="203">
        <f t="shared" si="106"/>
        <v>0</v>
      </c>
      <c r="AD225" s="119" t="str">
        <f t="shared" si="94"/>
        <v>z-Unused-entry</v>
      </c>
      <c r="AE225" s="119">
        <f t="shared" si="95"/>
        <v>0</v>
      </c>
      <c r="AF225" s="110"/>
      <c r="AG225" s="115">
        <f t="shared" si="107"/>
        <v>0</v>
      </c>
      <c r="AH225" s="174">
        <f t="shared" si="96"/>
        <v>0</v>
      </c>
      <c r="AI225" s="174">
        <f t="shared" si="97"/>
        <v>0</v>
      </c>
      <c r="AJ225" s="285">
        <f t="shared" si="108"/>
        <v>999999999</v>
      </c>
      <c r="AK225" s="232">
        <f t="shared" si="98"/>
        <v>0</v>
      </c>
      <c r="AL225" s="232">
        <f t="shared" si="99"/>
        <v>0</v>
      </c>
      <c r="AM225" s="178">
        <f>IF(AND($L225="Attended",$J225="Yes"),IF('IO Intake'!D$8=$AJ225,VLOOKUP('IO Intro'!$C$4,$Y$9:$Z$16,2),$AM225),0)</f>
        <v>0</v>
      </c>
      <c r="AN225" s="178">
        <f t="shared" si="109"/>
        <v>0</v>
      </c>
      <c r="AO225" s="178">
        <f t="shared" si="110"/>
        <v>0</v>
      </c>
      <c r="AP225" s="178">
        <f t="shared" si="111"/>
        <v>0</v>
      </c>
      <c r="AQ225" s="178">
        <f t="shared" si="112"/>
        <v>0</v>
      </c>
      <c r="AR225" s="178">
        <f t="shared" si="113"/>
        <v>0</v>
      </c>
      <c r="AS225" s="178">
        <f t="shared" si="114"/>
        <v>0</v>
      </c>
      <c r="AT225" s="178">
        <f t="shared" si="115"/>
        <v>0</v>
      </c>
      <c r="AU225" s="214">
        <f t="shared" si="116"/>
        <v>0</v>
      </c>
      <c r="AV225" s="215"/>
      <c r="AW225" s="178"/>
      <c r="AX225" s="160">
        <f t="shared" si="117"/>
        <v>0</v>
      </c>
      <c r="AY225" s="191">
        <f t="shared" si="118"/>
        <v>0</v>
      </c>
      <c r="AZ225" s="191">
        <f t="shared" si="119"/>
        <v>0</v>
      </c>
      <c r="BA225" s="191">
        <f t="shared" si="120"/>
        <v>0</v>
      </c>
      <c r="BB225" s="161"/>
      <c r="BC225" s="174"/>
      <c r="BD225" s="174"/>
      <c r="BE225" s="174"/>
      <c r="BF225" s="174"/>
      <c r="BG225" s="174"/>
      <c r="BH225" s="174"/>
      <c r="BI225" s="157"/>
      <c r="BJ225" s="213">
        <f t="shared" si="100"/>
        <v>0</v>
      </c>
      <c r="BK225" s="213">
        <f t="shared" si="101"/>
        <v>0</v>
      </c>
      <c r="BL225" s="213">
        <f t="shared" si="102"/>
        <v>0</v>
      </c>
      <c r="BM225" s="817"/>
      <c r="BN225" s="219"/>
      <c r="BO225" s="193"/>
      <c r="BP225" s="215"/>
      <c r="BQ225" s="158"/>
      <c r="BR225" s="174"/>
      <c r="BS225" s="158"/>
      <c r="BT225" s="174"/>
      <c r="BU225" s="158"/>
      <c r="BV225" s="174"/>
      <c r="BW225" s="158"/>
      <c r="BX225" s="174"/>
      <c r="BY225" s="158"/>
      <c r="BZ225" s="202"/>
      <c r="CA225" s="212"/>
      <c r="CB225" s="174"/>
      <c r="CC225" s="174"/>
      <c r="CD225" s="174"/>
      <c r="CE225" s="174"/>
      <c r="CF225" s="174"/>
      <c r="CG225" s="174"/>
      <c r="CH225" s="174"/>
      <c r="CI225" s="174"/>
      <c r="CJ225" s="174"/>
      <c r="CK225" s="174"/>
      <c r="CL225" s="174"/>
      <c r="CM225" s="174"/>
      <c r="CN225" s="174"/>
      <c r="CO225" s="174"/>
      <c r="CP225" s="174"/>
      <c r="CQ225" s="174"/>
      <c r="CR225" s="174"/>
      <c r="CS225" s="174"/>
      <c r="CT225" s="174"/>
      <c r="CU225" s="174"/>
      <c r="CZ225" s="497"/>
      <c r="FV225" s="505"/>
      <c r="GF225" s="372"/>
    </row>
    <row r="226" spans="1:188" ht="39.950000000000003" customHeight="1" thickBot="1">
      <c r="A226" s="1020">
        <f t="shared" si="122"/>
        <v>0</v>
      </c>
      <c r="B226" s="939"/>
      <c r="C226" s="940"/>
      <c r="D226" s="943"/>
      <c r="E226" s="1027"/>
      <c r="F226" s="826"/>
      <c r="G226" s="827"/>
      <c r="H226" s="828"/>
      <c r="I226" s="1031">
        <f t="shared" si="121"/>
        <v>2</v>
      </c>
      <c r="J226" s="999" t="s">
        <v>0</v>
      </c>
      <c r="K226" s="999" t="s">
        <v>0</v>
      </c>
      <c r="L226" s="1007" t="s">
        <v>0</v>
      </c>
      <c r="M226" s="843">
        <f t="shared" si="103"/>
        <v>0.45833333333333331</v>
      </c>
      <c r="N226" s="219"/>
      <c r="O226" s="794"/>
      <c r="P226" s="103" t="s">
        <v>167</v>
      </c>
      <c r="Q226" s="116" t="str">
        <f t="shared" si="104"/>
        <v xml:space="preserve"> </v>
      </c>
      <c r="R226" s="116" t="str">
        <f t="shared" si="104"/>
        <v xml:space="preserve"> </v>
      </c>
      <c r="S226" s="116" t="str">
        <f t="shared" si="104"/>
        <v xml:space="preserve"> </v>
      </c>
      <c r="T226" s="123" t="str">
        <f t="shared" si="93"/>
        <v xml:space="preserve"> </v>
      </c>
      <c r="U226" s="143">
        <f t="shared" si="105"/>
        <v>41340.038194444445</v>
      </c>
      <c r="V226" s="203">
        <f t="shared" si="106"/>
        <v>0</v>
      </c>
      <c r="AD226" s="119" t="str">
        <f t="shared" si="94"/>
        <v>z-Unused-entry</v>
      </c>
      <c r="AE226" s="119">
        <f t="shared" si="95"/>
        <v>0</v>
      </c>
      <c r="AF226" s="110"/>
      <c r="AG226" s="115">
        <f t="shared" si="107"/>
        <v>0</v>
      </c>
      <c r="AH226" s="174">
        <f t="shared" si="96"/>
        <v>0</v>
      </c>
      <c r="AI226" s="174">
        <f t="shared" si="97"/>
        <v>0</v>
      </c>
      <c r="AJ226" s="285">
        <f t="shared" si="108"/>
        <v>999999999</v>
      </c>
      <c r="AK226" s="232">
        <f t="shared" si="98"/>
        <v>0</v>
      </c>
      <c r="AL226" s="232">
        <f t="shared" si="99"/>
        <v>0</v>
      </c>
      <c r="AM226" s="178">
        <f>IF(AND($L226="Attended",$J226="Yes"),IF('IO Intake'!D$8=$AJ226,VLOOKUP('IO Intro'!$C$4,$Y$9:$Z$16,2),$AM226),0)</f>
        <v>0</v>
      </c>
      <c r="AN226" s="178">
        <f t="shared" si="109"/>
        <v>0</v>
      </c>
      <c r="AO226" s="178">
        <f t="shared" si="110"/>
        <v>0</v>
      </c>
      <c r="AP226" s="178">
        <f t="shared" si="111"/>
        <v>0</v>
      </c>
      <c r="AQ226" s="178">
        <f t="shared" si="112"/>
        <v>0</v>
      </c>
      <c r="AR226" s="178">
        <f t="shared" si="113"/>
        <v>0</v>
      </c>
      <c r="AS226" s="178">
        <f t="shared" si="114"/>
        <v>0</v>
      </c>
      <c r="AT226" s="178">
        <f t="shared" si="115"/>
        <v>0</v>
      </c>
      <c r="AU226" s="214">
        <f t="shared" si="116"/>
        <v>0</v>
      </c>
      <c r="AV226" s="215"/>
      <c r="AW226" s="178"/>
      <c r="AX226" s="160">
        <f t="shared" si="117"/>
        <v>0</v>
      </c>
      <c r="AY226" s="191">
        <f t="shared" si="118"/>
        <v>0</v>
      </c>
      <c r="AZ226" s="191">
        <f t="shared" si="119"/>
        <v>0</v>
      </c>
      <c r="BA226" s="191">
        <f t="shared" si="120"/>
        <v>0</v>
      </c>
      <c r="BB226" s="161"/>
      <c r="BC226" s="174"/>
      <c r="BD226" s="174"/>
      <c r="BE226" s="174"/>
      <c r="BF226" s="174"/>
      <c r="BG226" s="174"/>
      <c r="BH226" s="174"/>
      <c r="BI226" s="157"/>
      <c r="BJ226" s="213">
        <f t="shared" si="100"/>
        <v>0</v>
      </c>
      <c r="BK226" s="213">
        <f t="shared" si="101"/>
        <v>0</v>
      </c>
      <c r="BL226" s="213">
        <f t="shared" si="102"/>
        <v>0</v>
      </c>
      <c r="BM226" s="817"/>
      <c r="BN226" s="219"/>
      <c r="BO226" s="193"/>
      <c r="BP226" s="215"/>
      <c r="BQ226" s="158"/>
      <c r="BR226" s="174"/>
      <c r="BS226" s="158"/>
      <c r="BT226" s="174"/>
      <c r="BU226" s="158"/>
      <c r="BV226" s="174"/>
      <c r="BW226" s="158"/>
      <c r="BX226" s="174"/>
      <c r="BY226" s="158"/>
      <c r="BZ226" s="202"/>
      <c r="CA226" s="212"/>
      <c r="CB226" s="174"/>
      <c r="CC226" s="174"/>
      <c r="CD226" s="174"/>
      <c r="CE226" s="174"/>
      <c r="CF226" s="174"/>
      <c r="CG226" s="174"/>
      <c r="CH226" s="174"/>
      <c r="CI226" s="174"/>
      <c r="CJ226" s="174"/>
      <c r="CK226" s="174"/>
      <c r="CL226" s="174"/>
      <c r="CM226" s="174"/>
      <c r="CN226" s="174"/>
      <c r="CO226" s="174"/>
      <c r="CP226" s="174"/>
      <c r="CQ226" s="174"/>
      <c r="CR226" s="174"/>
      <c r="CS226" s="174"/>
      <c r="CT226" s="174"/>
      <c r="CU226" s="174"/>
      <c r="CZ226" s="497"/>
      <c r="FV226" s="505"/>
      <c r="GF226" s="372"/>
    </row>
    <row r="227" spans="1:188" ht="39.950000000000003" customHeight="1" thickBot="1">
      <c r="A227" s="1020">
        <f t="shared" si="122"/>
        <v>0</v>
      </c>
      <c r="B227" s="939"/>
      <c r="C227" s="940"/>
      <c r="D227" s="943"/>
      <c r="E227" s="1027"/>
      <c r="F227" s="826"/>
      <c r="G227" s="827"/>
      <c r="H227" s="828"/>
      <c r="I227" s="1031">
        <f t="shared" si="121"/>
        <v>2</v>
      </c>
      <c r="J227" s="999" t="s">
        <v>0</v>
      </c>
      <c r="K227" s="999" t="s">
        <v>0</v>
      </c>
      <c r="L227" s="1007" t="s">
        <v>0</v>
      </c>
      <c r="M227" s="843">
        <f t="shared" si="103"/>
        <v>0.45833333333333331</v>
      </c>
      <c r="N227" s="219"/>
      <c r="O227" s="794"/>
      <c r="P227" s="103" t="s">
        <v>167</v>
      </c>
      <c r="Q227" s="116" t="str">
        <f t="shared" si="104"/>
        <v xml:space="preserve"> </v>
      </c>
      <c r="R227" s="116" t="str">
        <f t="shared" si="104"/>
        <v xml:space="preserve"> </v>
      </c>
      <c r="S227" s="116" t="str">
        <f t="shared" si="104"/>
        <v xml:space="preserve"> </v>
      </c>
      <c r="T227" s="123" t="str">
        <f t="shared" si="93"/>
        <v xml:space="preserve"> </v>
      </c>
      <c r="U227" s="143">
        <f t="shared" si="105"/>
        <v>41340.038194444445</v>
      </c>
      <c r="V227" s="203">
        <f t="shared" si="106"/>
        <v>0</v>
      </c>
      <c r="AD227" s="119" t="str">
        <f t="shared" si="94"/>
        <v>z-Unused-entry</v>
      </c>
      <c r="AE227" s="119">
        <f t="shared" si="95"/>
        <v>0</v>
      </c>
      <c r="AF227" s="110"/>
      <c r="AG227" s="115">
        <f t="shared" si="107"/>
        <v>0</v>
      </c>
      <c r="AH227" s="174">
        <f t="shared" si="96"/>
        <v>0</v>
      </c>
      <c r="AI227" s="174">
        <f t="shared" si="97"/>
        <v>0</v>
      </c>
      <c r="AJ227" s="285">
        <f t="shared" si="108"/>
        <v>999999999</v>
      </c>
      <c r="AK227" s="232">
        <f t="shared" si="98"/>
        <v>0</v>
      </c>
      <c r="AL227" s="232">
        <f t="shared" si="99"/>
        <v>0</v>
      </c>
      <c r="AM227" s="178">
        <f>IF(AND($L227="Attended",$J227="Yes"),IF('IO Intake'!D$8=$AJ227,VLOOKUP('IO Intro'!$C$4,$Y$9:$Z$16,2),$AM227),0)</f>
        <v>0</v>
      </c>
      <c r="AN227" s="178">
        <f t="shared" si="109"/>
        <v>0</v>
      </c>
      <c r="AO227" s="178">
        <f t="shared" si="110"/>
        <v>0</v>
      </c>
      <c r="AP227" s="178">
        <f t="shared" si="111"/>
        <v>0</v>
      </c>
      <c r="AQ227" s="178">
        <f t="shared" si="112"/>
        <v>0</v>
      </c>
      <c r="AR227" s="178">
        <f t="shared" si="113"/>
        <v>0</v>
      </c>
      <c r="AS227" s="178">
        <f t="shared" si="114"/>
        <v>0</v>
      </c>
      <c r="AT227" s="178">
        <f t="shared" si="115"/>
        <v>0</v>
      </c>
      <c r="AU227" s="214">
        <f t="shared" si="116"/>
        <v>0</v>
      </c>
      <c r="AV227" s="215"/>
      <c r="AW227" s="178"/>
      <c r="AX227" s="160">
        <f t="shared" si="117"/>
        <v>0</v>
      </c>
      <c r="AY227" s="191">
        <f t="shared" si="118"/>
        <v>0</v>
      </c>
      <c r="AZ227" s="191">
        <f t="shared" si="119"/>
        <v>0</v>
      </c>
      <c r="BA227" s="191">
        <f t="shared" si="120"/>
        <v>0</v>
      </c>
      <c r="BB227" s="161"/>
      <c r="BC227" s="174"/>
      <c r="BD227" s="174"/>
      <c r="BE227" s="174"/>
      <c r="BF227" s="174"/>
      <c r="BG227" s="174"/>
      <c r="BH227" s="174"/>
      <c r="BI227" s="157"/>
      <c r="BJ227" s="213">
        <f t="shared" si="100"/>
        <v>0</v>
      </c>
      <c r="BK227" s="213">
        <f t="shared" si="101"/>
        <v>0</v>
      </c>
      <c r="BL227" s="213">
        <f t="shared" si="102"/>
        <v>0</v>
      </c>
      <c r="BM227" s="817"/>
      <c r="BN227" s="219"/>
      <c r="BO227" s="193"/>
      <c r="BP227" s="215"/>
      <c r="BQ227" s="158"/>
      <c r="BR227" s="174"/>
      <c r="BS227" s="158"/>
      <c r="BT227" s="174"/>
      <c r="BU227" s="158"/>
      <c r="BV227" s="174"/>
      <c r="BW227" s="158"/>
      <c r="BX227" s="174"/>
      <c r="BY227" s="158"/>
      <c r="BZ227" s="202"/>
      <c r="CA227" s="212"/>
      <c r="CB227" s="174"/>
      <c r="CC227" s="174"/>
      <c r="CD227" s="174"/>
      <c r="CE227" s="174"/>
      <c r="CF227" s="174"/>
      <c r="CG227" s="174"/>
      <c r="CH227" s="174"/>
      <c r="CI227" s="174"/>
      <c r="CJ227" s="174"/>
      <c r="CK227" s="174"/>
      <c r="CL227" s="174"/>
      <c r="CM227" s="174"/>
      <c r="CN227" s="174"/>
      <c r="CO227" s="174"/>
      <c r="CP227" s="174"/>
      <c r="CQ227" s="174"/>
      <c r="CR227" s="174"/>
      <c r="CS227" s="174"/>
      <c r="CT227" s="174"/>
      <c r="CU227" s="174"/>
      <c r="CZ227" s="497"/>
      <c r="FV227" s="505"/>
      <c r="GF227" s="372"/>
    </row>
    <row r="228" spans="1:188" ht="39.950000000000003" customHeight="1" thickBot="1">
      <c r="A228" s="1020">
        <f t="shared" si="122"/>
        <v>0</v>
      </c>
      <c r="B228" s="939"/>
      <c r="C228" s="940"/>
      <c r="D228" s="943"/>
      <c r="E228" s="1027"/>
      <c r="F228" s="826"/>
      <c r="G228" s="827"/>
      <c r="H228" s="828"/>
      <c r="I228" s="1031">
        <f t="shared" si="121"/>
        <v>2</v>
      </c>
      <c r="J228" s="999" t="s">
        <v>0</v>
      </c>
      <c r="K228" s="999" t="s">
        <v>0</v>
      </c>
      <c r="L228" s="1007" t="s">
        <v>0</v>
      </c>
      <c r="M228" s="843">
        <f t="shared" si="103"/>
        <v>0.45833333333333331</v>
      </c>
      <c r="N228" s="219"/>
      <c r="O228" s="794"/>
      <c r="P228" s="103" t="s">
        <v>167</v>
      </c>
      <c r="Q228" s="116" t="str">
        <f t="shared" si="104"/>
        <v xml:space="preserve"> </v>
      </c>
      <c r="R228" s="116" t="str">
        <f t="shared" si="104"/>
        <v xml:space="preserve"> </v>
      </c>
      <c r="S228" s="116" t="str">
        <f t="shared" si="104"/>
        <v xml:space="preserve"> </v>
      </c>
      <c r="T228" s="123" t="str">
        <f t="shared" si="93"/>
        <v xml:space="preserve"> </v>
      </c>
      <c r="U228" s="143">
        <f t="shared" si="105"/>
        <v>41340.038194444445</v>
      </c>
      <c r="V228" s="203">
        <f t="shared" si="106"/>
        <v>0</v>
      </c>
      <c r="AD228" s="119" t="str">
        <f t="shared" si="94"/>
        <v>z-Unused-entry</v>
      </c>
      <c r="AE228" s="119">
        <f t="shared" si="95"/>
        <v>0</v>
      </c>
      <c r="AF228" s="110"/>
      <c r="AG228" s="115">
        <f t="shared" si="107"/>
        <v>0</v>
      </c>
      <c r="AH228" s="174">
        <f t="shared" si="96"/>
        <v>0</v>
      </c>
      <c r="AI228" s="174">
        <f t="shared" si="97"/>
        <v>0</v>
      </c>
      <c r="AJ228" s="285">
        <f t="shared" si="108"/>
        <v>999999999</v>
      </c>
      <c r="AK228" s="232">
        <f t="shared" si="98"/>
        <v>0</v>
      </c>
      <c r="AL228" s="232">
        <f t="shared" si="99"/>
        <v>0</v>
      </c>
      <c r="AM228" s="178">
        <f>IF(AND($L228="Attended",$J228="Yes"),IF('IO Intake'!D$8=$AJ228,VLOOKUP('IO Intro'!$C$4,$Y$9:$Z$16,2),$AM228),0)</f>
        <v>0</v>
      </c>
      <c r="AN228" s="178">
        <f t="shared" si="109"/>
        <v>0</v>
      </c>
      <c r="AO228" s="178">
        <f t="shared" si="110"/>
        <v>0</v>
      </c>
      <c r="AP228" s="178">
        <f t="shared" si="111"/>
        <v>0</v>
      </c>
      <c r="AQ228" s="178">
        <f t="shared" si="112"/>
        <v>0</v>
      </c>
      <c r="AR228" s="178">
        <f t="shared" si="113"/>
        <v>0</v>
      </c>
      <c r="AS228" s="178">
        <f t="shared" si="114"/>
        <v>0</v>
      </c>
      <c r="AT228" s="178">
        <f t="shared" si="115"/>
        <v>0</v>
      </c>
      <c r="AU228" s="214">
        <f t="shared" si="116"/>
        <v>0</v>
      </c>
      <c r="AV228" s="215"/>
      <c r="AW228" s="178"/>
      <c r="AX228" s="160">
        <f t="shared" si="117"/>
        <v>0</v>
      </c>
      <c r="AY228" s="191">
        <f t="shared" si="118"/>
        <v>0</v>
      </c>
      <c r="AZ228" s="191">
        <f t="shared" si="119"/>
        <v>0</v>
      </c>
      <c r="BA228" s="191">
        <f t="shared" si="120"/>
        <v>0</v>
      </c>
      <c r="BB228" s="161"/>
      <c r="BC228" s="174"/>
      <c r="BD228" s="174"/>
      <c r="BE228" s="174"/>
      <c r="BF228" s="174"/>
      <c r="BG228" s="174"/>
      <c r="BH228" s="174"/>
      <c r="BI228" s="157"/>
      <c r="BJ228" s="213">
        <f t="shared" si="100"/>
        <v>0</v>
      </c>
      <c r="BK228" s="213">
        <f t="shared" si="101"/>
        <v>0</v>
      </c>
      <c r="BL228" s="213">
        <f t="shared" si="102"/>
        <v>0</v>
      </c>
      <c r="BM228" s="817"/>
      <c r="BN228" s="219"/>
      <c r="BO228" s="193"/>
      <c r="BP228" s="215"/>
      <c r="BQ228" s="158"/>
      <c r="BR228" s="174"/>
      <c r="BS228" s="158"/>
      <c r="BT228" s="174"/>
      <c r="BU228" s="158"/>
      <c r="BV228" s="174"/>
      <c r="BW228" s="158"/>
      <c r="BX228" s="174"/>
      <c r="BY228" s="158"/>
      <c r="BZ228" s="202"/>
      <c r="CA228" s="212"/>
      <c r="CB228" s="174"/>
      <c r="CC228" s="174"/>
      <c r="CD228" s="174"/>
      <c r="CE228" s="174"/>
      <c r="CF228" s="174"/>
      <c r="CG228" s="174"/>
      <c r="CH228" s="174"/>
      <c r="CI228" s="174"/>
      <c r="CJ228" s="174"/>
      <c r="CK228" s="174"/>
      <c r="CL228" s="174"/>
      <c r="CM228" s="174"/>
      <c r="CN228" s="174"/>
      <c r="CO228" s="174"/>
      <c r="CP228" s="174"/>
      <c r="CQ228" s="174"/>
      <c r="CR228" s="174"/>
      <c r="CS228" s="174"/>
      <c r="CT228" s="174"/>
      <c r="CU228" s="174"/>
      <c r="CZ228" s="497"/>
      <c r="FV228" s="505"/>
      <c r="GF228" s="372"/>
    </row>
    <row r="229" spans="1:188" ht="39.950000000000003" customHeight="1" thickBot="1">
      <c r="A229" s="1020">
        <f t="shared" si="122"/>
        <v>0</v>
      </c>
      <c r="B229" s="939"/>
      <c r="C229" s="940"/>
      <c r="D229" s="943"/>
      <c r="E229" s="1027"/>
      <c r="F229" s="826"/>
      <c r="G229" s="827"/>
      <c r="H229" s="828"/>
      <c r="I229" s="1031">
        <f t="shared" si="121"/>
        <v>2</v>
      </c>
      <c r="J229" s="999" t="s">
        <v>0</v>
      </c>
      <c r="K229" s="999" t="s">
        <v>0</v>
      </c>
      <c r="L229" s="1007" t="s">
        <v>0</v>
      </c>
      <c r="M229" s="843">
        <f t="shared" si="103"/>
        <v>0.45833333333333331</v>
      </c>
      <c r="N229" s="219"/>
      <c r="O229" s="794"/>
      <c r="P229" s="103" t="s">
        <v>167</v>
      </c>
      <c r="Q229" s="116" t="str">
        <f t="shared" si="104"/>
        <v xml:space="preserve"> </v>
      </c>
      <c r="R229" s="116" t="str">
        <f t="shared" si="104"/>
        <v xml:space="preserve"> </v>
      </c>
      <c r="S229" s="116" t="str">
        <f t="shared" si="104"/>
        <v xml:space="preserve"> </v>
      </c>
      <c r="T229" s="123" t="str">
        <f t="shared" si="93"/>
        <v xml:space="preserve"> </v>
      </c>
      <c r="U229" s="143">
        <f t="shared" si="105"/>
        <v>41340.038194444445</v>
      </c>
      <c r="V229" s="203">
        <f t="shared" si="106"/>
        <v>0</v>
      </c>
      <c r="AD229" s="119" t="str">
        <f t="shared" si="94"/>
        <v>z-Unused-entry</v>
      </c>
      <c r="AE229" s="119">
        <f t="shared" si="95"/>
        <v>0</v>
      </c>
      <c r="AF229" s="110"/>
      <c r="AG229" s="115">
        <f t="shared" si="107"/>
        <v>0</v>
      </c>
      <c r="AH229" s="174">
        <f t="shared" si="96"/>
        <v>0</v>
      </c>
      <c r="AI229" s="174">
        <f t="shared" si="97"/>
        <v>0</v>
      </c>
      <c r="AJ229" s="285">
        <f t="shared" si="108"/>
        <v>999999999</v>
      </c>
      <c r="AK229" s="232">
        <f t="shared" si="98"/>
        <v>0</v>
      </c>
      <c r="AL229" s="232">
        <f t="shared" si="99"/>
        <v>0</v>
      </c>
      <c r="AM229" s="178">
        <f>IF(AND($L229="Attended",$J229="Yes"),IF('IO Intake'!D$8=$AJ229,VLOOKUP('IO Intro'!$C$4,$Y$9:$Z$16,2),$AM229),0)</f>
        <v>0</v>
      </c>
      <c r="AN229" s="178">
        <f t="shared" si="109"/>
        <v>0</v>
      </c>
      <c r="AO229" s="178">
        <f t="shared" si="110"/>
        <v>0</v>
      </c>
      <c r="AP229" s="178">
        <f t="shared" si="111"/>
        <v>0</v>
      </c>
      <c r="AQ229" s="178">
        <f t="shared" si="112"/>
        <v>0</v>
      </c>
      <c r="AR229" s="178">
        <f t="shared" si="113"/>
        <v>0</v>
      </c>
      <c r="AS229" s="178">
        <f t="shared" si="114"/>
        <v>0</v>
      </c>
      <c r="AT229" s="178">
        <f t="shared" si="115"/>
        <v>0</v>
      </c>
      <c r="AU229" s="214">
        <f t="shared" si="116"/>
        <v>0</v>
      </c>
      <c r="AV229" s="215"/>
      <c r="AW229" s="178"/>
      <c r="AX229" s="160">
        <f t="shared" si="117"/>
        <v>0</v>
      </c>
      <c r="AY229" s="191">
        <f t="shared" si="118"/>
        <v>0</v>
      </c>
      <c r="AZ229" s="191">
        <f t="shared" si="119"/>
        <v>0</v>
      </c>
      <c r="BA229" s="191">
        <f t="shared" si="120"/>
        <v>0</v>
      </c>
      <c r="BB229" s="161"/>
      <c r="BC229" s="174"/>
      <c r="BD229" s="174"/>
      <c r="BE229" s="174"/>
      <c r="BF229" s="174"/>
      <c r="BG229" s="174"/>
      <c r="BH229" s="174"/>
      <c r="BI229" s="157"/>
      <c r="BJ229" s="213">
        <f t="shared" si="100"/>
        <v>0</v>
      </c>
      <c r="BK229" s="213">
        <f t="shared" si="101"/>
        <v>0</v>
      </c>
      <c r="BL229" s="213">
        <f t="shared" si="102"/>
        <v>0</v>
      </c>
      <c r="BM229" s="817"/>
      <c r="BN229" s="219"/>
      <c r="BO229" s="193"/>
      <c r="BP229" s="215"/>
      <c r="BQ229" s="158"/>
      <c r="BR229" s="174"/>
      <c r="BS229" s="158"/>
      <c r="BT229" s="174"/>
      <c r="BU229" s="158"/>
      <c r="BV229" s="174"/>
      <c r="BW229" s="158"/>
      <c r="BX229" s="174"/>
      <c r="BY229" s="158"/>
      <c r="BZ229" s="202"/>
      <c r="CA229" s="212"/>
      <c r="CB229" s="174"/>
      <c r="CC229" s="174"/>
      <c r="CD229" s="174"/>
      <c r="CE229" s="174"/>
      <c r="CF229" s="174"/>
      <c r="CG229" s="174"/>
      <c r="CH229" s="174"/>
      <c r="CI229" s="174"/>
      <c r="CJ229" s="174"/>
      <c r="CK229" s="174"/>
      <c r="CL229" s="174"/>
      <c r="CM229" s="174"/>
      <c r="CN229" s="174"/>
      <c r="CO229" s="174"/>
      <c r="CP229" s="174"/>
      <c r="CQ229" s="174"/>
      <c r="CR229" s="174"/>
      <c r="CS229" s="174"/>
      <c r="CT229" s="174"/>
      <c r="CU229" s="174"/>
      <c r="CZ229" s="497"/>
      <c r="FV229" s="505"/>
      <c r="GF229" s="372"/>
    </row>
    <row r="230" spans="1:188" ht="39.950000000000003" customHeight="1" thickBot="1">
      <c r="A230" s="1020">
        <f t="shared" si="122"/>
        <v>0</v>
      </c>
      <c r="B230" s="939"/>
      <c r="C230" s="940"/>
      <c r="D230" s="943"/>
      <c r="E230" s="1027"/>
      <c r="F230" s="826"/>
      <c r="G230" s="827"/>
      <c r="H230" s="828"/>
      <c r="I230" s="1031">
        <f t="shared" si="121"/>
        <v>2</v>
      </c>
      <c r="J230" s="999" t="s">
        <v>0</v>
      </c>
      <c r="K230" s="999" t="s">
        <v>0</v>
      </c>
      <c r="L230" s="1007" t="s">
        <v>0</v>
      </c>
      <c r="M230" s="843">
        <f t="shared" si="103"/>
        <v>0.45833333333333331</v>
      </c>
      <c r="N230" s="219"/>
      <c r="O230" s="794"/>
      <c r="P230" s="103" t="s">
        <v>167</v>
      </c>
      <c r="Q230" s="116" t="str">
        <f t="shared" si="104"/>
        <v xml:space="preserve"> </v>
      </c>
      <c r="R230" s="116" t="str">
        <f t="shared" si="104"/>
        <v xml:space="preserve"> </v>
      </c>
      <c r="S230" s="116" t="str">
        <f t="shared" si="104"/>
        <v xml:space="preserve"> </v>
      </c>
      <c r="T230" s="123" t="str">
        <f t="shared" si="93"/>
        <v xml:space="preserve"> </v>
      </c>
      <c r="U230" s="143">
        <f t="shared" si="105"/>
        <v>41340.038194444445</v>
      </c>
      <c r="V230" s="203">
        <f t="shared" si="106"/>
        <v>0</v>
      </c>
      <c r="AD230" s="119" t="str">
        <f t="shared" si="94"/>
        <v>z-Unused-entry</v>
      </c>
      <c r="AE230" s="119">
        <f t="shared" si="95"/>
        <v>0</v>
      </c>
      <c r="AF230" s="110"/>
      <c r="AG230" s="115">
        <f t="shared" si="107"/>
        <v>0</v>
      </c>
      <c r="AH230" s="174">
        <f t="shared" si="96"/>
        <v>0</v>
      </c>
      <c r="AI230" s="174">
        <f t="shared" si="97"/>
        <v>0</v>
      </c>
      <c r="AJ230" s="285">
        <f t="shared" si="108"/>
        <v>999999999</v>
      </c>
      <c r="AK230" s="232">
        <f t="shared" si="98"/>
        <v>0</v>
      </c>
      <c r="AL230" s="232">
        <f t="shared" si="99"/>
        <v>0</v>
      </c>
      <c r="AM230" s="178">
        <f>IF(AND($L230="Attended",$J230="Yes"),IF('IO Intake'!D$8=$AJ230,VLOOKUP('IO Intro'!$C$4,$Y$9:$Z$16,2),$AM230),0)</f>
        <v>0</v>
      </c>
      <c r="AN230" s="178">
        <f t="shared" si="109"/>
        <v>0</v>
      </c>
      <c r="AO230" s="178">
        <f t="shared" si="110"/>
        <v>0</v>
      </c>
      <c r="AP230" s="178">
        <f t="shared" si="111"/>
        <v>0</v>
      </c>
      <c r="AQ230" s="178">
        <f t="shared" si="112"/>
        <v>0</v>
      </c>
      <c r="AR230" s="178">
        <f t="shared" si="113"/>
        <v>0</v>
      </c>
      <c r="AS230" s="178">
        <f t="shared" si="114"/>
        <v>0</v>
      </c>
      <c r="AT230" s="178">
        <f t="shared" si="115"/>
        <v>0</v>
      </c>
      <c r="AU230" s="214">
        <f t="shared" si="116"/>
        <v>0</v>
      </c>
      <c r="AV230" s="215"/>
      <c r="AW230" s="178"/>
      <c r="AX230" s="160">
        <f t="shared" si="117"/>
        <v>0</v>
      </c>
      <c r="AY230" s="191">
        <f t="shared" si="118"/>
        <v>0</v>
      </c>
      <c r="AZ230" s="191">
        <f t="shared" si="119"/>
        <v>0</v>
      </c>
      <c r="BA230" s="191">
        <f t="shared" si="120"/>
        <v>0</v>
      </c>
      <c r="BB230" s="161"/>
      <c r="BC230" s="174"/>
      <c r="BD230" s="174"/>
      <c r="BE230" s="174"/>
      <c r="BF230" s="174"/>
      <c r="BG230" s="174"/>
      <c r="BH230" s="174"/>
      <c r="BI230" s="157"/>
      <c r="BJ230" s="213">
        <f t="shared" si="100"/>
        <v>0</v>
      </c>
      <c r="BK230" s="213">
        <f t="shared" si="101"/>
        <v>0</v>
      </c>
      <c r="BL230" s="213">
        <f t="shared" si="102"/>
        <v>0</v>
      </c>
      <c r="BM230" s="817"/>
      <c r="BN230" s="219"/>
      <c r="BO230" s="193"/>
      <c r="BP230" s="215"/>
      <c r="BQ230" s="158"/>
      <c r="BR230" s="174"/>
      <c r="BS230" s="158"/>
      <c r="BT230" s="174"/>
      <c r="BU230" s="158"/>
      <c r="BV230" s="174"/>
      <c r="BW230" s="158"/>
      <c r="BX230" s="174"/>
      <c r="BY230" s="158"/>
      <c r="BZ230" s="202"/>
      <c r="CA230" s="212"/>
      <c r="CB230" s="174"/>
      <c r="CC230" s="174"/>
      <c r="CD230" s="174"/>
      <c r="CE230" s="174"/>
      <c r="CF230" s="174"/>
      <c r="CG230" s="174"/>
      <c r="CH230" s="174"/>
      <c r="CI230" s="174"/>
      <c r="CJ230" s="174"/>
      <c r="CK230" s="174"/>
      <c r="CL230" s="174"/>
      <c r="CM230" s="174"/>
      <c r="CN230" s="174"/>
      <c r="CO230" s="174"/>
      <c r="CP230" s="174"/>
      <c r="CQ230" s="174"/>
      <c r="CR230" s="174"/>
      <c r="CS230" s="174"/>
      <c r="CT230" s="174"/>
      <c r="CU230" s="174"/>
      <c r="CZ230" s="497"/>
      <c r="FV230" s="505"/>
      <c r="GF230" s="372"/>
    </row>
    <row r="231" spans="1:188" ht="39.950000000000003" customHeight="1" thickBot="1">
      <c r="A231" s="1020">
        <f t="shared" si="122"/>
        <v>0</v>
      </c>
      <c r="B231" s="939"/>
      <c r="C231" s="940"/>
      <c r="D231" s="943"/>
      <c r="E231" s="1027"/>
      <c r="F231" s="826"/>
      <c r="G231" s="827"/>
      <c r="H231" s="828"/>
      <c r="I231" s="1031">
        <f t="shared" si="121"/>
        <v>2</v>
      </c>
      <c r="J231" s="999" t="s">
        <v>0</v>
      </c>
      <c r="K231" s="999" t="s">
        <v>0</v>
      </c>
      <c r="L231" s="1007" t="s">
        <v>0</v>
      </c>
      <c r="M231" s="843">
        <f t="shared" si="103"/>
        <v>0.45833333333333331</v>
      </c>
      <c r="N231" s="219"/>
      <c r="O231" s="794"/>
      <c r="P231" s="103" t="s">
        <v>167</v>
      </c>
      <c r="Q231" s="116" t="str">
        <f t="shared" si="104"/>
        <v xml:space="preserve"> </v>
      </c>
      <c r="R231" s="116" t="str">
        <f t="shared" si="104"/>
        <v xml:space="preserve"> </v>
      </c>
      <c r="S231" s="116" t="str">
        <f t="shared" si="104"/>
        <v xml:space="preserve"> </v>
      </c>
      <c r="T231" s="123" t="str">
        <f t="shared" si="93"/>
        <v xml:space="preserve"> </v>
      </c>
      <c r="U231" s="143">
        <f t="shared" si="105"/>
        <v>41340.038194444445</v>
      </c>
      <c r="V231" s="203">
        <f t="shared" si="106"/>
        <v>0</v>
      </c>
      <c r="AD231" s="119" t="str">
        <f t="shared" si="94"/>
        <v>z-Unused-entry</v>
      </c>
      <c r="AE231" s="119">
        <f t="shared" si="95"/>
        <v>0</v>
      </c>
      <c r="AF231" s="110"/>
      <c r="AG231" s="115">
        <f t="shared" si="107"/>
        <v>0</v>
      </c>
      <c r="AH231" s="174">
        <f t="shared" si="96"/>
        <v>0</v>
      </c>
      <c r="AI231" s="174">
        <f t="shared" si="97"/>
        <v>0</v>
      </c>
      <c r="AJ231" s="285">
        <f t="shared" si="108"/>
        <v>999999999</v>
      </c>
      <c r="AK231" s="232">
        <f t="shared" si="98"/>
        <v>0</v>
      </c>
      <c r="AL231" s="232">
        <f t="shared" si="99"/>
        <v>0</v>
      </c>
      <c r="AM231" s="178">
        <f>IF(AND($L231="Attended",$J231="Yes"),IF('IO Intake'!D$8=$AJ231,VLOOKUP('IO Intro'!$C$4,$Y$9:$Z$16,2),$AM231),0)</f>
        <v>0</v>
      </c>
      <c r="AN231" s="178">
        <f t="shared" si="109"/>
        <v>0</v>
      </c>
      <c r="AO231" s="178">
        <f t="shared" si="110"/>
        <v>0</v>
      </c>
      <c r="AP231" s="178">
        <f t="shared" si="111"/>
        <v>0</v>
      </c>
      <c r="AQ231" s="178">
        <f t="shared" si="112"/>
        <v>0</v>
      </c>
      <c r="AR231" s="178">
        <f t="shared" si="113"/>
        <v>0</v>
      </c>
      <c r="AS231" s="178">
        <f t="shared" si="114"/>
        <v>0</v>
      </c>
      <c r="AT231" s="178">
        <f t="shared" si="115"/>
        <v>0</v>
      </c>
      <c r="AU231" s="214">
        <f t="shared" si="116"/>
        <v>0</v>
      </c>
      <c r="AV231" s="215"/>
      <c r="AW231" s="178"/>
      <c r="AX231" s="160">
        <f t="shared" si="117"/>
        <v>0</v>
      </c>
      <c r="AY231" s="191">
        <f t="shared" si="118"/>
        <v>0</v>
      </c>
      <c r="AZ231" s="191">
        <f t="shared" si="119"/>
        <v>0</v>
      </c>
      <c r="BA231" s="191">
        <f t="shared" si="120"/>
        <v>0</v>
      </c>
      <c r="BB231" s="161"/>
      <c r="BC231" s="174"/>
      <c r="BD231" s="174"/>
      <c r="BE231" s="174"/>
      <c r="BF231" s="174"/>
      <c r="BG231" s="174"/>
      <c r="BH231" s="174"/>
      <c r="BI231" s="157"/>
      <c r="BJ231" s="213">
        <f t="shared" si="100"/>
        <v>0</v>
      </c>
      <c r="BK231" s="213">
        <f t="shared" si="101"/>
        <v>0</v>
      </c>
      <c r="BL231" s="213">
        <f t="shared" si="102"/>
        <v>0</v>
      </c>
      <c r="BM231" s="817"/>
      <c r="BN231" s="219"/>
      <c r="BO231" s="193"/>
      <c r="BP231" s="215"/>
      <c r="BQ231" s="158"/>
      <c r="BR231" s="174"/>
      <c r="BS231" s="158"/>
      <c r="BT231" s="174"/>
      <c r="BU231" s="158"/>
      <c r="BV231" s="174"/>
      <c r="BW231" s="158"/>
      <c r="BX231" s="174"/>
      <c r="BY231" s="158"/>
      <c r="BZ231" s="202"/>
      <c r="CA231" s="212"/>
      <c r="CB231" s="174"/>
      <c r="CC231" s="174"/>
      <c r="CD231" s="174"/>
      <c r="CE231" s="174"/>
      <c r="CF231" s="174"/>
      <c r="CG231" s="174"/>
      <c r="CH231" s="174"/>
      <c r="CI231" s="174"/>
      <c r="CJ231" s="174"/>
      <c r="CK231" s="174"/>
      <c r="CL231" s="174"/>
      <c r="CM231" s="174"/>
      <c r="CN231" s="174"/>
      <c r="CO231" s="174"/>
      <c r="CP231" s="174"/>
      <c r="CQ231" s="174"/>
      <c r="CR231" s="174"/>
      <c r="CS231" s="174"/>
      <c r="CT231" s="174"/>
      <c r="CU231" s="174"/>
      <c r="CZ231" s="497"/>
      <c r="FV231" s="505"/>
      <c r="GF231" s="372"/>
    </row>
    <row r="232" spans="1:188" ht="39.950000000000003" customHeight="1" thickBot="1">
      <c r="A232" s="1020">
        <f t="shared" si="122"/>
        <v>0</v>
      </c>
      <c r="B232" s="939"/>
      <c r="C232" s="940"/>
      <c r="D232" s="943"/>
      <c r="E232" s="1027"/>
      <c r="F232" s="826"/>
      <c r="G232" s="827"/>
      <c r="H232" s="828"/>
      <c r="I232" s="1031">
        <f t="shared" si="121"/>
        <v>2</v>
      </c>
      <c r="J232" s="999" t="s">
        <v>0</v>
      </c>
      <c r="K232" s="999" t="s">
        <v>0</v>
      </c>
      <c r="L232" s="1007" t="s">
        <v>0</v>
      </c>
      <c r="M232" s="843">
        <f t="shared" si="103"/>
        <v>0.45833333333333331</v>
      </c>
      <c r="N232" s="219"/>
      <c r="O232" s="794"/>
      <c r="P232" s="103" t="s">
        <v>167</v>
      </c>
      <c r="Q232" s="116" t="str">
        <f t="shared" si="104"/>
        <v xml:space="preserve"> </v>
      </c>
      <c r="R232" s="116" t="str">
        <f t="shared" si="104"/>
        <v xml:space="preserve"> </v>
      </c>
      <c r="S232" s="116" t="str">
        <f t="shared" si="104"/>
        <v xml:space="preserve"> </v>
      </c>
      <c r="T232" s="123" t="str">
        <f t="shared" si="93"/>
        <v xml:space="preserve"> </v>
      </c>
      <c r="U232" s="143">
        <f t="shared" si="105"/>
        <v>41340.038194444445</v>
      </c>
      <c r="V232" s="203">
        <f t="shared" si="106"/>
        <v>0</v>
      </c>
      <c r="AD232" s="119" t="str">
        <f t="shared" si="94"/>
        <v>z-Unused-entry</v>
      </c>
      <c r="AE232" s="119">
        <f t="shared" si="95"/>
        <v>0</v>
      </c>
      <c r="AF232" s="110"/>
      <c r="AG232" s="115">
        <f t="shared" si="107"/>
        <v>0</v>
      </c>
      <c r="AH232" s="174">
        <f t="shared" si="96"/>
        <v>0</v>
      </c>
      <c r="AI232" s="174">
        <f t="shared" si="97"/>
        <v>0</v>
      </c>
      <c r="AJ232" s="285">
        <f t="shared" si="108"/>
        <v>999999999</v>
      </c>
      <c r="AK232" s="232">
        <f t="shared" si="98"/>
        <v>0</v>
      </c>
      <c r="AL232" s="232">
        <f t="shared" si="99"/>
        <v>0</v>
      </c>
      <c r="AM232" s="178">
        <f>IF(AND($L232="Attended",$J232="Yes"),IF('IO Intake'!D$8=$AJ232,VLOOKUP('IO Intro'!$C$4,$Y$9:$Z$16,2),$AM232),0)</f>
        <v>0</v>
      </c>
      <c r="AN232" s="178">
        <f t="shared" si="109"/>
        <v>0</v>
      </c>
      <c r="AO232" s="178">
        <f t="shared" si="110"/>
        <v>0</v>
      </c>
      <c r="AP232" s="178">
        <f t="shared" si="111"/>
        <v>0</v>
      </c>
      <c r="AQ232" s="178">
        <f t="shared" si="112"/>
        <v>0</v>
      </c>
      <c r="AR232" s="178">
        <f t="shared" si="113"/>
        <v>0</v>
      </c>
      <c r="AS232" s="178">
        <f t="shared" si="114"/>
        <v>0</v>
      </c>
      <c r="AT232" s="178">
        <f t="shared" si="115"/>
        <v>0</v>
      </c>
      <c r="AU232" s="214">
        <f t="shared" si="116"/>
        <v>0</v>
      </c>
      <c r="AV232" s="215"/>
      <c r="AW232" s="178"/>
      <c r="AX232" s="160">
        <f t="shared" si="117"/>
        <v>0</v>
      </c>
      <c r="AY232" s="191">
        <f t="shared" si="118"/>
        <v>0</v>
      </c>
      <c r="AZ232" s="191">
        <f t="shared" si="119"/>
        <v>0</v>
      </c>
      <c r="BA232" s="191">
        <f t="shared" si="120"/>
        <v>0</v>
      </c>
      <c r="BB232" s="161"/>
      <c r="BC232" s="174"/>
      <c r="BD232" s="174"/>
      <c r="BE232" s="174"/>
      <c r="BF232" s="174"/>
      <c r="BG232" s="174"/>
      <c r="BH232" s="174"/>
      <c r="BI232" s="157"/>
      <c r="BJ232" s="213">
        <f t="shared" si="100"/>
        <v>0</v>
      </c>
      <c r="BK232" s="213">
        <f t="shared" si="101"/>
        <v>0</v>
      </c>
      <c r="BL232" s="213">
        <f t="shared" si="102"/>
        <v>0</v>
      </c>
      <c r="BM232" s="817"/>
      <c r="BN232" s="219"/>
      <c r="BO232" s="193"/>
      <c r="BP232" s="215"/>
      <c r="BQ232" s="158"/>
      <c r="BR232" s="174"/>
      <c r="BS232" s="158"/>
      <c r="BT232" s="174"/>
      <c r="BU232" s="158"/>
      <c r="BV232" s="174"/>
      <c r="BW232" s="158"/>
      <c r="BX232" s="174"/>
      <c r="BY232" s="158"/>
      <c r="BZ232" s="202"/>
      <c r="CA232" s="212"/>
      <c r="CB232" s="174"/>
      <c r="CC232" s="174"/>
      <c r="CD232" s="174"/>
      <c r="CE232" s="174"/>
      <c r="CF232" s="174"/>
      <c r="CG232" s="174"/>
      <c r="CH232" s="174"/>
      <c r="CI232" s="174"/>
      <c r="CJ232" s="174"/>
      <c r="CK232" s="174"/>
      <c r="CL232" s="174"/>
      <c r="CM232" s="174"/>
      <c r="CN232" s="174"/>
      <c r="CO232" s="174"/>
      <c r="CP232" s="174"/>
      <c r="CQ232" s="174"/>
      <c r="CR232" s="174"/>
      <c r="CS232" s="174"/>
      <c r="CT232" s="174"/>
      <c r="CU232" s="174"/>
      <c r="CZ232" s="497"/>
      <c r="FV232" s="505"/>
      <c r="GF232" s="372"/>
    </row>
    <row r="233" spans="1:188" ht="39.950000000000003" customHeight="1" thickBot="1">
      <c r="A233" s="1020">
        <f t="shared" si="122"/>
        <v>0</v>
      </c>
      <c r="B233" s="939"/>
      <c r="C233" s="940"/>
      <c r="D233" s="943"/>
      <c r="E233" s="1027"/>
      <c r="F233" s="826"/>
      <c r="G233" s="827"/>
      <c r="H233" s="828"/>
      <c r="I233" s="1031">
        <f t="shared" si="121"/>
        <v>2</v>
      </c>
      <c r="J233" s="999" t="s">
        <v>0</v>
      </c>
      <c r="K233" s="999" t="s">
        <v>0</v>
      </c>
      <c r="L233" s="1007" t="s">
        <v>0</v>
      </c>
      <c r="M233" s="843">
        <f t="shared" si="103"/>
        <v>0.45833333333333331</v>
      </c>
      <c r="N233" s="219"/>
      <c r="O233" s="794"/>
      <c r="P233" s="103" t="s">
        <v>167</v>
      </c>
      <c r="Q233" s="116" t="str">
        <f t="shared" si="104"/>
        <v xml:space="preserve"> </v>
      </c>
      <c r="R233" s="116" t="str">
        <f t="shared" si="104"/>
        <v xml:space="preserve"> </v>
      </c>
      <c r="S233" s="116" t="str">
        <f t="shared" si="104"/>
        <v xml:space="preserve"> </v>
      </c>
      <c r="T233" s="123" t="str">
        <f t="shared" si="93"/>
        <v xml:space="preserve"> </v>
      </c>
      <c r="U233" s="143">
        <f t="shared" si="105"/>
        <v>41340.038194444445</v>
      </c>
      <c r="V233" s="203">
        <f t="shared" si="106"/>
        <v>0</v>
      </c>
      <c r="AD233" s="119" t="str">
        <f t="shared" si="94"/>
        <v>z-Unused-entry</v>
      </c>
      <c r="AE233" s="119">
        <f t="shared" si="95"/>
        <v>0</v>
      </c>
      <c r="AF233" s="110"/>
      <c r="AG233" s="115">
        <f t="shared" si="107"/>
        <v>0</v>
      </c>
      <c r="AH233" s="174">
        <f t="shared" si="96"/>
        <v>0</v>
      </c>
      <c r="AI233" s="174">
        <f t="shared" si="97"/>
        <v>0</v>
      </c>
      <c r="AJ233" s="285">
        <f t="shared" si="108"/>
        <v>999999999</v>
      </c>
      <c r="AK233" s="232">
        <f t="shared" si="98"/>
        <v>0</v>
      </c>
      <c r="AL233" s="232">
        <f t="shared" si="99"/>
        <v>0</v>
      </c>
      <c r="AM233" s="178">
        <f>IF(AND($L233="Attended",$J233="Yes"),IF('IO Intake'!D$8=$AJ233,VLOOKUP('IO Intro'!$C$4,$Y$9:$Z$16,2),$AM233),0)</f>
        <v>0</v>
      </c>
      <c r="AN233" s="178">
        <f t="shared" si="109"/>
        <v>0</v>
      </c>
      <c r="AO233" s="178">
        <f t="shared" si="110"/>
        <v>0</v>
      </c>
      <c r="AP233" s="178">
        <f t="shared" si="111"/>
        <v>0</v>
      </c>
      <c r="AQ233" s="178">
        <f t="shared" si="112"/>
        <v>0</v>
      </c>
      <c r="AR233" s="178">
        <f t="shared" si="113"/>
        <v>0</v>
      </c>
      <c r="AS233" s="178">
        <f t="shared" si="114"/>
        <v>0</v>
      </c>
      <c r="AT233" s="178">
        <f t="shared" si="115"/>
        <v>0</v>
      </c>
      <c r="AU233" s="214">
        <f t="shared" si="116"/>
        <v>0</v>
      </c>
      <c r="AV233" s="215"/>
      <c r="AW233" s="178"/>
      <c r="AX233" s="160">
        <f t="shared" si="117"/>
        <v>0</v>
      </c>
      <c r="AY233" s="191">
        <f t="shared" si="118"/>
        <v>0</v>
      </c>
      <c r="AZ233" s="191">
        <f t="shared" si="119"/>
        <v>0</v>
      </c>
      <c r="BA233" s="191">
        <f t="shared" si="120"/>
        <v>0</v>
      </c>
      <c r="BB233" s="161"/>
      <c r="BC233" s="174"/>
      <c r="BD233" s="174"/>
      <c r="BE233" s="174"/>
      <c r="BF233" s="174"/>
      <c r="BG233" s="174"/>
      <c r="BH233" s="174"/>
      <c r="BI233" s="157"/>
      <c r="BJ233" s="213">
        <f t="shared" si="100"/>
        <v>0</v>
      </c>
      <c r="BK233" s="213">
        <f t="shared" si="101"/>
        <v>0</v>
      </c>
      <c r="BL233" s="213">
        <f t="shared" si="102"/>
        <v>0</v>
      </c>
      <c r="BM233" s="817"/>
      <c r="BN233" s="219"/>
      <c r="BO233" s="193"/>
      <c r="BP233" s="215"/>
      <c r="BQ233" s="158"/>
      <c r="BR233" s="174"/>
      <c r="BS233" s="158"/>
      <c r="BT233" s="174"/>
      <c r="BU233" s="158"/>
      <c r="BV233" s="174"/>
      <c r="BW233" s="158"/>
      <c r="BX233" s="174"/>
      <c r="BY233" s="158"/>
      <c r="BZ233" s="202"/>
      <c r="CA233" s="212"/>
      <c r="CB233" s="174"/>
      <c r="CC233" s="174"/>
      <c r="CD233" s="174"/>
      <c r="CE233" s="174"/>
      <c r="CF233" s="174"/>
      <c r="CG233" s="174"/>
      <c r="CH233" s="174"/>
      <c r="CI233" s="174"/>
      <c r="CJ233" s="174"/>
      <c r="CK233" s="174"/>
      <c r="CL233" s="174"/>
      <c r="CM233" s="174"/>
      <c r="CN233" s="174"/>
      <c r="CO233" s="174"/>
      <c r="CP233" s="174"/>
      <c r="CQ233" s="174"/>
      <c r="CR233" s="174"/>
      <c r="CS233" s="174"/>
      <c r="CT233" s="174"/>
      <c r="CU233" s="174"/>
      <c r="CZ233" s="497"/>
      <c r="FV233" s="505"/>
      <c r="GF233" s="372"/>
    </row>
    <row r="234" spans="1:188" ht="39.950000000000003" customHeight="1" thickBot="1">
      <c r="A234" s="1020">
        <f t="shared" si="122"/>
        <v>0</v>
      </c>
      <c r="B234" s="939"/>
      <c r="C234" s="940"/>
      <c r="D234" s="943"/>
      <c r="E234" s="1027"/>
      <c r="F234" s="826"/>
      <c r="G234" s="827"/>
      <c r="H234" s="828"/>
      <c r="I234" s="1031">
        <f t="shared" si="121"/>
        <v>2</v>
      </c>
      <c r="J234" s="999" t="s">
        <v>0</v>
      </c>
      <c r="K234" s="999" t="s">
        <v>0</v>
      </c>
      <c r="L234" s="1007" t="s">
        <v>0</v>
      </c>
      <c r="M234" s="843">
        <f t="shared" si="103"/>
        <v>0.45833333333333331</v>
      </c>
      <c r="N234" s="219"/>
      <c r="O234" s="794"/>
      <c r="P234" s="103" t="s">
        <v>167</v>
      </c>
      <c r="Q234" s="116" t="str">
        <f t="shared" si="104"/>
        <v xml:space="preserve"> </v>
      </c>
      <c r="R234" s="116" t="str">
        <f t="shared" si="104"/>
        <v xml:space="preserve"> </v>
      </c>
      <c r="S234" s="116" t="str">
        <f t="shared" si="104"/>
        <v xml:space="preserve"> </v>
      </c>
      <c r="T234" s="123" t="str">
        <f t="shared" si="93"/>
        <v xml:space="preserve"> </v>
      </c>
      <c r="U234" s="143">
        <f t="shared" si="105"/>
        <v>41340.038194444445</v>
      </c>
      <c r="V234" s="203">
        <f t="shared" si="106"/>
        <v>0</v>
      </c>
      <c r="AD234" s="119" t="str">
        <f t="shared" si="94"/>
        <v>z-Unused-entry</v>
      </c>
      <c r="AE234" s="119">
        <f t="shared" si="95"/>
        <v>0</v>
      </c>
      <c r="AF234" s="110"/>
      <c r="AG234" s="115">
        <f t="shared" si="107"/>
        <v>0</v>
      </c>
      <c r="AH234" s="174">
        <f t="shared" si="96"/>
        <v>0</v>
      </c>
      <c r="AI234" s="174">
        <f t="shared" si="97"/>
        <v>0</v>
      </c>
      <c r="AJ234" s="285">
        <f t="shared" si="108"/>
        <v>999999999</v>
      </c>
      <c r="AK234" s="232">
        <f t="shared" si="98"/>
        <v>0</v>
      </c>
      <c r="AL234" s="232">
        <f t="shared" si="99"/>
        <v>0</v>
      </c>
      <c r="AM234" s="178">
        <f>IF(AND($L234="Attended",$J234="Yes"),IF('IO Intake'!D$8=$AJ234,VLOOKUP('IO Intro'!$C$4,$Y$9:$Z$16,2),$AM234),0)</f>
        <v>0</v>
      </c>
      <c r="AN234" s="178">
        <f t="shared" si="109"/>
        <v>0</v>
      </c>
      <c r="AO234" s="178">
        <f t="shared" si="110"/>
        <v>0</v>
      </c>
      <c r="AP234" s="178">
        <f t="shared" si="111"/>
        <v>0</v>
      </c>
      <c r="AQ234" s="178">
        <f t="shared" si="112"/>
        <v>0</v>
      </c>
      <c r="AR234" s="178">
        <f t="shared" si="113"/>
        <v>0</v>
      </c>
      <c r="AS234" s="178">
        <f t="shared" si="114"/>
        <v>0</v>
      </c>
      <c r="AT234" s="178">
        <f t="shared" si="115"/>
        <v>0</v>
      </c>
      <c r="AU234" s="214">
        <f t="shared" si="116"/>
        <v>0</v>
      </c>
      <c r="AV234" s="215"/>
      <c r="AW234" s="178"/>
      <c r="AX234" s="160">
        <f t="shared" si="117"/>
        <v>0</v>
      </c>
      <c r="AY234" s="191">
        <f t="shared" si="118"/>
        <v>0</v>
      </c>
      <c r="AZ234" s="191">
        <f t="shared" si="119"/>
        <v>0</v>
      </c>
      <c r="BA234" s="191">
        <f t="shared" si="120"/>
        <v>0</v>
      </c>
      <c r="BB234" s="161"/>
      <c r="BC234" s="174"/>
      <c r="BD234" s="174"/>
      <c r="BE234" s="174"/>
      <c r="BF234" s="174"/>
      <c r="BG234" s="174"/>
      <c r="BH234" s="174"/>
      <c r="BI234" s="157"/>
      <c r="BJ234" s="213">
        <f t="shared" si="100"/>
        <v>0</v>
      </c>
      <c r="BK234" s="213">
        <f t="shared" si="101"/>
        <v>0</v>
      </c>
      <c r="BL234" s="213">
        <f t="shared" si="102"/>
        <v>0</v>
      </c>
      <c r="BM234" s="817"/>
      <c r="BN234" s="219"/>
      <c r="BO234" s="193"/>
      <c r="BP234" s="215"/>
      <c r="BQ234" s="158"/>
      <c r="BR234" s="174"/>
      <c r="BS234" s="158"/>
      <c r="BT234" s="174"/>
      <c r="BU234" s="158"/>
      <c r="BV234" s="174"/>
      <c r="BW234" s="158"/>
      <c r="BX234" s="174"/>
      <c r="BY234" s="158"/>
      <c r="BZ234" s="202"/>
      <c r="CA234" s="212"/>
      <c r="CB234" s="174"/>
      <c r="CC234" s="174"/>
      <c r="CD234" s="174"/>
      <c r="CE234" s="174"/>
      <c r="CF234" s="174"/>
      <c r="CG234" s="174"/>
      <c r="CH234" s="174"/>
      <c r="CI234" s="174"/>
      <c r="CJ234" s="174"/>
      <c r="CK234" s="174"/>
      <c r="CL234" s="174"/>
      <c r="CM234" s="174"/>
      <c r="CN234" s="174"/>
      <c r="CO234" s="174"/>
      <c r="CP234" s="174"/>
      <c r="CQ234" s="174"/>
      <c r="CR234" s="174"/>
      <c r="CS234" s="174"/>
      <c r="CT234" s="174"/>
      <c r="CU234" s="174"/>
      <c r="CZ234" s="497"/>
      <c r="FV234" s="505"/>
      <c r="GF234" s="372"/>
    </row>
    <row r="235" spans="1:188" ht="39.950000000000003" customHeight="1" thickBot="1">
      <c r="A235" s="1020">
        <f t="shared" si="122"/>
        <v>0</v>
      </c>
      <c r="B235" s="939"/>
      <c r="C235" s="940"/>
      <c r="D235" s="943"/>
      <c r="E235" s="1027"/>
      <c r="F235" s="826"/>
      <c r="G235" s="827"/>
      <c r="H235" s="828"/>
      <c r="I235" s="1031">
        <f t="shared" si="121"/>
        <v>2</v>
      </c>
      <c r="J235" s="999" t="s">
        <v>0</v>
      </c>
      <c r="K235" s="999" t="s">
        <v>0</v>
      </c>
      <c r="L235" s="1007" t="s">
        <v>0</v>
      </c>
      <c r="M235" s="843">
        <f t="shared" si="103"/>
        <v>0.45833333333333331</v>
      </c>
      <c r="N235" s="219"/>
      <c r="O235" s="794"/>
      <c r="P235" s="103" t="s">
        <v>167</v>
      </c>
      <c r="Q235" s="116" t="str">
        <f t="shared" si="104"/>
        <v xml:space="preserve"> </v>
      </c>
      <c r="R235" s="116" t="str">
        <f t="shared" si="104"/>
        <v xml:space="preserve"> </v>
      </c>
      <c r="S235" s="116" t="str">
        <f t="shared" si="104"/>
        <v xml:space="preserve"> </v>
      </c>
      <c r="T235" s="123" t="str">
        <f t="shared" si="93"/>
        <v xml:space="preserve"> </v>
      </c>
      <c r="U235" s="143">
        <f t="shared" si="105"/>
        <v>41340.038194444445</v>
      </c>
      <c r="V235" s="203">
        <f t="shared" si="106"/>
        <v>0</v>
      </c>
      <c r="AD235" s="119" t="str">
        <f t="shared" si="94"/>
        <v>z-Unused-entry</v>
      </c>
      <c r="AE235" s="119">
        <f t="shared" si="95"/>
        <v>0</v>
      </c>
      <c r="AF235" s="110"/>
      <c r="AG235" s="115">
        <f t="shared" si="107"/>
        <v>0</v>
      </c>
      <c r="AH235" s="174">
        <f t="shared" si="96"/>
        <v>0</v>
      </c>
      <c r="AI235" s="174">
        <f t="shared" si="97"/>
        <v>0</v>
      </c>
      <c r="AJ235" s="285">
        <f t="shared" si="108"/>
        <v>999999999</v>
      </c>
      <c r="AK235" s="232">
        <f t="shared" si="98"/>
        <v>0</v>
      </c>
      <c r="AL235" s="232">
        <f t="shared" si="99"/>
        <v>0</v>
      </c>
      <c r="AM235" s="178">
        <f>IF(AND($L235="Attended",$J235="Yes"),IF('IO Intake'!D$8=$AJ235,VLOOKUP('IO Intro'!$C$4,$Y$9:$Z$16,2),$AM235),0)</f>
        <v>0</v>
      </c>
      <c r="AN235" s="178">
        <f t="shared" si="109"/>
        <v>0</v>
      </c>
      <c r="AO235" s="178">
        <f t="shared" si="110"/>
        <v>0</v>
      </c>
      <c r="AP235" s="178">
        <f t="shared" si="111"/>
        <v>0</v>
      </c>
      <c r="AQ235" s="178">
        <f t="shared" si="112"/>
        <v>0</v>
      </c>
      <c r="AR235" s="178">
        <f t="shared" si="113"/>
        <v>0</v>
      </c>
      <c r="AS235" s="178">
        <f t="shared" si="114"/>
        <v>0</v>
      </c>
      <c r="AT235" s="178">
        <f t="shared" si="115"/>
        <v>0</v>
      </c>
      <c r="AU235" s="214">
        <f t="shared" si="116"/>
        <v>0</v>
      </c>
      <c r="AV235" s="215"/>
      <c r="AW235" s="178"/>
      <c r="AX235" s="160">
        <f t="shared" si="117"/>
        <v>0</v>
      </c>
      <c r="AY235" s="191">
        <f t="shared" si="118"/>
        <v>0</v>
      </c>
      <c r="AZ235" s="191">
        <f t="shared" si="119"/>
        <v>0</v>
      </c>
      <c r="BA235" s="191">
        <f t="shared" si="120"/>
        <v>0</v>
      </c>
      <c r="BB235" s="161"/>
      <c r="BC235" s="174"/>
      <c r="BD235" s="174"/>
      <c r="BE235" s="174"/>
      <c r="BF235" s="174"/>
      <c r="BG235" s="174"/>
      <c r="BH235" s="174"/>
      <c r="BI235" s="157"/>
      <c r="BJ235" s="213">
        <f t="shared" si="100"/>
        <v>0</v>
      </c>
      <c r="BK235" s="213">
        <f t="shared" si="101"/>
        <v>0</v>
      </c>
      <c r="BL235" s="213">
        <f t="shared" si="102"/>
        <v>0</v>
      </c>
      <c r="BM235" s="817"/>
      <c r="BN235" s="219"/>
      <c r="BO235" s="193"/>
      <c r="BP235" s="215"/>
      <c r="BQ235" s="158"/>
      <c r="BR235" s="174"/>
      <c r="BS235" s="158"/>
      <c r="BT235" s="174"/>
      <c r="BU235" s="158"/>
      <c r="BV235" s="174"/>
      <c r="BW235" s="158"/>
      <c r="BX235" s="174"/>
      <c r="BY235" s="158"/>
      <c r="BZ235" s="202"/>
      <c r="CA235" s="212"/>
      <c r="CB235" s="174"/>
      <c r="CC235" s="174"/>
      <c r="CD235" s="174"/>
      <c r="CE235" s="174"/>
      <c r="CF235" s="174"/>
      <c r="CG235" s="174"/>
      <c r="CH235" s="174"/>
      <c r="CI235" s="174"/>
      <c r="CJ235" s="174"/>
      <c r="CK235" s="174"/>
      <c r="CL235" s="174"/>
      <c r="CM235" s="174"/>
      <c r="CN235" s="174"/>
      <c r="CO235" s="174"/>
      <c r="CP235" s="174"/>
      <c r="CQ235" s="174"/>
      <c r="CR235" s="174"/>
      <c r="CS235" s="174"/>
      <c r="CT235" s="174"/>
      <c r="CU235" s="174"/>
      <c r="CZ235" s="497"/>
      <c r="FV235" s="505"/>
      <c r="GF235" s="372"/>
    </row>
    <row r="236" spans="1:188" ht="39.950000000000003" customHeight="1" thickBot="1">
      <c r="A236" s="1020">
        <f t="shared" si="122"/>
        <v>0</v>
      </c>
      <c r="B236" s="939"/>
      <c r="C236" s="940"/>
      <c r="D236" s="943"/>
      <c r="E236" s="1027"/>
      <c r="F236" s="826"/>
      <c r="G236" s="827"/>
      <c r="H236" s="828"/>
      <c r="I236" s="1031">
        <f t="shared" si="121"/>
        <v>2</v>
      </c>
      <c r="J236" s="999" t="s">
        <v>0</v>
      </c>
      <c r="K236" s="999" t="s">
        <v>0</v>
      </c>
      <c r="L236" s="1007" t="s">
        <v>0</v>
      </c>
      <c r="M236" s="843">
        <f t="shared" si="103"/>
        <v>0.45833333333333331</v>
      </c>
      <c r="N236" s="219"/>
      <c r="O236" s="794"/>
      <c r="P236" s="103" t="s">
        <v>167</v>
      </c>
      <c r="Q236" s="116" t="str">
        <f t="shared" si="104"/>
        <v xml:space="preserve"> </v>
      </c>
      <c r="R236" s="116" t="str">
        <f t="shared" si="104"/>
        <v xml:space="preserve"> </v>
      </c>
      <c r="S236" s="116" t="str">
        <f t="shared" si="104"/>
        <v xml:space="preserve"> </v>
      </c>
      <c r="T236" s="123" t="str">
        <f t="shared" si="93"/>
        <v xml:space="preserve"> </v>
      </c>
      <c r="U236" s="143">
        <f t="shared" si="105"/>
        <v>41340.038194444445</v>
      </c>
      <c r="V236" s="203">
        <f t="shared" si="106"/>
        <v>0</v>
      </c>
      <c r="AD236" s="119" t="str">
        <f t="shared" si="94"/>
        <v>z-Unused-entry</v>
      </c>
      <c r="AE236" s="119">
        <f t="shared" si="95"/>
        <v>0</v>
      </c>
      <c r="AF236" s="110"/>
      <c r="AG236" s="115">
        <f t="shared" si="107"/>
        <v>0</v>
      </c>
      <c r="AH236" s="174">
        <f t="shared" si="96"/>
        <v>0</v>
      </c>
      <c r="AI236" s="174">
        <f t="shared" si="97"/>
        <v>0</v>
      </c>
      <c r="AJ236" s="285">
        <f t="shared" si="108"/>
        <v>999999999</v>
      </c>
      <c r="AK236" s="232">
        <f t="shared" si="98"/>
        <v>0</v>
      </c>
      <c r="AL236" s="232">
        <f t="shared" si="99"/>
        <v>0</v>
      </c>
      <c r="AM236" s="178">
        <f>IF(AND($L236="Attended",$J236="Yes"),IF('IO Intake'!D$8=$AJ236,VLOOKUP('IO Intro'!$C$4,$Y$9:$Z$16,2),$AM236),0)</f>
        <v>0</v>
      </c>
      <c r="AN236" s="178">
        <f t="shared" si="109"/>
        <v>0</v>
      </c>
      <c r="AO236" s="178">
        <f t="shared" si="110"/>
        <v>0</v>
      </c>
      <c r="AP236" s="178">
        <f t="shared" si="111"/>
        <v>0</v>
      </c>
      <c r="AQ236" s="178">
        <f t="shared" si="112"/>
        <v>0</v>
      </c>
      <c r="AR236" s="178">
        <f t="shared" si="113"/>
        <v>0</v>
      </c>
      <c r="AS236" s="178">
        <f t="shared" si="114"/>
        <v>0</v>
      </c>
      <c r="AT236" s="178">
        <f t="shared" si="115"/>
        <v>0</v>
      </c>
      <c r="AU236" s="214">
        <f t="shared" si="116"/>
        <v>0</v>
      </c>
      <c r="AV236" s="215"/>
      <c r="AW236" s="178"/>
      <c r="AX236" s="160">
        <f t="shared" si="117"/>
        <v>0</v>
      </c>
      <c r="AY236" s="191">
        <f t="shared" si="118"/>
        <v>0</v>
      </c>
      <c r="AZ236" s="191">
        <f t="shared" si="119"/>
        <v>0</v>
      </c>
      <c r="BA236" s="191">
        <f t="shared" si="120"/>
        <v>0</v>
      </c>
      <c r="BB236" s="161"/>
      <c r="BC236" s="174"/>
      <c r="BD236" s="174"/>
      <c r="BE236" s="174"/>
      <c r="BF236" s="174"/>
      <c r="BG236" s="174"/>
      <c r="BH236" s="174"/>
      <c r="BI236" s="157"/>
      <c r="BJ236" s="213">
        <f t="shared" si="100"/>
        <v>0</v>
      </c>
      <c r="BK236" s="213">
        <f t="shared" si="101"/>
        <v>0</v>
      </c>
      <c r="BL236" s="213">
        <f t="shared" si="102"/>
        <v>0</v>
      </c>
      <c r="BM236" s="817"/>
      <c r="BN236" s="219"/>
      <c r="BO236" s="193"/>
      <c r="BP236" s="215"/>
      <c r="BQ236" s="158"/>
      <c r="BR236" s="174"/>
      <c r="BS236" s="158"/>
      <c r="BT236" s="174"/>
      <c r="BU236" s="158"/>
      <c r="BV236" s="174"/>
      <c r="BW236" s="158"/>
      <c r="BX236" s="174"/>
      <c r="BY236" s="158"/>
      <c r="BZ236" s="202"/>
      <c r="CA236" s="212"/>
      <c r="CB236" s="174"/>
      <c r="CC236" s="174"/>
      <c r="CD236" s="174"/>
      <c r="CE236" s="174"/>
      <c r="CF236" s="174"/>
      <c r="CG236" s="174"/>
      <c r="CH236" s="174"/>
      <c r="CI236" s="174"/>
      <c r="CJ236" s="174"/>
      <c r="CK236" s="174"/>
      <c r="CL236" s="174"/>
      <c r="CM236" s="174"/>
      <c r="CN236" s="174"/>
      <c r="CO236" s="174"/>
      <c r="CP236" s="174"/>
      <c r="CQ236" s="174"/>
      <c r="CR236" s="174"/>
      <c r="CS236" s="174"/>
      <c r="CT236" s="174"/>
      <c r="CU236" s="174"/>
      <c r="CZ236" s="497"/>
      <c r="FV236" s="505"/>
      <c r="GF236" s="372"/>
    </row>
    <row r="237" spans="1:188" ht="39.950000000000003" customHeight="1" thickBot="1">
      <c r="A237" s="1020">
        <f t="shared" si="122"/>
        <v>0</v>
      </c>
      <c r="B237" s="939"/>
      <c r="C237" s="940"/>
      <c r="D237" s="943"/>
      <c r="E237" s="1027"/>
      <c r="F237" s="826"/>
      <c r="G237" s="827"/>
      <c r="H237" s="828"/>
      <c r="I237" s="1031">
        <f t="shared" si="121"/>
        <v>2</v>
      </c>
      <c r="J237" s="999" t="s">
        <v>0</v>
      </c>
      <c r="K237" s="999" t="s">
        <v>0</v>
      </c>
      <c r="L237" s="1007" t="s">
        <v>0</v>
      </c>
      <c r="M237" s="843">
        <f t="shared" si="103"/>
        <v>0.45833333333333331</v>
      </c>
      <c r="N237" s="219"/>
      <c r="O237" s="794"/>
      <c r="P237" s="103" t="s">
        <v>167</v>
      </c>
      <c r="Q237" s="116" t="str">
        <f t="shared" si="104"/>
        <v xml:space="preserve"> </v>
      </c>
      <c r="R237" s="116" t="str">
        <f t="shared" si="104"/>
        <v xml:space="preserve"> </v>
      </c>
      <c r="S237" s="116" t="str">
        <f t="shared" si="104"/>
        <v xml:space="preserve"> </v>
      </c>
      <c r="T237" s="123" t="str">
        <f t="shared" si="93"/>
        <v xml:space="preserve"> </v>
      </c>
      <c r="U237" s="143">
        <f t="shared" si="105"/>
        <v>41340.038194444445</v>
      </c>
      <c r="V237" s="203">
        <f t="shared" si="106"/>
        <v>0</v>
      </c>
      <c r="AD237" s="119" t="str">
        <f t="shared" si="94"/>
        <v>z-Unused-entry</v>
      </c>
      <c r="AE237" s="119">
        <f t="shared" si="95"/>
        <v>0</v>
      </c>
      <c r="AF237" s="110"/>
      <c r="AG237" s="115">
        <f t="shared" si="107"/>
        <v>0</v>
      </c>
      <c r="AH237" s="174">
        <f t="shared" si="96"/>
        <v>0</v>
      </c>
      <c r="AI237" s="174">
        <f t="shared" si="97"/>
        <v>0</v>
      </c>
      <c r="AJ237" s="285">
        <f t="shared" si="108"/>
        <v>999999999</v>
      </c>
      <c r="AK237" s="232">
        <f t="shared" si="98"/>
        <v>0</v>
      </c>
      <c r="AL237" s="232">
        <f t="shared" si="99"/>
        <v>0</v>
      </c>
      <c r="AM237" s="178">
        <f>IF(AND($L237="Attended",$J237="Yes"),IF('IO Intake'!D$8=$AJ237,VLOOKUP('IO Intro'!$C$4,$Y$9:$Z$16,2),$AM237),0)</f>
        <v>0</v>
      </c>
      <c r="AN237" s="178">
        <f t="shared" si="109"/>
        <v>0</v>
      </c>
      <c r="AO237" s="178">
        <f t="shared" si="110"/>
        <v>0</v>
      </c>
      <c r="AP237" s="178">
        <f t="shared" si="111"/>
        <v>0</v>
      </c>
      <c r="AQ237" s="178">
        <f t="shared" si="112"/>
        <v>0</v>
      </c>
      <c r="AR237" s="178">
        <f t="shared" si="113"/>
        <v>0</v>
      </c>
      <c r="AS237" s="178">
        <f t="shared" si="114"/>
        <v>0</v>
      </c>
      <c r="AT237" s="178">
        <f t="shared" si="115"/>
        <v>0</v>
      </c>
      <c r="AU237" s="214">
        <f t="shared" si="116"/>
        <v>0</v>
      </c>
      <c r="AV237" s="215"/>
      <c r="AW237" s="178"/>
      <c r="AX237" s="160">
        <f t="shared" si="117"/>
        <v>0</v>
      </c>
      <c r="AY237" s="191">
        <f t="shared" si="118"/>
        <v>0</v>
      </c>
      <c r="AZ237" s="191">
        <f t="shared" si="119"/>
        <v>0</v>
      </c>
      <c r="BA237" s="191">
        <f t="shared" si="120"/>
        <v>0</v>
      </c>
      <c r="BB237" s="161"/>
      <c r="BC237" s="174"/>
      <c r="BD237" s="174"/>
      <c r="BE237" s="174"/>
      <c r="BF237" s="174"/>
      <c r="BG237" s="174"/>
      <c r="BH237" s="174"/>
      <c r="BI237" s="157"/>
      <c r="BJ237" s="213">
        <f t="shared" si="100"/>
        <v>0</v>
      </c>
      <c r="BK237" s="213">
        <f t="shared" si="101"/>
        <v>0</v>
      </c>
      <c r="BL237" s="213">
        <f t="shared" si="102"/>
        <v>0</v>
      </c>
      <c r="BM237" s="817"/>
      <c r="BN237" s="219"/>
      <c r="BO237" s="193"/>
      <c r="BP237" s="215"/>
      <c r="BQ237" s="158"/>
      <c r="BR237" s="174"/>
      <c r="BS237" s="158"/>
      <c r="BT237" s="174"/>
      <c r="BU237" s="158"/>
      <c r="BV237" s="174"/>
      <c r="BW237" s="158"/>
      <c r="BX237" s="174"/>
      <c r="BY237" s="158"/>
      <c r="BZ237" s="202"/>
      <c r="CA237" s="212"/>
      <c r="CB237" s="174"/>
      <c r="CC237" s="174"/>
      <c r="CD237" s="174"/>
      <c r="CE237" s="174"/>
      <c r="CF237" s="174"/>
      <c r="CG237" s="174"/>
      <c r="CH237" s="174"/>
      <c r="CI237" s="174"/>
      <c r="CJ237" s="174"/>
      <c r="CK237" s="174"/>
      <c r="CL237" s="174"/>
      <c r="CM237" s="174"/>
      <c r="CN237" s="174"/>
      <c r="CO237" s="174"/>
      <c r="CP237" s="174"/>
      <c r="CQ237" s="174"/>
      <c r="CR237" s="174"/>
      <c r="CS237" s="174"/>
      <c r="CT237" s="174"/>
      <c r="CU237" s="174"/>
      <c r="CZ237" s="497"/>
      <c r="FV237" s="505"/>
      <c r="GF237" s="372"/>
    </row>
    <row r="238" spans="1:188" ht="39.950000000000003" customHeight="1" thickBot="1">
      <c r="A238" s="1020">
        <f t="shared" si="122"/>
        <v>0</v>
      </c>
      <c r="B238" s="939"/>
      <c r="C238" s="940"/>
      <c r="D238" s="943"/>
      <c r="E238" s="1027"/>
      <c r="F238" s="826"/>
      <c r="G238" s="827"/>
      <c r="H238" s="828"/>
      <c r="I238" s="1031">
        <f t="shared" si="121"/>
        <v>2</v>
      </c>
      <c r="J238" s="999" t="s">
        <v>0</v>
      </c>
      <c r="K238" s="999" t="s">
        <v>0</v>
      </c>
      <c r="L238" s="1007" t="s">
        <v>0</v>
      </c>
      <c r="M238" s="843">
        <f t="shared" si="103"/>
        <v>0.45833333333333331</v>
      </c>
      <c r="N238" s="219"/>
      <c r="O238" s="794"/>
      <c r="P238" s="103" t="s">
        <v>167</v>
      </c>
      <c r="Q238" s="116" t="str">
        <f t="shared" si="104"/>
        <v xml:space="preserve"> </v>
      </c>
      <c r="R238" s="116" t="str">
        <f t="shared" si="104"/>
        <v xml:space="preserve"> </v>
      </c>
      <c r="S238" s="116" t="str">
        <f t="shared" si="104"/>
        <v xml:space="preserve"> </v>
      </c>
      <c r="T238" s="123" t="str">
        <f t="shared" si="93"/>
        <v xml:space="preserve"> </v>
      </c>
      <c r="U238" s="143">
        <f t="shared" si="105"/>
        <v>41340.038194444445</v>
      </c>
      <c r="V238" s="203">
        <f t="shared" si="106"/>
        <v>0</v>
      </c>
      <c r="AD238" s="119" t="str">
        <f t="shared" si="94"/>
        <v>z-Unused-entry</v>
      </c>
      <c r="AE238" s="119">
        <f t="shared" si="95"/>
        <v>0</v>
      </c>
      <c r="AF238" s="110"/>
      <c r="AG238" s="115">
        <f t="shared" si="107"/>
        <v>0</v>
      </c>
      <c r="AH238" s="174">
        <f t="shared" si="96"/>
        <v>0</v>
      </c>
      <c r="AI238" s="174">
        <f t="shared" si="97"/>
        <v>0</v>
      </c>
      <c r="AJ238" s="285">
        <f t="shared" si="108"/>
        <v>999999999</v>
      </c>
      <c r="AK238" s="232">
        <f t="shared" si="98"/>
        <v>0</v>
      </c>
      <c r="AL238" s="232">
        <f t="shared" si="99"/>
        <v>0</v>
      </c>
      <c r="AM238" s="178">
        <f>IF(AND($L238="Attended",$J238="Yes"),IF('IO Intake'!D$8=$AJ238,VLOOKUP('IO Intro'!$C$4,$Y$9:$Z$16,2),$AM238),0)</f>
        <v>0</v>
      </c>
      <c r="AN238" s="178">
        <f t="shared" si="109"/>
        <v>0</v>
      </c>
      <c r="AO238" s="178">
        <f t="shared" si="110"/>
        <v>0</v>
      </c>
      <c r="AP238" s="178">
        <f t="shared" si="111"/>
        <v>0</v>
      </c>
      <c r="AQ238" s="178">
        <f t="shared" si="112"/>
        <v>0</v>
      </c>
      <c r="AR238" s="178">
        <f t="shared" si="113"/>
        <v>0</v>
      </c>
      <c r="AS238" s="178">
        <f t="shared" si="114"/>
        <v>0</v>
      </c>
      <c r="AT238" s="178">
        <f t="shared" si="115"/>
        <v>0</v>
      </c>
      <c r="AU238" s="214">
        <f t="shared" si="116"/>
        <v>0</v>
      </c>
      <c r="AV238" s="215"/>
      <c r="AW238" s="178"/>
      <c r="AX238" s="160">
        <f t="shared" si="117"/>
        <v>0</v>
      </c>
      <c r="AY238" s="191">
        <f t="shared" si="118"/>
        <v>0</v>
      </c>
      <c r="AZ238" s="191">
        <f t="shared" si="119"/>
        <v>0</v>
      </c>
      <c r="BA238" s="191">
        <f t="shared" si="120"/>
        <v>0</v>
      </c>
      <c r="BB238" s="161"/>
      <c r="BC238" s="174"/>
      <c r="BD238" s="174"/>
      <c r="BE238" s="174"/>
      <c r="BF238" s="174"/>
      <c r="BG238" s="174"/>
      <c r="BH238" s="174"/>
      <c r="BI238" s="157"/>
      <c r="BJ238" s="213">
        <f t="shared" si="100"/>
        <v>0</v>
      </c>
      <c r="BK238" s="213">
        <f t="shared" si="101"/>
        <v>0</v>
      </c>
      <c r="BL238" s="213">
        <f t="shared" si="102"/>
        <v>0</v>
      </c>
      <c r="BM238" s="817"/>
      <c r="BN238" s="219"/>
      <c r="BO238" s="193"/>
      <c r="BP238" s="215"/>
      <c r="BQ238" s="158"/>
      <c r="BR238" s="174"/>
      <c r="BS238" s="158"/>
      <c r="BT238" s="174"/>
      <c r="BU238" s="158"/>
      <c r="BV238" s="174"/>
      <c r="BW238" s="158"/>
      <c r="BX238" s="174"/>
      <c r="BY238" s="158"/>
      <c r="BZ238" s="202"/>
      <c r="CA238" s="212"/>
      <c r="CB238" s="174"/>
      <c r="CC238" s="174"/>
      <c r="CD238" s="174"/>
      <c r="CE238" s="174"/>
      <c r="CF238" s="174"/>
      <c r="CG238" s="174"/>
      <c r="CH238" s="174"/>
      <c r="CI238" s="174"/>
      <c r="CJ238" s="174"/>
      <c r="CK238" s="174"/>
      <c r="CL238" s="174"/>
      <c r="CM238" s="174"/>
      <c r="CN238" s="174"/>
      <c r="CO238" s="174"/>
      <c r="CP238" s="174"/>
      <c r="CQ238" s="174"/>
      <c r="CR238" s="174"/>
      <c r="CS238" s="174"/>
      <c r="CT238" s="174"/>
      <c r="CU238" s="174"/>
      <c r="CZ238" s="497"/>
      <c r="FV238" s="505"/>
      <c r="GF238" s="372"/>
    </row>
    <row r="239" spans="1:188" ht="39.950000000000003" customHeight="1" thickBot="1">
      <c r="A239" s="1020">
        <f t="shared" si="122"/>
        <v>0</v>
      </c>
      <c r="B239" s="939"/>
      <c r="C239" s="940"/>
      <c r="D239" s="943"/>
      <c r="E239" s="1027"/>
      <c r="F239" s="826"/>
      <c r="G239" s="827"/>
      <c r="H239" s="828"/>
      <c r="I239" s="1031">
        <f t="shared" si="121"/>
        <v>2</v>
      </c>
      <c r="J239" s="999" t="s">
        <v>0</v>
      </c>
      <c r="K239" s="999" t="s">
        <v>0</v>
      </c>
      <c r="L239" s="1007" t="s">
        <v>0</v>
      </c>
      <c r="M239" s="843">
        <f t="shared" si="103"/>
        <v>0.45833333333333331</v>
      </c>
      <c r="N239" s="219"/>
      <c r="O239" s="794"/>
      <c r="P239" s="103" t="s">
        <v>167</v>
      </c>
      <c r="Q239" s="116" t="str">
        <f t="shared" si="104"/>
        <v xml:space="preserve"> </v>
      </c>
      <c r="R239" s="116" t="str">
        <f t="shared" si="104"/>
        <v xml:space="preserve"> </v>
      </c>
      <c r="S239" s="116" t="str">
        <f t="shared" si="104"/>
        <v xml:space="preserve"> </v>
      </c>
      <c r="T239" s="123" t="str">
        <f t="shared" si="93"/>
        <v xml:space="preserve"> </v>
      </c>
      <c r="U239" s="143">
        <f t="shared" si="105"/>
        <v>41340.038194444445</v>
      </c>
      <c r="V239" s="203">
        <f t="shared" si="106"/>
        <v>0</v>
      </c>
      <c r="AD239" s="119" t="str">
        <f t="shared" si="94"/>
        <v>z-Unused-entry</v>
      </c>
      <c r="AE239" s="119">
        <f t="shared" si="95"/>
        <v>0</v>
      </c>
      <c r="AF239" s="110"/>
      <c r="AG239" s="115">
        <f t="shared" si="107"/>
        <v>0</v>
      </c>
      <c r="AH239" s="174">
        <f t="shared" si="96"/>
        <v>0</v>
      </c>
      <c r="AI239" s="174">
        <f t="shared" si="97"/>
        <v>0</v>
      </c>
      <c r="AJ239" s="285">
        <f t="shared" si="108"/>
        <v>999999999</v>
      </c>
      <c r="AK239" s="232">
        <f t="shared" si="98"/>
        <v>0</v>
      </c>
      <c r="AL239" s="232">
        <f t="shared" si="99"/>
        <v>0</v>
      </c>
      <c r="AM239" s="178">
        <f>IF(AND($L239="Attended",$J239="Yes"),IF('IO Intake'!D$8=$AJ239,VLOOKUP('IO Intro'!$C$4,$Y$9:$Z$16,2),$AM239),0)</f>
        <v>0</v>
      </c>
      <c r="AN239" s="178">
        <f t="shared" si="109"/>
        <v>0</v>
      </c>
      <c r="AO239" s="178">
        <f t="shared" si="110"/>
        <v>0</v>
      </c>
      <c r="AP239" s="178">
        <f t="shared" si="111"/>
        <v>0</v>
      </c>
      <c r="AQ239" s="178">
        <f t="shared" si="112"/>
        <v>0</v>
      </c>
      <c r="AR239" s="178">
        <f t="shared" si="113"/>
        <v>0</v>
      </c>
      <c r="AS239" s="178">
        <f t="shared" si="114"/>
        <v>0</v>
      </c>
      <c r="AT239" s="178">
        <f t="shared" si="115"/>
        <v>0</v>
      </c>
      <c r="AU239" s="214">
        <f t="shared" si="116"/>
        <v>0</v>
      </c>
      <c r="AV239" s="215"/>
      <c r="AW239" s="178"/>
      <c r="AX239" s="160">
        <f t="shared" si="117"/>
        <v>0</v>
      </c>
      <c r="AY239" s="191">
        <f t="shared" si="118"/>
        <v>0</v>
      </c>
      <c r="AZ239" s="191">
        <f t="shared" si="119"/>
        <v>0</v>
      </c>
      <c r="BA239" s="191">
        <f t="shared" si="120"/>
        <v>0</v>
      </c>
      <c r="BB239" s="161"/>
      <c r="BC239" s="174"/>
      <c r="BD239" s="174"/>
      <c r="BE239" s="174"/>
      <c r="BF239" s="174"/>
      <c r="BG239" s="174"/>
      <c r="BH239" s="174"/>
      <c r="BI239" s="157"/>
      <c r="BJ239" s="213">
        <f t="shared" si="100"/>
        <v>0</v>
      </c>
      <c r="BK239" s="213">
        <f t="shared" si="101"/>
        <v>0</v>
      </c>
      <c r="BL239" s="213">
        <f t="shared" si="102"/>
        <v>0</v>
      </c>
      <c r="BM239" s="817"/>
      <c r="BN239" s="219"/>
      <c r="BO239" s="193"/>
      <c r="BP239" s="215"/>
      <c r="BQ239" s="158"/>
      <c r="BR239" s="174"/>
      <c r="BS239" s="158"/>
      <c r="BT239" s="174"/>
      <c r="BU239" s="158"/>
      <c r="BV239" s="174"/>
      <c r="BW239" s="158"/>
      <c r="BX239" s="174"/>
      <c r="BY239" s="158"/>
      <c r="BZ239" s="202"/>
      <c r="CA239" s="212"/>
      <c r="CB239" s="174"/>
      <c r="CC239" s="174"/>
      <c r="CD239" s="174"/>
      <c r="CE239" s="174"/>
      <c r="CF239" s="174"/>
      <c r="CG239" s="174"/>
      <c r="CH239" s="174"/>
      <c r="CI239" s="174"/>
      <c r="CJ239" s="174"/>
      <c r="CK239" s="174"/>
      <c r="CL239" s="174"/>
      <c r="CM239" s="174"/>
      <c r="CN239" s="174"/>
      <c r="CO239" s="174"/>
      <c r="CP239" s="174"/>
      <c r="CQ239" s="174"/>
      <c r="CR239" s="174"/>
      <c r="CS239" s="174"/>
      <c r="CT239" s="174"/>
      <c r="CU239" s="174"/>
      <c r="CZ239" s="497"/>
      <c r="FV239" s="505"/>
      <c r="GF239" s="372"/>
    </row>
    <row r="240" spans="1:188" ht="39.950000000000003" customHeight="1" thickBot="1">
      <c r="A240" s="1020">
        <f t="shared" si="122"/>
        <v>0</v>
      </c>
      <c r="B240" s="939"/>
      <c r="C240" s="940"/>
      <c r="D240" s="943"/>
      <c r="E240" s="1027"/>
      <c r="F240" s="826"/>
      <c r="G240" s="827"/>
      <c r="H240" s="828"/>
      <c r="I240" s="1031">
        <f t="shared" si="121"/>
        <v>2</v>
      </c>
      <c r="J240" s="999" t="s">
        <v>0</v>
      </c>
      <c r="K240" s="999" t="s">
        <v>0</v>
      </c>
      <c r="L240" s="1007" t="s">
        <v>0</v>
      </c>
      <c r="M240" s="843">
        <f t="shared" si="103"/>
        <v>0.45833333333333331</v>
      </c>
      <c r="N240" s="219"/>
      <c r="O240" s="794"/>
      <c r="P240" s="103" t="s">
        <v>167</v>
      </c>
      <c r="Q240" s="116" t="str">
        <f t="shared" si="104"/>
        <v xml:space="preserve"> </v>
      </c>
      <c r="R240" s="116" t="str">
        <f t="shared" si="104"/>
        <v xml:space="preserve"> </v>
      </c>
      <c r="S240" s="116" t="str">
        <f t="shared" si="104"/>
        <v xml:space="preserve"> </v>
      </c>
      <c r="T240" s="123" t="str">
        <f t="shared" si="93"/>
        <v xml:space="preserve"> </v>
      </c>
      <c r="U240" s="143">
        <f t="shared" si="105"/>
        <v>41340.038194444445</v>
      </c>
      <c r="V240" s="203">
        <f t="shared" si="106"/>
        <v>0</v>
      </c>
      <c r="AD240" s="119" t="str">
        <f t="shared" si="94"/>
        <v>z-Unused-entry</v>
      </c>
      <c r="AE240" s="119">
        <f t="shared" si="95"/>
        <v>0</v>
      </c>
      <c r="AF240" s="110"/>
      <c r="AG240" s="115">
        <f t="shared" si="107"/>
        <v>0</v>
      </c>
      <c r="AH240" s="174">
        <f t="shared" si="96"/>
        <v>0</v>
      </c>
      <c r="AI240" s="174">
        <f t="shared" si="97"/>
        <v>0</v>
      </c>
      <c r="AJ240" s="285">
        <f t="shared" si="108"/>
        <v>999999999</v>
      </c>
      <c r="AK240" s="232">
        <f t="shared" si="98"/>
        <v>0</v>
      </c>
      <c r="AL240" s="232">
        <f t="shared" si="99"/>
        <v>0</v>
      </c>
      <c r="AM240" s="178">
        <f>IF(AND($L240="Attended",$J240="Yes"),IF('IO Intake'!D$8=$AJ240,VLOOKUP('IO Intro'!$C$4,$Y$9:$Z$16,2),$AM240),0)</f>
        <v>0</v>
      </c>
      <c r="AN240" s="178">
        <f t="shared" si="109"/>
        <v>0</v>
      </c>
      <c r="AO240" s="178">
        <f t="shared" si="110"/>
        <v>0</v>
      </c>
      <c r="AP240" s="178">
        <f t="shared" si="111"/>
        <v>0</v>
      </c>
      <c r="AQ240" s="178">
        <f t="shared" si="112"/>
        <v>0</v>
      </c>
      <c r="AR240" s="178">
        <f t="shared" si="113"/>
        <v>0</v>
      </c>
      <c r="AS240" s="178">
        <f t="shared" si="114"/>
        <v>0</v>
      </c>
      <c r="AT240" s="178">
        <f t="shared" si="115"/>
        <v>0</v>
      </c>
      <c r="AU240" s="214">
        <f t="shared" si="116"/>
        <v>0</v>
      </c>
      <c r="AV240" s="215"/>
      <c r="AW240" s="178"/>
      <c r="AX240" s="160">
        <f t="shared" si="117"/>
        <v>0</v>
      </c>
      <c r="AY240" s="191">
        <f t="shared" si="118"/>
        <v>0</v>
      </c>
      <c r="AZ240" s="191">
        <f t="shared" si="119"/>
        <v>0</v>
      </c>
      <c r="BA240" s="191">
        <f t="shared" si="120"/>
        <v>0</v>
      </c>
      <c r="BB240" s="161"/>
      <c r="BC240" s="174"/>
      <c r="BD240" s="174"/>
      <c r="BE240" s="174"/>
      <c r="BF240" s="174"/>
      <c r="BG240" s="174"/>
      <c r="BH240" s="174"/>
      <c r="BI240" s="157"/>
      <c r="BJ240" s="213">
        <f t="shared" si="100"/>
        <v>0</v>
      </c>
      <c r="BK240" s="213">
        <f t="shared" si="101"/>
        <v>0</v>
      </c>
      <c r="BL240" s="213">
        <f t="shared" si="102"/>
        <v>0</v>
      </c>
      <c r="BM240" s="817"/>
      <c r="BN240" s="219"/>
      <c r="BO240" s="193"/>
      <c r="BP240" s="215"/>
      <c r="BQ240" s="158"/>
      <c r="BR240" s="174"/>
      <c r="BS240" s="158"/>
      <c r="BT240" s="174"/>
      <c r="BU240" s="158"/>
      <c r="BV240" s="174"/>
      <c r="BW240" s="158"/>
      <c r="BX240" s="174"/>
      <c r="BY240" s="158"/>
      <c r="BZ240" s="202"/>
      <c r="CA240" s="212"/>
      <c r="CB240" s="174"/>
      <c r="CC240" s="174"/>
      <c r="CD240" s="174"/>
      <c r="CE240" s="174"/>
      <c r="CF240" s="174"/>
      <c r="CG240" s="174"/>
      <c r="CH240" s="174"/>
      <c r="CI240" s="174"/>
      <c r="CJ240" s="174"/>
      <c r="CK240" s="174"/>
      <c r="CL240" s="174"/>
      <c r="CM240" s="174"/>
      <c r="CN240" s="174"/>
      <c r="CO240" s="174"/>
      <c r="CP240" s="174"/>
      <c r="CQ240" s="174"/>
      <c r="CR240" s="174"/>
      <c r="CS240" s="174"/>
      <c r="CT240" s="174"/>
      <c r="CU240" s="174"/>
      <c r="CZ240" s="497"/>
      <c r="FV240" s="505"/>
      <c r="GF240" s="372"/>
    </row>
    <row r="241" spans="1:188" ht="39.950000000000003" customHeight="1" thickBot="1">
      <c r="A241" s="1020">
        <f t="shared" si="122"/>
        <v>0</v>
      </c>
      <c r="B241" s="939"/>
      <c r="C241" s="940"/>
      <c r="D241" s="943"/>
      <c r="E241" s="1027"/>
      <c r="F241" s="826"/>
      <c r="G241" s="827"/>
      <c r="H241" s="828"/>
      <c r="I241" s="1031">
        <f t="shared" si="121"/>
        <v>2</v>
      </c>
      <c r="J241" s="999" t="s">
        <v>0</v>
      </c>
      <c r="K241" s="999" t="s">
        <v>0</v>
      </c>
      <c r="L241" s="1007" t="s">
        <v>0</v>
      </c>
      <c r="M241" s="843">
        <f t="shared" si="103"/>
        <v>0.45833333333333331</v>
      </c>
      <c r="N241" s="219"/>
      <c r="O241" s="794"/>
      <c r="P241" s="103" t="s">
        <v>167</v>
      </c>
      <c r="Q241" s="116" t="str">
        <f t="shared" si="104"/>
        <v xml:space="preserve"> </v>
      </c>
      <c r="R241" s="116" t="str">
        <f t="shared" si="104"/>
        <v xml:space="preserve"> </v>
      </c>
      <c r="S241" s="116" t="str">
        <f t="shared" si="104"/>
        <v xml:space="preserve"> </v>
      </c>
      <c r="T241" s="123" t="str">
        <f t="shared" si="93"/>
        <v xml:space="preserve"> </v>
      </c>
      <c r="U241" s="143">
        <f t="shared" si="105"/>
        <v>41340.038194444445</v>
      </c>
      <c r="V241" s="203">
        <f t="shared" si="106"/>
        <v>0</v>
      </c>
      <c r="AD241" s="119" t="str">
        <f t="shared" si="94"/>
        <v>z-Unused-entry</v>
      </c>
      <c r="AE241" s="119">
        <f t="shared" si="95"/>
        <v>0</v>
      </c>
      <c r="AF241" s="110"/>
      <c r="AG241" s="115">
        <f t="shared" si="107"/>
        <v>0</v>
      </c>
      <c r="AH241" s="174">
        <f t="shared" si="96"/>
        <v>0</v>
      </c>
      <c r="AI241" s="174">
        <f t="shared" si="97"/>
        <v>0</v>
      </c>
      <c r="AJ241" s="285">
        <f t="shared" si="108"/>
        <v>999999999</v>
      </c>
      <c r="AK241" s="232">
        <f t="shared" si="98"/>
        <v>0</v>
      </c>
      <c r="AL241" s="232">
        <f t="shared" si="99"/>
        <v>0</v>
      </c>
      <c r="AM241" s="178">
        <f>IF(AND($L241="Attended",$J241="Yes"),IF('IO Intake'!D$8=$AJ241,VLOOKUP('IO Intro'!$C$4,$Y$9:$Z$16,2),$AM241),0)</f>
        <v>0</v>
      </c>
      <c r="AN241" s="178">
        <f t="shared" si="109"/>
        <v>0</v>
      </c>
      <c r="AO241" s="178">
        <f t="shared" si="110"/>
        <v>0</v>
      </c>
      <c r="AP241" s="178">
        <f t="shared" si="111"/>
        <v>0</v>
      </c>
      <c r="AQ241" s="178">
        <f t="shared" si="112"/>
        <v>0</v>
      </c>
      <c r="AR241" s="178">
        <f t="shared" si="113"/>
        <v>0</v>
      </c>
      <c r="AS241" s="178">
        <f t="shared" si="114"/>
        <v>0</v>
      </c>
      <c r="AT241" s="178">
        <f t="shared" si="115"/>
        <v>0</v>
      </c>
      <c r="AU241" s="214">
        <f t="shared" si="116"/>
        <v>0</v>
      </c>
      <c r="AV241" s="215"/>
      <c r="AW241" s="178"/>
      <c r="AX241" s="160">
        <f t="shared" si="117"/>
        <v>0</v>
      </c>
      <c r="AY241" s="191">
        <f t="shared" si="118"/>
        <v>0</v>
      </c>
      <c r="AZ241" s="191">
        <f t="shared" si="119"/>
        <v>0</v>
      </c>
      <c r="BA241" s="191">
        <f t="shared" si="120"/>
        <v>0</v>
      </c>
      <c r="BB241" s="161"/>
      <c r="BC241" s="174"/>
      <c r="BD241" s="174"/>
      <c r="BE241" s="174"/>
      <c r="BF241" s="174"/>
      <c r="BG241" s="174"/>
      <c r="BH241" s="174"/>
      <c r="BI241" s="157"/>
      <c r="BJ241" s="213">
        <f t="shared" si="100"/>
        <v>0</v>
      </c>
      <c r="BK241" s="213">
        <f t="shared" si="101"/>
        <v>0</v>
      </c>
      <c r="BL241" s="213">
        <f t="shared" si="102"/>
        <v>0</v>
      </c>
      <c r="BM241" s="817"/>
      <c r="BN241" s="219"/>
      <c r="BO241" s="193"/>
      <c r="BP241" s="215"/>
      <c r="BQ241" s="158"/>
      <c r="BR241" s="174"/>
      <c r="BS241" s="158"/>
      <c r="BT241" s="174"/>
      <c r="BU241" s="158"/>
      <c r="BV241" s="174"/>
      <c r="BW241" s="158"/>
      <c r="BX241" s="174"/>
      <c r="BY241" s="158"/>
      <c r="BZ241" s="202"/>
      <c r="CA241" s="212"/>
      <c r="CB241" s="174"/>
      <c r="CC241" s="174"/>
      <c r="CD241" s="174"/>
      <c r="CE241" s="174"/>
      <c r="CF241" s="174"/>
      <c r="CG241" s="174"/>
      <c r="CH241" s="174"/>
      <c r="CI241" s="174"/>
      <c r="CJ241" s="174"/>
      <c r="CK241" s="174"/>
      <c r="CL241" s="174"/>
      <c r="CM241" s="174"/>
      <c r="CN241" s="174"/>
      <c r="CO241" s="174"/>
      <c r="CP241" s="174"/>
      <c r="CQ241" s="174"/>
      <c r="CR241" s="174"/>
      <c r="CS241" s="174"/>
      <c r="CT241" s="174"/>
      <c r="CU241" s="174"/>
      <c r="CZ241" s="497"/>
      <c r="FV241" s="505"/>
      <c r="GF241" s="372"/>
    </row>
    <row r="242" spans="1:188" ht="39.950000000000003" customHeight="1" thickBot="1">
      <c r="A242" s="1020">
        <f t="shared" si="122"/>
        <v>0</v>
      </c>
      <c r="B242" s="939"/>
      <c r="C242" s="940"/>
      <c r="D242" s="943"/>
      <c r="E242" s="1027"/>
      <c r="F242" s="826"/>
      <c r="G242" s="827"/>
      <c r="H242" s="828"/>
      <c r="I242" s="1031">
        <f t="shared" si="121"/>
        <v>2</v>
      </c>
      <c r="J242" s="999" t="s">
        <v>0</v>
      </c>
      <c r="K242" s="999" t="s">
        <v>0</v>
      </c>
      <c r="L242" s="1007" t="s">
        <v>0</v>
      </c>
      <c r="M242" s="843">
        <f t="shared" si="103"/>
        <v>0.45833333333333331</v>
      </c>
      <c r="N242" s="219"/>
      <c r="O242" s="794"/>
      <c r="P242" s="103" t="s">
        <v>167</v>
      </c>
      <c r="Q242" s="116" t="str">
        <f t="shared" si="104"/>
        <v xml:space="preserve"> </v>
      </c>
      <c r="R242" s="116" t="str">
        <f t="shared" si="104"/>
        <v xml:space="preserve"> </v>
      </c>
      <c r="S242" s="116" t="str">
        <f t="shared" si="104"/>
        <v xml:space="preserve"> </v>
      </c>
      <c r="T242" s="123" t="str">
        <f t="shared" si="93"/>
        <v xml:space="preserve"> </v>
      </c>
      <c r="U242" s="143">
        <f t="shared" si="105"/>
        <v>41340.038194444445</v>
      </c>
      <c r="V242" s="203">
        <f t="shared" si="106"/>
        <v>0</v>
      </c>
      <c r="AD242" s="119" t="str">
        <f t="shared" si="94"/>
        <v>z-Unused-entry</v>
      </c>
      <c r="AE242" s="119">
        <f t="shared" si="95"/>
        <v>0</v>
      </c>
      <c r="AF242" s="110"/>
      <c r="AG242" s="115">
        <f t="shared" si="107"/>
        <v>0</v>
      </c>
      <c r="AH242" s="174">
        <f t="shared" si="96"/>
        <v>0</v>
      </c>
      <c r="AI242" s="174">
        <f t="shared" si="97"/>
        <v>0</v>
      </c>
      <c r="AJ242" s="285">
        <f t="shared" si="108"/>
        <v>999999999</v>
      </c>
      <c r="AK242" s="232">
        <f t="shared" si="98"/>
        <v>0</v>
      </c>
      <c r="AL242" s="232">
        <f t="shared" si="99"/>
        <v>0</v>
      </c>
      <c r="AM242" s="178">
        <f>IF(AND($L242="Attended",$J242="Yes"),IF('IO Intake'!D$8=$AJ242,VLOOKUP('IO Intro'!$C$4,$Y$9:$Z$16,2),$AM242),0)</f>
        <v>0</v>
      </c>
      <c r="AN242" s="178">
        <f t="shared" si="109"/>
        <v>0</v>
      </c>
      <c r="AO242" s="178">
        <f t="shared" si="110"/>
        <v>0</v>
      </c>
      <c r="AP242" s="178">
        <f t="shared" si="111"/>
        <v>0</v>
      </c>
      <c r="AQ242" s="178">
        <f t="shared" si="112"/>
        <v>0</v>
      </c>
      <c r="AR242" s="178">
        <f t="shared" si="113"/>
        <v>0</v>
      </c>
      <c r="AS242" s="178">
        <f t="shared" si="114"/>
        <v>0</v>
      </c>
      <c r="AT242" s="178">
        <f t="shared" si="115"/>
        <v>0</v>
      </c>
      <c r="AU242" s="214">
        <f t="shared" si="116"/>
        <v>0</v>
      </c>
      <c r="AV242" s="215"/>
      <c r="AW242" s="178"/>
      <c r="AX242" s="160">
        <f t="shared" si="117"/>
        <v>0</v>
      </c>
      <c r="AY242" s="191">
        <f t="shared" si="118"/>
        <v>0</v>
      </c>
      <c r="AZ242" s="191">
        <f t="shared" si="119"/>
        <v>0</v>
      </c>
      <c r="BA242" s="191">
        <f t="shared" si="120"/>
        <v>0</v>
      </c>
      <c r="BB242" s="161"/>
      <c r="BC242" s="174"/>
      <c r="BD242" s="174"/>
      <c r="BE242" s="174"/>
      <c r="BF242" s="174"/>
      <c r="BG242" s="174"/>
      <c r="BH242" s="174"/>
      <c r="BI242" s="157"/>
      <c r="BJ242" s="213">
        <f t="shared" si="100"/>
        <v>0</v>
      </c>
      <c r="BK242" s="213">
        <f t="shared" si="101"/>
        <v>0</v>
      </c>
      <c r="BL242" s="213">
        <f t="shared" si="102"/>
        <v>0</v>
      </c>
      <c r="BM242" s="817"/>
      <c r="BN242" s="219"/>
      <c r="BO242" s="193"/>
      <c r="BP242" s="215"/>
      <c r="BQ242" s="158"/>
      <c r="BR242" s="174"/>
      <c r="BS242" s="158"/>
      <c r="BT242" s="174"/>
      <c r="BU242" s="158"/>
      <c r="BV242" s="174"/>
      <c r="BW242" s="158"/>
      <c r="BX242" s="174"/>
      <c r="BY242" s="158"/>
      <c r="BZ242" s="202"/>
      <c r="CA242" s="212"/>
      <c r="CB242" s="174"/>
      <c r="CC242" s="174"/>
      <c r="CD242" s="174"/>
      <c r="CE242" s="174"/>
      <c r="CF242" s="174"/>
      <c r="CG242" s="174"/>
      <c r="CH242" s="174"/>
      <c r="CI242" s="174"/>
      <c r="CJ242" s="174"/>
      <c r="CK242" s="174"/>
      <c r="CL242" s="174"/>
      <c r="CM242" s="174"/>
      <c r="CN242" s="174"/>
      <c r="CO242" s="174"/>
      <c r="CP242" s="174"/>
      <c r="CQ242" s="174"/>
      <c r="CR242" s="174"/>
      <c r="CS242" s="174"/>
      <c r="CT242" s="174"/>
      <c r="CU242" s="174"/>
      <c r="CZ242" s="497"/>
      <c r="FV242" s="505"/>
      <c r="GF242" s="372"/>
    </row>
    <row r="243" spans="1:188" ht="39.950000000000003" customHeight="1" thickBot="1">
      <c r="A243" s="1020">
        <f t="shared" si="122"/>
        <v>0</v>
      </c>
      <c r="B243" s="939"/>
      <c r="C243" s="940"/>
      <c r="D243" s="943"/>
      <c r="E243" s="1027"/>
      <c r="F243" s="826"/>
      <c r="G243" s="827"/>
      <c r="H243" s="828"/>
      <c r="I243" s="1031">
        <f t="shared" si="121"/>
        <v>2</v>
      </c>
      <c r="J243" s="999" t="s">
        <v>0</v>
      </c>
      <c r="K243" s="999" t="s">
        <v>0</v>
      </c>
      <c r="L243" s="1007" t="s">
        <v>0</v>
      </c>
      <c r="M243" s="843">
        <f t="shared" si="103"/>
        <v>0.45833333333333331</v>
      </c>
      <c r="N243" s="219"/>
      <c r="O243" s="794"/>
      <c r="P243" s="103" t="s">
        <v>167</v>
      </c>
      <c r="Q243" s="116" t="str">
        <f t="shared" si="104"/>
        <v xml:space="preserve"> </v>
      </c>
      <c r="R243" s="116" t="str">
        <f t="shared" si="104"/>
        <v xml:space="preserve"> </v>
      </c>
      <c r="S243" s="116" t="str">
        <f t="shared" si="104"/>
        <v xml:space="preserve"> </v>
      </c>
      <c r="T243" s="123" t="str">
        <f t="shared" si="93"/>
        <v xml:space="preserve"> </v>
      </c>
      <c r="U243" s="143">
        <f t="shared" si="105"/>
        <v>41340.038194444445</v>
      </c>
      <c r="V243" s="203">
        <f t="shared" si="106"/>
        <v>0</v>
      </c>
      <c r="AD243" s="119" t="str">
        <f t="shared" si="94"/>
        <v>z-Unused-entry</v>
      </c>
      <c r="AE243" s="119">
        <f t="shared" si="95"/>
        <v>0</v>
      </c>
      <c r="AF243" s="110"/>
      <c r="AG243" s="115">
        <f t="shared" si="107"/>
        <v>0</v>
      </c>
      <c r="AH243" s="174">
        <f t="shared" si="96"/>
        <v>0</v>
      </c>
      <c r="AI243" s="174">
        <f t="shared" si="97"/>
        <v>0</v>
      </c>
      <c r="AJ243" s="285">
        <f t="shared" si="108"/>
        <v>999999999</v>
      </c>
      <c r="AK243" s="232">
        <f t="shared" si="98"/>
        <v>0</v>
      </c>
      <c r="AL243" s="232">
        <f t="shared" si="99"/>
        <v>0</v>
      </c>
      <c r="AM243" s="178">
        <f>IF(AND($L243="Attended",$J243="Yes"),IF('IO Intake'!D$8=$AJ243,VLOOKUP('IO Intro'!$C$4,$Y$9:$Z$16,2),$AM243),0)</f>
        <v>0</v>
      </c>
      <c r="AN243" s="178">
        <f t="shared" si="109"/>
        <v>0</v>
      </c>
      <c r="AO243" s="178">
        <f t="shared" si="110"/>
        <v>0</v>
      </c>
      <c r="AP243" s="178">
        <f t="shared" si="111"/>
        <v>0</v>
      </c>
      <c r="AQ243" s="178">
        <f t="shared" si="112"/>
        <v>0</v>
      </c>
      <c r="AR243" s="178">
        <f t="shared" si="113"/>
        <v>0</v>
      </c>
      <c r="AS243" s="178">
        <f t="shared" si="114"/>
        <v>0</v>
      </c>
      <c r="AT243" s="178">
        <f t="shared" si="115"/>
        <v>0</v>
      </c>
      <c r="AU243" s="214">
        <f t="shared" si="116"/>
        <v>0</v>
      </c>
      <c r="AV243" s="215"/>
      <c r="AW243" s="178"/>
      <c r="AX243" s="160">
        <f t="shared" si="117"/>
        <v>0</v>
      </c>
      <c r="AY243" s="191">
        <f t="shared" si="118"/>
        <v>0</v>
      </c>
      <c r="AZ243" s="191">
        <f t="shared" si="119"/>
        <v>0</v>
      </c>
      <c r="BA243" s="191">
        <f t="shared" si="120"/>
        <v>0</v>
      </c>
      <c r="BB243" s="161"/>
      <c r="BC243" s="174"/>
      <c r="BD243" s="174"/>
      <c r="BE243" s="174"/>
      <c r="BF243" s="174"/>
      <c r="BG243" s="174"/>
      <c r="BH243" s="174"/>
      <c r="BI243" s="157"/>
      <c r="BJ243" s="213">
        <f t="shared" si="100"/>
        <v>0</v>
      </c>
      <c r="BK243" s="213">
        <f t="shared" si="101"/>
        <v>0</v>
      </c>
      <c r="BL243" s="213">
        <f t="shared" si="102"/>
        <v>0</v>
      </c>
      <c r="BM243" s="817"/>
      <c r="BN243" s="219"/>
      <c r="BO243" s="193"/>
      <c r="BP243" s="215"/>
      <c r="BQ243" s="158"/>
      <c r="BR243" s="174"/>
      <c r="BS243" s="158"/>
      <c r="BT243" s="174"/>
      <c r="BU243" s="158"/>
      <c r="BV243" s="174"/>
      <c r="BW243" s="158"/>
      <c r="BX243" s="174"/>
      <c r="BY243" s="158"/>
      <c r="BZ243" s="202"/>
      <c r="CA243" s="212"/>
      <c r="CB243" s="174"/>
      <c r="CC243" s="174"/>
      <c r="CD243" s="174"/>
      <c r="CE243" s="174"/>
      <c r="CF243" s="174"/>
      <c r="CG243" s="174"/>
      <c r="CH243" s="174"/>
      <c r="CI243" s="174"/>
      <c r="CJ243" s="174"/>
      <c r="CK243" s="174"/>
      <c r="CL243" s="174"/>
      <c r="CM243" s="174"/>
      <c r="CN243" s="174"/>
      <c r="CO243" s="174"/>
      <c r="CP243" s="174"/>
      <c r="CQ243" s="174"/>
      <c r="CR243" s="174"/>
      <c r="CS243" s="174"/>
      <c r="CT243" s="174"/>
      <c r="CU243" s="174"/>
      <c r="CZ243" s="497"/>
      <c r="FV243" s="505"/>
      <c r="GF243" s="372"/>
    </row>
    <row r="244" spans="1:188" ht="39.950000000000003" customHeight="1" thickBot="1">
      <c r="A244" s="1020">
        <f t="shared" si="122"/>
        <v>0</v>
      </c>
      <c r="B244" s="939"/>
      <c r="C244" s="940"/>
      <c r="D244" s="943"/>
      <c r="E244" s="1027"/>
      <c r="F244" s="826"/>
      <c r="G244" s="827"/>
      <c r="H244" s="828"/>
      <c r="I244" s="1031">
        <f t="shared" si="121"/>
        <v>2</v>
      </c>
      <c r="J244" s="999" t="s">
        <v>0</v>
      </c>
      <c r="K244" s="999" t="s">
        <v>0</v>
      </c>
      <c r="L244" s="1007" t="s">
        <v>0</v>
      </c>
      <c r="M244" s="843">
        <f t="shared" si="103"/>
        <v>0.45833333333333331</v>
      </c>
      <c r="N244" s="219"/>
      <c r="O244" s="794"/>
      <c r="P244" s="103" t="s">
        <v>167</v>
      </c>
      <c r="Q244" s="116" t="str">
        <f t="shared" si="104"/>
        <v xml:space="preserve"> </v>
      </c>
      <c r="R244" s="116" t="str">
        <f t="shared" si="104"/>
        <v xml:space="preserve"> </v>
      </c>
      <c r="S244" s="116" t="str">
        <f t="shared" si="104"/>
        <v xml:space="preserve"> </v>
      </c>
      <c r="T244" s="123" t="str">
        <f t="shared" si="93"/>
        <v xml:space="preserve"> </v>
      </c>
      <c r="U244" s="143">
        <f t="shared" si="105"/>
        <v>41340.038194444445</v>
      </c>
      <c r="V244" s="203">
        <f t="shared" si="106"/>
        <v>0</v>
      </c>
      <c r="AD244" s="119" t="str">
        <f t="shared" si="94"/>
        <v>z-Unused-entry</v>
      </c>
      <c r="AE244" s="119">
        <f t="shared" si="95"/>
        <v>0</v>
      </c>
      <c r="AF244" s="110"/>
      <c r="AG244" s="115">
        <f t="shared" si="107"/>
        <v>0</v>
      </c>
      <c r="AH244" s="174">
        <f t="shared" si="96"/>
        <v>0</v>
      </c>
      <c r="AI244" s="174">
        <f t="shared" si="97"/>
        <v>0</v>
      </c>
      <c r="AJ244" s="285">
        <f t="shared" si="108"/>
        <v>999999999</v>
      </c>
      <c r="AK244" s="232">
        <f t="shared" si="98"/>
        <v>0</v>
      </c>
      <c r="AL244" s="232">
        <f t="shared" si="99"/>
        <v>0</v>
      </c>
      <c r="AM244" s="178">
        <f>IF(AND($L244="Attended",$J244="Yes"),IF('IO Intake'!D$8=$AJ244,VLOOKUP('IO Intro'!$C$4,$Y$9:$Z$16,2),$AM244),0)</f>
        <v>0</v>
      </c>
      <c r="AN244" s="178">
        <f t="shared" si="109"/>
        <v>0</v>
      </c>
      <c r="AO244" s="178">
        <f t="shared" si="110"/>
        <v>0</v>
      </c>
      <c r="AP244" s="178">
        <f t="shared" si="111"/>
        <v>0</v>
      </c>
      <c r="AQ244" s="178">
        <f t="shared" si="112"/>
        <v>0</v>
      </c>
      <c r="AR244" s="178">
        <f t="shared" si="113"/>
        <v>0</v>
      </c>
      <c r="AS244" s="178">
        <f t="shared" si="114"/>
        <v>0</v>
      </c>
      <c r="AT244" s="178">
        <f t="shared" si="115"/>
        <v>0</v>
      </c>
      <c r="AU244" s="214">
        <f t="shared" si="116"/>
        <v>0</v>
      </c>
      <c r="AV244" s="215"/>
      <c r="AW244" s="178"/>
      <c r="AX244" s="160">
        <f t="shared" si="117"/>
        <v>0</v>
      </c>
      <c r="AY244" s="191">
        <f t="shared" si="118"/>
        <v>0</v>
      </c>
      <c r="AZ244" s="191">
        <f t="shared" si="119"/>
        <v>0</v>
      </c>
      <c r="BA244" s="191">
        <f t="shared" si="120"/>
        <v>0</v>
      </c>
      <c r="BB244" s="161"/>
      <c r="BC244" s="174"/>
      <c r="BD244" s="174"/>
      <c r="BE244" s="174"/>
      <c r="BF244" s="174"/>
      <c r="BG244" s="174"/>
      <c r="BH244" s="174"/>
      <c r="BI244" s="157"/>
      <c r="BJ244" s="213">
        <f t="shared" si="100"/>
        <v>0</v>
      </c>
      <c r="BK244" s="213">
        <f t="shared" si="101"/>
        <v>0</v>
      </c>
      <c r="BL244" s="213">
        <f t="shared" si="102"/>
        <v>0</v>
      </c>
      <c r="BM244" s="817"/>
      <c r="BN244" s="219"/>
      <c r="BO244" s="193"/>
      <c r="BP244" s="215"/>
      <c r="BQ244" s="158"/>
      <c r="BR244" s="174"/>
      <c r="BS244" s="158"/>
      <c r="BT244" s="174"/>
      <c r="BU244" s="158"/>
      <c r="BV244" s="174"/>
      <c r="BW244" s="158"/>
      <c r="BX244" s="174"/>
      <c r="BY244" s="158"/>
      <c r="BZ244" s="202"/>
      <c r="CA244" s="212"/>
      <c r="CB244" s="174"/>
      <c r="CC244" s="174"/>
      <c r="CD244" s="174"/>
      <c r="CE244" s="174"/>
      <c r="CF244" s="174"/>
      <c r="CG244" s="174"/>
      <c r="CH244" s="174"/>
      <c r="CI244" s="174"/>
      <c r="CJ244" s="174"/>
      <c r="CK244" s="174"/>
      <c r="CL244" s="174"/>
      <c r="CM244" s="174"/>
      <c r="CN244" s="174"/>
      <c r="CO244" s="174"/>
      <c r="CP244" s="174"/>
      <c r="CQ244" s="174"/>
      <c r="CR244" s="174"/>
      <c r="CS244" s="174"/>
      <c r="CT244" s="174"/>
      <c r="CU244" s="174"/>
      <c r="CZ244" s="497"/>
      <c r="FV244" s="505"/>
      <c r="GF244" s="372"/>
    </row>
    <row r="245" spans="1:188" ht="39.950000000000003" customHeight="1" thickBot="1">
      <c r="A245" s="1020">
        <f t="shared" si="122"/>
        <v>0</v>
      </c>
      <c r="B245" s="939"/>
      <c r="C245" s="940"/>
      <c r="D245" s="943"/>
      <c r="E245" s="1027"/>
      <c r="F245" s="826"/>
      <c r="G245" s="827"/>
      <c r="H245" s="828"/>
      <c r="I245" s="1031">
        <f t="shared" si="121"/>
        <v>2</v>
      </c>
      <c r="J245" s="999" t="s">
        <v>0</v>
      </c>
      <c r="K245" s="999" t="s">
        <v>0</v>
      </c>
      <c r="L245" s="1007" t="s">
        <v>0</v>
      </c>
      <c r="M245" s="843">
        <f t="shared" si="103"/>
        <v>0.45833333333333331</v>
      </c>
      <c r="N245" s="219"/>
      <c r="O245" s="794"/>
      <c r="P245" s="103" t="s">
        <v>167</v>
      </c>
      <c r="Q245" s="116" t="str">
        <f t="shared" si="104"/>
        <v xml:space="preserve"> </v>
      </c>
      <c r="R245" s="116" t="str">
        <f t="shared" si="104"/>
        <v xml:space="preserve"> </v>
      </c>
      <c r="S245" s="116" t="str">
        <f t="shared" si="104"/>
        <v xml:space="preserve"> </v>
      </c>
      <c r="T245" s="123" t="str">
        <f t="shared" si="93"/>
        <v xml:space="preserve"> </v>
      </c>
      <c r="U245" s="143">
        <f t="shared" si="105"/>
        <v>41340.038194444445</v>
      </c>
      <c r="V245" s="203">
        <f t="shared" si="106"/>
        <v>0</v>
      </c>
      <c r="AD245" s="119" t="str">
        <f t="shared" si="94"/>
        <v>z-Unused-entry</v>
      </c>
      <c r="AE245" s="119">
        <f t="shared" si="95"/>
        <v>0</v>
      </c>
      <c r="AF245" s="110"/>
      <c r="AG245" s="115">
        <f t="shared" si="107"/>
        <v>0</v>
      </c>
      <c r="AH245" s="174">
        <f t="shared" si="96"/>
        <v>0</v>
      </c>
      <c r="AI245" s="174">
        <f t="shared" si="97"/>
        <v>0</v>
      </c>
      <c r="AJ245" s="285">
        <f t="shared" si="108"/>
        <v>999999999</v>
      </c>
      <c r="AK245" s="232">
        <f t="shared" si="98"/>
        <v>0</v>
      </c>
      <c r="AL245" s="232">
        <f t="shared" si="99"/>
        <v>0</v>
      </c>
      <c r="AM245" s="178">
        <f>IF(AND($L245="Attended",$J245="Yes"),IF('IO Intake'!D$8=$AJ245,VLOOKUP('IO Intro'!$C$4,$Y$9:$Z$16,2),$AM245),0)</f>
        <v>0</v>
      </c>
      <c r="AN245" s="178">
        <f t="shared" si="109"/>
        <v>0</v>
      </c>
      <c r="AO245" s="178">
        <f t="shared" si="110"/>
        <v>0</v>
      </c>
      <c r="AP245" s="178">
        <f t="shared" si="111"/>
        <v>0</v>
      </c>
      <c r="AQ245" s="178">
        <f t="shared" si="112"/>
        <v>0</v>
      </c>
      <c r="AR245" s="178">
        <f t="shared" si="113"/>
        <v>0</v>
      </c>
      <c r="AS245" s="178">
        <f t="shared" si="114"/>
        <v>0</v>
      </c>
      <c r="AT245" s="178">
        <f t="shared" si="115"/>
        <v>0</v>
      </c>
      <c r="AU245" s="214">
        <f t="shared" si="116"/>
        <v>0</v>
      </c>
      <c r="AV245" s="215"/>
      <c r="AW245" s="178"/>
      <c r="AX245" s="160">
        <f t="shared" si="117"/>
        <v>0</v>
      </c>
      <c r="AY245" s="191">
        <f t="shared" si="118"/>
        <v>0</v>
      </c>
      <c r="AZ245" s="191">
        <f t="shared" si="119"/>
        <v>0</v>
      </c>
      <c r="BA245" s="191">
        <f t="shared" si="120"/>
        <v>0</v>
      </c>
      <c r="BB245" s="161"/>
      <c r="BC245" s="174"/>
      <c r="BD245" s="174"/>
      <c r="BE245" s="174"/>
      <c r="BF245" s="174"/>
      <c r="BG245" s="174"/>
      <c r="BH245" s="174"/>
      <c r="BI245" s="157"/>
      <c r="BJ245" s="213">
        <f t="shared" si="100"/>
        <v>0</v>
      </c>
      <c r="BK245" s="213">
        <f t="shared" si="101"/>
        <v>0</v>
      </c>
      <c r="BL245" s="213">
        <f t="shared" si="102"/>
        <v>0</v>
      </c>
      <c r="BM245" s="817"/>
      <c r="BN245" s="219"/>
      <c r="BO245" s="193"/>
      <c r="BP245" s="215"/>
      <c r="BQ245" s="158"/>
      <c r="BR245" s="174"/>
      <c r="BS245" s="158"/>
      <c r="BT245" s="174"/>
      <c r="BU245" s="158"/>
      <c r="BV245" s="174"/>
      <c r="BW245" s="158"/>
      <c r="BX245" s="174"/>
      <c r="BY245" s="158"/>
      <c r="BZ245" s="202"/>
      <c r="CA245" s="212"/>
      <c r="CB245" s="174"/>
      <c r="CC245" s="174"/>
      <c r="CD245" s="174"/>
      <c r="CE245" s="174"/>
      <c r="CF245" s="174"/>
      <c r="CG245" s="174"/>
      <c r="CH245" s="174"/>
      <c r="CI245" s="174"/>
      <c r="CJ245" s="174"/>
      <c r="CK245" s="174"/>
      <c r="CL245" s="174"/>
      <c r="CM245" s="174"/>
      <c r="CN245" s="174"/>
      <c r="CO245" s="174"/>
      <c r="CP245" s="174"/>
      <c r="CQ245" s="174"/>
      <c r="CR245" s="174"/>
      <c r="CS245" s="174"/>
      <c r="CT245" s="174"/>
      <c r="CU245" s="174"/>
      <c r="CZ245" s="497"/>
      <c r="FV245" s="505"/>
      <c r="GF245" s="372"/>
    </row>
    <row r="246" spans="1:188" ht="39.950000000000003" customHeight="1" thickBot="1">
      <c r="A246" s="1020">
        <f t="shared" si="122"/>
        <v>0</v>
      </c>
      <c r="B246" s="939"/>
      <c r="C246" s="940"/>
      <c r="D246" s="943"/>
      <c r="E246" s="1027"/>
      <c r="F246" s="826"/>
      <c r="G246" s="827"/>
      <c r="H246" s="828"/>
      <c r="I246" s="1031">
        <f t="shared" si="121"/>
        <v>2</v>
      </c>
      <c r="J246" s="999" t="s">
        <v>0</v>
      </c>
      <c r="K246" s="999" t="s">
        <v>0</v>
      </c>
      <c r="L246" s="1007" t="s">
        <v>0</v>
      </c>
      <c r="M246" s="843">
        <f t="shared" si="103"/>
        <v>0.45833333333333331</v>
      </c>
      <c r="N246" s="219"/>
      <c r="O246" s="794"/>
      <c r="P246" s="103" t="s">
        <v>167</v>
      </c>
      <c r="Q246" s="116" t="str">
        <f t="shared" si="104"/>
        <v xml:space="preserve"> </v>
      </c>
      <c r="R246" s="116" t="str">
        <f t="shared" si="104"/>
        <v xml:space="preserve"> </v>
      </c>
      <c r="S246" s="116" t="str">
        <f t="shared" si="104"/>
        <v xml:space="preserve"> </v>
      </c>
      <c r="T246" s="123" t="str">
        <f t="shared" si="93"/>
        <v xml:space="preserve"> </v>
      </c>
      <c r="U246" s="143">
        <f t="shared" si="105"/>
        <v>41340.038194444445</v>
      </c>
      <c r="V246" s="203">
        <f t="shared" si="106"/>
        <v>0</v>
      </c>
      <c r="AD246" s="119" t="str">
        <f t="shared" si="94"/>
        <v>z-Unused-entry</v>
      </c>
      <c r="AE246" s="119">
        <f t="shared" si="95"/>
        <v>0</v>
      </c>
      <c r="AF246" s="110"/>
      <c r="AG246" s="115">
        <f t="shared" si="107"/>
        <v>0</v>
      </c>
      <c r="AH246" s="174">
        <f t="shared" si="96"/>
        <v>0</v>
      </c>
      <c r="AI246" s="174">
        <f t="shared" si="97"/>
        <v>0</v>
      </c>
      <c r="AJ246" s="285">
        <f t="shared" si="108"/>
        <v>999999999</v>
      </c>
      <c r="AK246" s="232">
        <f t="shared" si="98"/>
        <v>0</v>
      </c>
      <c r="AL246" s="232">
        <f t="shared" si="99"/>
        <v>0</v>
      </c>
      <c r="AM246" s="178">
        <f>IF(AND($L246="Attended",$J246="Yes"),IF('IO Intake'!D$8=$AJ246,VLOOKUP('IO Intro'!$C$4,$Y$9:$Z$16,2),$AM246),0)</f>
        <v>0</v>
      </c>
      <c r="AN246" s="178">
        <f t="shared" si="109"/>
        <v>0</v>
      </c>
      <c r="AO246" s="178">
        <f t="shared" si="110"/>
        <v>0</v>
      </c>
      <c r="AP246" s="178">
        <f t="shared" si="111"/>
        <v>0</v>
      </c>
      <c r="AQ246" s="178">
        <f t="shared" si="112"/>
        <v>0</v>
      </c>
      <c r="AR246" s="178">
        <f t="shared" si="113"/>
        <v>0</v>
      </c>
      <c r="AS246" s="178">
        <f t="shared" si="114"/>
        <v>0</v>
      </c>
      <c r="AT246" s="178">
        <f t="shared" si="115"/>
        <v>0</v>
      </c>
      <c r="AU246" s="214">
        <f t="shared" si="116"/>
        <v>0</v>
      </c>
      <c r="AV246" s="215"/>
      <c r="AW246" s="178"/>
      <c r="AX246" s="160">
        <f t="shared" si="117"/>
        <v>0</v>
      </c>
      <c r="AY246" s="191">
        <f t="shared" si="118"/>
        <v>0</v>
      </c>
      <c r="AZ246" s="191">
        <f t="shared" si="119"/>
        <v>0</v>
      </c>
      <c r="BA246" s="191">
        <f t="shared" si="120"/>
        <v>0</v>
      </c>
      <c r="BB246" s="161"/>
      <c r="BC246" s="174"/>
      <c r="BD246" s="174"/>
      <c r="BE246" s="174"/>
      <c r="BF246" s="174"/>
      <c r="BG246" s="174"/>
      <c r="BH246" s="174"/>
      <c r="BI246" s="157"/>
      <c r="BJ246" s="213">
        <f t="shared" si="100"/>
        <v>0</v>
      </c>
      <c r="BK246" s="213">
        <f t="shared" si="101"/>
        <v>0</v>
      </c>
      <c r="BL246" s="213">
        <f t="shared" si="102"/>
        <v>0</v>
      </c>
      <c r="BM246" s="817"/>
      <c r="BN246" s="219"/>
      <c r="BO246" s="193"/>
      <c r="BP246" s="215"/>
      <c r="BQ246" s="158"/>
      <c r="BR246" s="174"/>
      <c r="BS246" s="158"/>
      <c r="BT246" s="174"/>
      <c r="BU246" s="158"/>
      <c r="BV246" s="174"/>
      <c r="BW246" s="158"/>
      <c r="BX246" s="174"/>
      <c r="BY246" s="158"/>
      <c r="BZ246" s="202"/>
      <c r="CA246" s="212"/>
      <c r="CB246" s="174"/>
      <c r="CC246" s="174"/>
      <c r="CD246" s="174"/>
      <c r="CE246" s="174"/>
      <c r="CF246" s="174"/>
      <c r="CG246" s="174"/>
      <c r="CH246" s="174"/>
      <c r="CI246" s="174"/>
      <c r="CJ246" s="174"/>
      <c r="CK246" s="174"/>
      <c r="CL246" s="174"/>
      <c r="CM246" s="174"/>
      <c r="CN246" s="174"/>
      <c r="CO246" s="174"/>
      <c r="CP246" s="174"/>
      <c r="CQ246" s="174"/>
      <c r="CR246" s="174"/>
      <c r="CS246" s="174"/>
      <c r="CT246" s="174"/>
      <c r="CU246" s="174"/>
      <c r="CZ246" s="497"/>
      <c r="FV246" s="505"/>
      <c r="GF246" s="372"/>
    </row>
    <row r="247" spans="1:188" ht="39.950000000000003" customHeight="1" thickBot="1">
      <c r="A247" s="1020">
        <f t="shared" si="122"/>
        <v>0</v>
      </c>
      <c r="B247" s="939"/>
      <c r="C247" s="940"/>
      <c r="D247" s="943"/>
      <c r="E247" s="1027"/>
      <c r="F247" s="826"/>
      <c r="G247" s="827"/>
      <c r="H247" s="828"/>
      <c r="I247" s="1031">
        <f t="shared" si="121"/>
        <v>2</v>
      </c>
      <c r="J247" s="999" t="s">
        <v>0</v>
      </c>
      <c r="K247" s="999" t="s">
        <v>0</v>
      </c>
      <c r="L247" s="1007" t="s">
        <v>0</v>
      </c>
      <c r="M247" s="843">
        <f t="shared" si="103"/>
        <v>0.45833333333333331</v>
      </c>
      <c r="N247" s="219"/>
      <c r="O247" s="794"/>
      <c r="P247" s="103" t="s">
        <v>167</v>
      </c>
      <c r="Q247" s="116" t="str">
        <f t="shared" si="104"/>
        <v xml:space="preserve"> </v>
      </c>
      <c r="R247" s="116" t="str">
        <f t="shared" si="104"/>
        <v xml:space="preserve"> </v>
      </c>
      <c r="S247" s="116" t="str">
        <f t="shared" si="104"/>
        <v xml:space="preserve"> </v>
      </c>
      <c r="T247" s="123" t="str">
        <f t="shared" si="93"/>
        <v xml:space="preserve"> </v>
      </c>
      <c r="U247" s="143">
        <f t="shared" si="105"/>
        <v>41340.038194444445</v>
      </c>
      <c r="V247" s="203">
        <f t="shared" si="106"/>
        <v>0</v>
      </c>
      <c r="AD247" s="119" t="str">
        <f t="shared" si="94"/>
        <v>z-Unused-entry</v>
      </c>
      <c r="AE247" s="119">
        <f t="shared" si="95"/>
        <v>0</v>
      </c>
      <c r="AF247" s="110"/>
      <c r="AG247" s="115">
        <f t="shared" si="107"/>
        <v>0</v>
      </c>
      <c r="AH247" s="174">
        <f t="shared" si="96"/>
        <v>0</v>
      </c>
      <c r="AI247" s="174">
        <f t="shared" si="97"/>
        <v>0</v>
      </c>
      <c r="AJ247" s="285">
        <f t="shared" si="108"/>
        <v>999999999</v>
      </c>
      <c r="AK247" s="232">
        <f t="shared" si="98"/>
        <v>0</v>
      </c>
      <c r="AL247" s="232">
        <f t="shared" si="99"/>
        <v>0</v>
      </c>
      <c r="AM247" s="178">
        <f>IF(AND($L247="Attended",$J247="Yes"),IF('IO Intake'!D$8=$AJ247,VLOOKUP('IO Intro'!$C$4,$Y$9:$Z$16,2),$AM247),0)</f>
        <v>0</v>
      </c>
      <c r="AN247" s="178">
        <f t="shared" si="109"/>
        <v>0</v>
      </c>
      <c r="AO247" s="178">
        <f t="shared" si="110"/>
        <v>0</v>
      </c>
      <c r="AP247" s="178">
        <f t="shared" si="111"/>
        <v>0</v>
      </c>
      <c r="AQ247" s="178">
        <f t="shared" si="112"/>
        <v>0</v>
      </c>
      <c r="AR247" s="178">
        <f t="shared" si="113"/>
        <v>0</v>
      </c>
      <c r="AS247" s="178">
        <f t="shared" si="114"/>
        <v>0</v>
      </c>
      <c r="AT247" s="178">
        <f t="shared" si="115"/>
        <v>0</v>
      </c>
      <c r="AU247" s="214">
        <f t="shared" si="116"/>
        <v>0</v>
      </c>
      <c r="AV247" s="215"/>
      <c r="AW247" s="178"/>
      <c r="AX247" s="160">
        <f t="shared" si="117"/>
        <v>0</v>
      </c>
      <c r="AY247" s="191">
        <f t="shared" si="118"/>
        <v>0</v>
      </c>
      <c r="AZ247" s="191">
        <f t="shared" si="119"/>
        <v>0</v>
      </c>
      <c r="BA247" s="191">
        <f t="shared" si="120"/>
        <v>0</v>
      </c>
      <c r="BB247" s="161"/>
      <c r="BC247" s="174"/>
      <c r="BD247" s="174"/>
      <c r="BE247" s="174"/>
      <c r="BF247" s="174"/>
      <c r="BG247" s="174"/>
      <c r="BH247" s="174"/>
      <c r="BI247" s="157"/>
      <c r="BJ247" s="213">
        <f t="shared" si="100"/>
        <v>0</v>
      </c>
      <c r="BK247" s="213">
        <f t="shared" si="101"/>
        <v>0</v>
      </c>
      <c r="BL247" s="213">
        <f t="shared" si="102"/>
        <v>0</v>
      </c>
      <c r="BM247" s="817"/>
      <c r="BN247" s="219"/>
      <c r="BO247" s="193"/>
      <c r="BP247" s="215"/>
      <c r="BQ247" s="158"/>
      <c r="BR247" s="174"/>
      <c r="BS247" s="158"/>
      <c r="BT247" s="174"/>
      <c r="BU247" s="158"/>
      <c r="BV247" s="174"/>
      <c r="BW247" s="158"/>
      <c r="BX247" s="174"/>
      <c r="BY247" s="158"/>
      <c r="BZ247" s="202"/>
      <c r="CA247" s="212"/>
      <c r="CB247" s="174"/>
      <c r="CC247" s="174"/>
      <c r="CD247" s="174"/>
      <c r="CE247" s="174"/>
      <c r="CF247" s="174"/>
      <c r="CG247" s="174"/>
      <c r="CH247" s="174"/>
      <c r="CI247" s="174"/>
      <c r="CJ247" s="174"/>
      <c r="CK247" s="174"/>
      <c r="CL247" s="174"/>
      <c r="CM247" s="174"/>
      <c r="CN247" s="174"/>
      <c r="CO247" s="174"/>
      <c r="CP247" s="174"/>
      <c r="CQ247" s="174"/>
      <c r="CR247" s="174"/>
      <c r="CS247" s="174"/>
      <c r="CT247" s="174"/>
      <c r="CU247" s="174"/>
      <c r="CZ247" s="497"/>
      <c r="FV247" s="505"/>
      <c r="GF247" s="372"/>
    </row>
    <row r="248" spans="1:188" ht="39.950000000000003" customHeight="1" thickBot="1">
      <c r="A248" s="1020">
        <f t="shared" si="122"/>
        <v>0</v>
      </c>
      <c r="B248" s="939"/>
      <c r="C248" s="940"/>
      <c r="D248" s="943"/>
      <c r="E248" s="1027"/>
      <c r="F248" s="826"/>
      <c r="G248" s="827"/>
      <c r="H248" s="828"/>
      <c r="I248" s="1031">
        <f t="shared" si="121"/>
        <v>2</v>
      </c>
      <c r="J248" s="999" t="s">
        <v>0</v>
      </c>
      <c r="K248" s="999" t="s">
        <v>0</v>
      </c>
      <c r="L248" s="1007" t="s">
        <v>0</v>
      </c>
      <c r="M248" s="843">
        <f t="shared" si="103"/>
        <v>0.45833333333333331</v>
      </c>
      <c r="N248" s="219"/>
      <c r="O248" s="794"/>
      <c r="P248" s="103" t="s">
        <v>167</v>
      </c>
      <c r="Q248" s="116" t="str">
        <f t="shared" si="104"/>
        <v xml:space="preserve"> </v>
      </c>
      <c r="R248" s="116" t="str">
        <f t="shared" si="104"/>
        <v xml:space="preserve"> </v>
      </c>
      <c r="S248" s="116" t="str">
        <f t="shared" si="104"/>
        <v xml:space="preserve"> </v>
      </c>
      <c r="T248" s="123" t="str">
        <f t="shared" si="93"/>
        <v xml:space="preserve"> </v>
      </c>
      <c r="U248" s="143">
        <f t="shared" si="105"/>
        <v>41340.038194444445</v>
      </c>
      <c r="V248" s="203">
        <f t="shared" si="106"/>
        <v>0</v>
      </c>
      <c r="AD248" s="119" t="str">
        <f t="shared" si="94"/>
        <v>z-Unused-entry</v>
      </c>
      <c r="AE248" s="119">
        <f t="shared" si="95"/>
        <v>0</v>
      </c>
      <c r="AF248" s="110"/>
      <c r="AG248" s="115">
        <f t="shared" si="107"/>
        <v>0</v>
      </c>
      <c r="AH248" s="174">
        <f t="shared" si="96"/>
        <v>0</v>
      </c>
      <c r="AI248" s="174">
        <f t="shared" si="97"/>
        <v>0</v>
      </c>
      <c r="AJ248" s="285">
        <f t="shared" si="108"/>
        <v>999999999</v>
      </c>
      <c r="AK248" s="232">
        <f t="shared" si="98"/>
        <v>0</v>
      </c>
      <c r="AL248" s="232">
        <f t="shared" si="99"/>
        <v>0</v>
      </c>
      <c r="AM248" s="178">
        <f>IF(AND($L248="Attended",$J248="Yes"),IF('IO Intake'!D$8=$AJ248,VLOOKUP('IO Intro'!$C$4,$Y$9:$Z$16,2),$AM248),0)</f>
        <v>0</v>
      </c>
      <c r="AN248" s="178">
        <f t="shared" si="109"/>
        <v>0</v>
      </c>
      <c r="AO248" s="178">
        <f t="shared" si="110"/>
        <v>0</v>
      </c>
      <c r="AP248" s="178">
        <f t="shared" si="111"/>
        <v>0</v>
      </c>
      <c r="AQ248" s="178">
        <f t="shared" si="112"/>
        <v>0</v>
      </c>
      <c r="AR248" s="178">
        <f t="shared" si="113"/>
        <v>0</v>
      </c>
      <c r="AS248" s="178">
        <f t="shared" si="114"/>
        <v>0</v>
      </c>
      <c r="AT248" s="178">
        <f t="shared" si="115"/>
        <v>0</v>
      </c>
      <c r="AU248" s="214">
        <f t="shared" si="116"/>
        <v>0</v>
      </c>
      <c r="AV248" s="215"/>
      <c r="AW248" s="178"/>
      <c r="AX248" s="160">
        <f t="shared" si="117"/>
        <v>0</v>
      </c>
      <c r="AY248" s="191">
        <f t="shared" si="118"/>
        <v>0</v>
      </c>
      <c r="AZ248" s="191">
        <f t="shared" si="119"/>
        <v>0</v>
      </c>
      <c r="BA248" s="191">
        <f t="shared" si="120"/>
        <v>0</v>
      </c>
      <c r="BB248" s="161"/>
      <c r="BC248" s="174"/>
      <c r="BD248" s="174"/>
      <c r="BE248" s="174"/>
      <c r="BF248" s="174"/>
      <c r="BG248" s="174"/>
      <c r="BH248" s="174"/>
      <c r="BI248" s="157"/>
      <c r="BJ248" s="213">
        <f t="shared" si="100"/>
        <v>0</v>
      </c>
      <c r="BK248" s="213">
        <f t="shared" si="101"/>
        <v>0</v>
      </c>
      <c r="BL248" s="213">
        <f t="shared" si="102"/>
        <v>0</v>
      </c>
      <c r="BM248" s="817"/>
      <c r="BN248" s="219"/>
      <c r="BO248" s="193"/>
      <c r="BP248" s="215"/>
      <c r="BQ248" s="158"/>
      <c r="BR248" s="174"/>
      <c r="BS248" s="158"/>
      <c r="BT248" s="174"/>
      <c r="BU248" s="158"/>
      <c r="BV248" s="174"/>
      <c r="BW248" s="158"/>
      <c r="BX248" s="174"/>
      <c r="BY248" s="158"/>
      <c r="BZ248" s="202"/>
      <c r="CA248" s="212"/>
      <c r="CB248" s="174"/>
      <c r="CC248" s="174"/>
      <c r="CD248" s="174"/>
      <c r="CE248" s="174"/>
      <c r="CF248" s="174"/>
      <c r="CG248" s="174"/>
      <c r="CH248" s="174"/>
      <c r="CI248" s="174"/>
      <c r="CJ248" s="174"/>
      <c r="CK248" s="174"/>
      <c r="CL248" s="174"/>
      <c r="CM248" s="174"/>
      <c r="CN248" s="174"/>
      <c r="CO248" s="174"/>
      <c r="CP248" s="174"/>
      <c r="CQ248" s="174"/>
      <c r="CR248" s="174"/>
      <c r="CS248" s="174"/>
      <c r="CT248" s="174"/>
      <c r="CU248" s="174"/>
      <c r="CZ248" s="497"/>
      <c r="FV248" s="505"/>
      <c r="GF248" s="372"/>
    </row>
    <row r="249" spans="1:188" ht="39.950000000000003" customHeight="1" thickBot="1">
      <c r="A249" s="1020">
        <f t="shared" si="122"/>
        <v>0</v>
      </c>
      <c r="B249" s="939"/>
      <c r="C249" s="940"/>
      <c r="D249" s="943"/>
      <c r="E249" s="1027"/>
      <c r="F249" s="826"/>
      <c r="G249" s="827"/>
      <c r="H249" s="828"/>
      <c r="I249" s="1031">
        <f t="shared" si="121"/>
        <v>2</v>
      </c>
      <c r="J249" s="999" t="s">
        <v>0</v>
      </c>
      <c r="K249" s="999" t="s">
        <v>0</v>
      </c>
      <c r="L249" s="1007" t="s">
        <v>0</v>
      </c>
      <c r="M249" s="843">
        <f t="shared" si="103"/>
        <v>0.45833333333333331</v>
      </c>
      <c r="N249" s="219"/>
      <c r="O249" s="794"/>
      <c r="P249" s="103" t="s">
        <v>167</v>
      </c>
      <c r="Q249" s="116" t="str">
        <f t="shared" si="104"/>
        <v xml:space="preserve"> </v>
      </c>
      <c r="R249" s="116" t="str">
        <f t="shared" si="104"/>
        <v xml:space="preserve"> </v>
      </c>
      <c r="S249" s="116" t="str">
        <f t="shared" si="104"/>
        <v xml:space="preserve"> </v>
      </c>
      <c r="T249" s="123" t="str">
        <f t="shared" si="93"/>
        <v xml:space="preserve"> </v>
      </c>
      <c r="U249" s="143">
        <f t="shared" si="105"/>
        <v>41340.038194444445</v>
      </c>
      <c r="V249" s="203">
        <f t="shared" si="106"/>
        <v>0</v>
      </c>
      <c r="AD249" s="119" t="str">
        <f t="shared" si="94"/>
        <v>z-Unused-entry</v>
      </c>
      <c r="AE249" s="119">
        <f t="shared" si="95"/>
        <v>0</v>
      </c>
      <c r="AF249" s="110"/>
      <c r="AG249" s="115">
        <f t="shared" si="107"/>
        <v>0</v>
      </c>
      <c r="AH249" s="174">
        <f t="shared" si="96"/>
        <v>0</v>
      </c>
      <c r="AI249" s="174">
        <f t="shared" si="97"/>
        <v>0</v>
      </c>
      <c r="AJ249" s="285">
        <f t="shared" si="108"/>
        <v>999999999</v>
      </c>
      <c r="AK249" s="232">
        <f t="shared" si="98"/>
        <v>0</v>
      </c>
      <c r="AL249" s="232">
        <f t="shared" si="99"/>
        <v>0</v>
      </c>
      <c r="AM249" s="178">
        <f>IF(AND($L249="Attended",$J249="Yes"),IF('IO Intake'!D$8=$AJ249,VLOOKUP('IO Intro'!$C$4,$Y$9:$Z$16,2),$AM249),0)</f>
        <v>0</v>
      </c>
      <c r="AN249" s="178">
        <f t="shared" si="109"/>
        <v>0</v>
      </c>
      <c r="AO249" s="178">
        <f t="shared" si="110"/>
        <v>0</v>
      </c>
      <c r="AP249" s="178">
        <f t="shared" si="111"/>
        <v>0</v>
      </c>
      <c r="AQ249" s="178">
        <f t="shared" si="112"/>
        <v>0</v>
      </c>
      <c r="AR249" s="178">
        <f t="shared" si="113"/>
        <v>0</v>
      </c>
      <c r="AS249" s="178">
        <f t="shared" si="114"/>
        <v>0</v>
      </c>
      <c r="AT249" s="178">
        <f t="shared" si="115"/>
        <v>0</v>
      </c>
      <c r="AU249" s="214">
        <f t="shared" si="116"/>
        <v>0</v>
      </c>
      <c r="AV249" s="215"/>
      <c r="AW249" s="178"/>
      <c r="AX249" s="160">
        <f t="shared" si="117"/>
        <v>0</v>
      </c>
      <c r="AY249" s="191">
        <f t="shared" si="118"/>
        <v>0</v>
      </c>
      <c r="AZ249" s="191">
        <f t="shared" si="119"/>
        <v>0</v>
      </c>
      <c r="BA249" s="191">
        <f t="shared" si="120"/>
        <v>0</v>
      </c>
      <c r="BB249" s="161"/>
      <c r="BC249" s="174"/>
      <c r="BD249" s="174"/>
      <c r="BE249" s="174"/>
      <c r="BF249" s="174"/>
      <c r="BG249" s="174"/>
      <c r="BH249" s="174"/>
      <c r="BI249" s="157"/>
      <c r="BJ249" s="213">
        <f t="shared" si="100"/>
        <v>0</v>
      </c>
      <c r="BK249" s="213">
        <f t="shared" si="101"/>
        <v>0</v>
      </c>
      <c r="BL249" s="213">
        <f t="shared" si="102"/>
        <v>0</v>
      </c>
      <c r="BM249" s="817"/>
      <c r="BN249" s="219"/>
      <c r="BO249" s="193"/>
      <c r="BP249" s="215"/>
      <c r="BQ249" s="158"/>
      <c r="BR249" s="174"/>
      <c r="BS249" s="158"/>
      <c r="BT249" s="174"/>
      <c r="BU249" s="158"/>
      <c r="BV249" s="174"/>
      <c r="BW249" s="158"/>
      <c r="BX249" s="174"/>
      <c r="BY249" s="158"/>
      <c r="BZ249" s="202"/>
      <c r="CA249" s="212"/>
      <c r="CB249" s="174"/>
      <c r="CC249" s="174"/>
      <c r="CD249" s="174"/>
      <c r="CE249" s="174"/>
      <c r="CF249" s="174"/>
      <c r="CG249" s="174"/>
      <c r="CH249" s="174"/>
      <c r="CI249" s="174"/>
      <c r="CJ249" s="174"/>
      <c r="CK249" s="174"/>
      <c r="CL249" s="174"/>
      <c r="CM249" s="174"/>
      <c r="CN249" s="174"/>
      <c r="CO249" s="174"/>
      <c r="CP249" s="174"/>
      <c r="CQ249" s="174"/>
      <c r="CR249" s="174"/>
      <c r="CS249" s="174"/>
      <c r="CT249" s="174"/>
      <c r="CU249" s="174"/>
      <c r="CZ249" s="497"/>
      <c r="FV249" s="505"/>
      <c r="GF249" s="372"/>
    </row>
    <row r="250" spans="1:188" ht="39.950000000000003" customHeight="1" thickBot="1">
      <c r="A250" s="1020">
        <f t="shared" si="122"/>
        <v>0</v>
      </c>
      <c r="B250" s="939"/>
      <c r="C250" s="940"/>
      <c r="D250" s="943"/>
      <c r="E250" s="1027"/>
      <c r="F250" s="826"/>
      <c r="G250" s="827"/>
      <c r="H250" s="828"/>
      <c r="I250" s="1031">
        <f t="shared" si="121"/>
        <v>2</v>
      </c>
      <c r="J250" s="999" t="s">
        <v>0</v>
      </c>
      <c r="K250" s="999" t="s">
        <v>0</v>
      </c>
      <c r="L250" s="1007" t="s">
        <v>0</v>
      </c>
      <c r="M250" s="843">
        <f t="shared" si="103"/>
        <v>0.45833333333333331</v>
      </c>
      <c r="N250" s="219"/>
      <c r="O250" s="794"/>
      <c r="P250" s="103" t="s">
        <v>167</v>
      </c>
      <c r="Q250" s="116" t="str">
        <f t="shared" si="104"/>
        <v xml:space="preserve"> </v>
      </c>
      <c r="R250" s="116" t="str">
        <f t="shared" si="104"/>
        <v xml:space="preserve"> </v>
      </c>
      <c r="S250" s="116" t="str">
        <f t="shared" si="104"/>
        <v xml:space="preserve"> </v>
      </c>
      <c r="T250" s="123" t="str">
        <f t="shared" si="93"/>
        <v xml:space="preserve"> </v>
      </c>
      <c r="U250" s="143">
        <f t="shared" si="105"/>
        <v>41340.038194444445</v>
      </c>
      <c r="V250" s="203">
        <f t="shared" si="106"/>
        <v>0</v>
      </c>
      <c r="AD250" s="119" t="str">
        <f t="shared" si="94"/>
        <v>z-Unused-entry</v>
      </c>
      <c r="AE250" s="119">
        <f t="shared" si="95"/>
        <v>0</v>
      </c>
      <c r="AF250" s="110"/>
      <c r="AG250" s="115">
        <f t="shared" si="107"/>
        <v>0</v>
      </c>
      <c r="AH250" s="174">
        <f t="shared" si="96"/>
        <v>0</v>
      </c>
      <c r="AI250" s="174">
        <f t="shared" si="97"/>
        <v>0</v>
      </c>
      <c r="AJ250" s="285">
        <f t="shared" si="108"/>
        <v>999999999</v>
      </c>
      <c r="AK250" s="232">
        <f t="shared" si="98"/>
        <v>0</v>
      </c>
      <c r="AL250" s="232">
        <f t="shared" si="99"/>
        <v>0</v>
      </c>
      <c r="AM250" s="178">
        <f>IF(AND($L250="Attended",$J250="Yes"),IF('IO Intake'!D$8=$AJ250,VLOOKUP('IO Intro'!$C$4,$Y$9:$Z$16,2),$AM250),0)</f>
        <v>0</v>
      </c>
      <c r="AN250" s="178">
        <f t="shared" si="109"/>
        <v>0</v>
      </c>
      <c r="AO250" s="178">
        <f t="shared" si="110"/>
        <v>0</v>
      </c>
      <c r="AP250" s="178">
        <f t="shared" si="111"/>
        <v>0</v>
      </c>
      <c r="AQ250" s="178">
        <f t="shared" si="112"/>
        <v>0</v>
      </c>
      <c r="AR250" s="178">
        <f t="shared" si="113"/>
        <v>0</v>
      </c>
      <c r="AS250" s="178">
        <f t="shared" si="114"/>
        <v>0</v>
      </c>
      <c r="AT250" s="178">
        <f t="shared" si="115"/>
        <v>0</v>
      </c>
      <c r="AU250" s="214">
        <f t="shared" si="116"/>
        <v>0</v>
      </c>
      <c r="AV250" s="215"/>
      <c r="AW250" s="178"/>
      <c r="AX250" s="160">
        <f t="shared" si="117"/>
        <v>0</v>
      </c>
      <c r="AY250" s="191">
        <f t="shared" si="118"/>
        <v>0</v>
      </c>
      <c r="AZ250" s="191">
        <f t="shared" si="119"/>
        <v>0</v>
      </c>
      <c r="BA250" s="191">
        <f t="shared" si="120"/>
        <v>0</v>
      </c>
      <c r="BB250" s="161"/>
      <c r="BC250" s="174"/>
      <c r="BD250" s="174"/>
      <c r="BE250" s="174"/>
      <c r="BF250" s="174"/>
      <c r="BG250" s="174"/>
      <c r="BH250" s="174"/>
      <c r="BI250" s="157"/>
      <c r="BJ250" s="213">
        <f t="shared" si="100"/>
        <v>0</v>
      </c>
      <c r="BK250" s="213">
        <f t="shared" si="101"/>
        <v>0</v>
      </c>
      <c r="BL250" s="213">
        <f t="shared" si="102"/>
        <v>0</v>
      </c>
      <c r="BM250" s="817"/>
      <c r="BN250" s="219"/>
      <c r="BO250" s="193"/>
      <c r="BP250" s="215"/>
      <c r="BQ250" s="158"/>
      <c r="BR250" s="174"/>
      <c r="BS250" s="158"/>
      <c r="BT250" s="174"/>
      <c r="BU250" s="158"/>
      <c r="BV250" s="174"/>
      <c r="BW250" s="158"/>
      <c r="BX250" s="174"/>
      <c r="BY250" s="158"/>
      <c r="BZ250" s="202"/>
      <c r="CA250" s="212"/>
      <c r="CB250" s="174"/>
      <c r="CC250" s="174"/>
      <c r="CD250" s="174"/>
      <c r="CE250" s="174"/>
      <c r="CF250" s="174"/>
      <c r="CG250" s="174"/>
      <c r="CH250" s="174"/>
      <c r="CI250" s="174"/>
      <c r="CJ250" s="174"/>
      <c r="CK250" s="174"/>
      <c r="CL250" s="174"/>
      <c r="CM250" s="174"/>
      <c r="CN250" s="174"/>
      <c r="CO250" s="174"/>
      <c r="CP250" s="174"/>
      <c r="CQ250" s="174"/>
      <c r="CR250" s="174"/>
      <c r="CS250" s="174"/>
      <c r="CT250" s="174"/>
      <c r="CU250" s="174"/>
      <c r="CZ250" s="497"/>
      <c r="FV250" s="505"/>
      <c r="GF250" s="372"/>
    </row>
    <row r="251" spans="1:188" ht="39.950000000000003" customHeight="1" thickBot="1">
      <c r="A251" s="1020">
        <f t="shared" si="122"/>
        <v>0</v>
      </c>
      <c r="B251" s="939"/>
      <c r="C251" s="940"/>
      <c r="D251" s="943"/>
      <c r="E251" s="1027"/>
      <c r="F251" s="826"/>
      <c r="G251" s="827"/>
      <c r="H251" s="828"/>
      <c r="I251" s="1031">
        <f t="shared" si="121"/>
        <v>2</v>
      </c>
      <c r="J251" s="999" t="s">
        <v>0</v>
      </c>
      <c r="K251" s="999" t="s">
        <v>0</v>
      </c>
      <c r="L251" s="1007" t="s">
        <v>0</v>
      </c>
      <c r="M251" s="843">
        <f t="shared" si="103"/>
        <v>0.45833333333333331</v>
      </c>
      <c r="N251" s="219"/>
      <c r="O251" s="794"/>
      <c r="P251" s="103" t="s">
        <v>167</v>
      </c>
      <c r="Q251" s="116" t="str">
        <f t="shared" si="104"/>
        <v xml:space="preserve"> </v>
      </c>
      <c r="R251" s="116" t="str">
        <f t="shared" si="104"/>
        <v xml:space="preserve"> </v>
      </c>
      <c r="S251" s="116" t="str">
        <f t="shared" si="104"/>
        <v xml:space="preserve"> </v>
      </c>
      <c r="T251" s="123" t="str">
        <f t="shared" si="93"/>
        <v xml:space="preserve"> </v>
      </c>
      <c r="U251" s="143">
        <f t="shared" si="105"/>
        <v>41340.038194444445</v>
      </c>
      <c r="V251" s="203">
        <f t="shared" si="106"/>
        <v>0</v>
      </c>
      <c r="AD251" s="119" t="str">
        <f t="shared" si="94"/>
        <v>z-Unused-entry</v>
      </c>
      <c r="AE251" s="119">
        <f t="shared" si="95"/>
        <v>0</v>
      </c>
      <c r="AF251" s="110"/>
      <c r="AG251" s="115">
        <f t="shared" si="107"/>
        <v>0</v>
      </c>
      <c r="AH251" s="174">
        <f t="shared" si="96"/>
        <v>0</v>
      </c>
      <c r="AI251" s="174">
        <f t="shared" si="97"/>
        <v>0</v>
      </c>
      <c r="AJ251" s="285">
        <f t="shared" si="108"/>
        <v>999999999</v>
      </c>
      <c r="AK251" s="232">
        <f t="shared" si="98"/>
        <v>0</v>
      </c>
      <c r="AL251" s="232">
        <f t="shared" si="99"/>
        <v>0</v>
      </c>
      <c r="AM251" s="178">
        <f>IF(AND($L251="Attended",$J251="Yes"),IF('IO Intake'!D$8=$AJ251,VLOOKUP('IO Intro'!$C$4,$Y$9:$Z$16,2),$AM251),0)</f>
        <v>0</v>
      </c>
      <c r="AN251" s="178">
        <f t="shared" si="109"/>
        <v>0</v>
      </c>
      <c r="AO251" s="178">
        <f t="shared" si="110"/>
        <v>0</v>
      </c>
      <c r="AP251" s="178">
        <f t="shared" si="111"/>
        <v>0</v>
      </c>
      <c r="AQ251" s="178">
        <f t="shared" si="112"/>
        <v>0</v>
      </c>
      <c r="AR251" s="178">
        <f t="shared" si="113"/>
        <v>0</v>
      </c>
      <c r="AS251" s="178">
        <f t="shared" si="114"/>
        <v>0</v>
      </c>
      <c r="AT251" s="178">
        <f t="shared" si="115"/>
        <v>0</v>
      </c>
      <c r="AU251" s="214">
        <f t="shared" si="116"/>
        <v>0</v>
      </c>
      <c r="AV251" s="215"/>
      <c r="AW251" s="178"/>
      <c r="AX251" s="160">
        <f t="shared" si="117"/>
        <v>0</v>
      </c>
      <c r="AY251" s="191">
        <f t="shared" si="118"/>
        <v>0</v>
      </c>
      <c r="AZ251" s="191">
        <f t="shared" si="119"/>
        <v>0</v>
      </c>
      <c r="BA251" s="191">
        <f t="shared" si="120"/>
        <v>0</v>
      </c>
      <c r="BB251" s="161"/>
      <c r="BC251" s="174"/>
      <c r="BD251" s="174"/>
      <c r="BE251" s="174"/>
      <c r="BF251" s="174"/>
      <c r="BG251" s="174"/>
      <c r="BH251" s="174"/>
      <c r="BI251" s="157"/>
      <c r="BJ251" s="213">
        <f t="shared" si="100"/>
        <v>0</v>
      </c>
      <c r="BK251" s="213">
        <f t="shared" si="101"/>
        <v>0</v>
      </c>
      <c r="BL251" s="213">
        <f t="shared" si="102"/>
        <v>0</v>
      </c>
      <c r="BM251" s="817"/>
      <c r="BN251" s="219"/>
      <c r="BO251" s="193"/>
      <c r="BP251" s="215"/>
      <c r="BQ251" s="158"/>
      <c r="BR251" s="174"/>
      <c r="BS251" s="158"/>
      <c r="BT251" s="174"/>
      <c r="BU251" s="158"/>
      <c r="BV251" s="174"/>
      <c r="BW251" s="158"/>
      <c r="BX251" s="174"/>
      <c r="BY251" s="158"/>
      <c r="BZ251" s="202"/>
      <c r="CA251" s="212"/>
      <c r="CB251" s="174"/>
      <c r="CC251" s="174"/>
      <c r="CD251" s="174"/>
      <c r="CE251" s="174"/>
      <c r="CF251" s="174"/>
      <c r="CG251" s="174"/>
      <c r="CH251" s="174"/>
      <c r="CI251" s="174"/>
      <c r="CJ251" s="174"/>
      <c r="CK251" s="174"/>
      <c r="CL251" s="174"/>
      <c r="CM251" s="174"/>
      <c r="CN251" s="174"/>
      <c r="CO251" s="174"/>
      <c r="CP251" s="174"/>
      <c r="CQ251" s="174"/>
      <c r="CR251" s="174"/>
      <c r="CS251" s="174"/>
      <c r="CT251" s="174"/>
      <c r="CU251" s="174"/>
      <c r="CZ251" s="497"/>
      <c r="FV251" s="505"/>
      <c r="GF251" s="372"/>
    </row>
    <row r="252" spans="1:188" ht="39.950000000000003" customHeight="1" thickBot="1">
      <c r="A252" s="1020">
        <f t="shared" si="122"/>
        <v>0</v>
      </c>
      <c r="B252" s="939"/>
      <c r="C252" s="940"/>
      <c r="D252" s="943"/>
      <c r="E252" s="1027"/>
      <c r="F252" s="826"/>
      <c r="G252" s="827"/>
      <c r="H252" s="828"/>
      <c r="I252" s="1031">
        <f t="shared" si="121"/>
        <v>2</v>
      </c>
      <c r="J252" s="999" t="s">
        <v>0</v>
      </c>
      <c r="K252" s="999" t="s">
        <v>0</v>
      </c>
      <c r="L252" s="1007" t="s">
        <v>0</v>
      </c>
      <c r="M252" s="843">
        <f t="shared" si="103"/>
        <v>0.45833333333333331</v>
      </c>
      <c r="N252" s="219"/>
      <c r="O252" s="794"/>
      <c r="P252" s="103" t="s">
        <v>167</v>
      </c>
      <c r="Q252" s="116" t="str">
        <f t="shared" si="104"/>
        <v xml:space="preserve"> </v>
      </c>
      <c r="R252" s="116" t="str">
        <f t="shared" si="104"/>
        <v xml:space="preserve"> </v>
      </c>
      <c r="S252" s="116" t="str">
        <f t="shared" si="104"/>
        <v xml:space="preserve"> </v>
      </c>
      <c r="T252" s="123" t="str">
        <f t="shared" si="93"/>
        <v xml:space="preserve"> </v>
      </c>
      <c r="U252" s="143">
        <f t="shared" si="105"/>
        <v>41340.038194444445</v>
      </c>
      <c r="V252" s="203">
        <f t="shared" si="106"/>
        <v>0</v>
      </c>
      <c r="AD252" s="119" t="str">
        <f t="shared" si="94"/>
        <v>z-Unused-entry</v>
      </c>
      <c r="AE252" s="119">
        <f t="shared" si="95"/>
        <v>0</v>
      </c>
      <c r="AF252" s="110"/>
      <c r="AG252" s="115">
        <f t="shared" si="107"/>
        <v>0</v>
      </c>
      <c r="AH252" s="174">
        <f t="shared" si="96"/>
        <v>0</v>
      </c>
      <c r="AI252" s="174">
        <f t="shared" si="97"/>
        <v>0</v>
      </c>
      <c r="AJ252" s="285">
        <f t="shared" si="108"/>
        <v>999999999</v>
      </c>
      <c r="AK252" s="232">
        <f t="shared" si="98"/>
        <v>0</v>
      </c>
      <c r="AL252" s="232">
        <f t="shared" si="99"/>
        <v>0</v>
      </c>
      <c r="AM252" s="178">
        <f>IF(AND($L252="Attended",$J252="Yes"),IF('IO Intake'!D$8=$AJ252,VLOOKUP('IO Intro'!$C$4,$Y$9:$Z$16,2),$AM252),0)</f>
        <v>0</v>
      </c>
      <c r="AN252" s="178">
        <f t="shared" si="109"/>
        <v>0</v>
      </c>
      <c r="AO252" s="178">
        <f t="shared" si="110"/>
        <v>0</v>
      </c>
      <c r="AP252" s="178">
        <f t="shared" si="111"/>
        <v>0</v>
      </c>
      <c r="AQ252" s="178">
        <f t="shared" si="112"/>
        <v>0</v>
      </c>
      <c r="AR252" s="178">
        <f t="shared" si="113"/>
        <v>0</v>
      </c>
      <c r="AS252" s="178">
        <f t="shared" si="114"/>
        <v>0</v>
      </c>
      <c r="AT252" s="178">
        <f t="shared" si="115"/>
        <v>0</v>
      </c>
      <c r="AU252" s="214">
        <f t="shared" si="116"/>
        <v>0</v>
      </c>
      <c r="AV252" s="215"/>
      <c r="AW252" s="178"/>
      <c r="AX252" s="160">
        <f t="shared" si="117"/>
        <v>0</v>
      </c>
      <c r="AY252" s="191">
        <f t="shared" si="118"/>
        <v>0</v>
      </c>
      <c r="AZ252" s="191">
        <f t="shared" si="119"/>
        <v>0</v>
      </c>
      <c r="BA252" s="191">
        <f t="shared" si="120"/>
        <v>0</v>
      </c>
      <c r="BB252" s="161"/>
      <c r="BC252" s="174"/>
      <c r="BD252" s="174"/>
      <c r="BE252" s="174"/>
      <c r="BF252" s="174"/>
      <c r="BG252" s="174"/>
      <c r="BH252" s="174"/>
      <c r="BI252" s="157"/>
      <c r="BJ252" s="213">
        <f t="shared" si="100"/>
        <v>0</v>
      </c>
      <c r="BK252" s="213">
        <f t="shared" si="101"/>
        <v>0</v>
      </c>
      <c r="BL252" s="213">
        <f t="shared" si="102"/>
        <v>0</v>
      </c>
      <c r="BM252" s="817"/>
      <c r="BN252" s="219"/>
      <c r="BO252" s="193"/>
      <c r="BP252" s="215"/>
      <c r="BQ252" s="158"/>
      <c r="BR252" s="174"/>
      <c r="BS252" s="158"/>
      <c r="BT252" s="174"/>
      <c r="BU252" s="158"/>
      <c r="BV252" s="174"/>
      <c r="BW252" s="158"/>
      <c r="BX252" s="174"/>
      <c r="BY252" s="158"/>
      <c r="BZ252" s="202"/>
      <c r="CA252" s="212"/>
      <c r="CB252" s="174"/>
      <c r="CC252" s="174"/>
      <c r="CD252" s="174"/>
      <c r="CE252" s="174"/>
      <c r="CF252" s="174"/>
      <c r="CG252" s="174"/>
      <c r="CH252" s="174"/>
      <c r="CI252" s="174"/>
      <c r="CJ252" s="174"/>
      <c r="CK252" s="174"/>
      <c r="CL252" s="174"/>
      <c r="CM252" s="174"/>
      <c r="CN252" s="174"/>
      <c r="CO252" s="174"/>
      <c r="CP252" s="174"/>
      <c r="CQ252" s="174"/>
      <c r="CR252" s="174"/>
      <c r="CS252" s="174"/>
      <c r="CT252" s="174"/>
      <c r="CU252" s="174"/>
      <c r="CZ252" s="497"/>
      <c r="FV252" s="505"/>
      <c r="GF252" s="372"/>
    </row>
    <row r="253" spans="1:188" ht="39.950000000000003" customHeight="1" thickBot="1">
      <c r="A253" s="1020">
        <f t="shared" si="122"/>
        <v>0</v>
      </c>
      <c r="B253" s="939"/>
      <c r="C253" s="940"/>
      <c r="D253" s="943"/>
      <c r="E253" s="1027"/>
      <c r="F253" s="826"/>
      <c r="G253" s="827"/>
      <c r="H253" s="828"/>
      <c r="I253" s="1031">
        <f t="shared" si="121"/>
        <v>2</v>
      </c>
      <c r="J253" s="999" t="s">
        <v>0</v>
      </c>
      <c r="K253" s="999" t="s">
        <v>0</v>
      </c>
      <c r="L253" s="1007" t="s">
        <v>0</v>
      </c>
      <c r="M253" s="843">
        <f t="shared" si="103"/>
        <v>0.45833333333333331</v>
      </c>
      <c r="N253" s="219"/>
      <c r="O253" s="794"/>
      <c r="P253" s="103" t="s">
        <v>167</v>
      </c>
      <c r="Q253" s="116" t="str">
        <f t="shared" si="104"/>
        <v xml:space="preserve"> </v>
      </c>
      <c r="R253" s="116" t="str">
        <f t="shared" si="104"/>
        <v xml:space="preserve"> </v>
      </c>
      <c r="S253" s="116" t="str">
        <f t="shared" si="104"/>
        <v xml:space="preserve"> </v>
      </c>
      <c r="T253" s="123" t="str">
        <f t="shared" si="93"/>
        <v xml:space="preserve"> </v>
      </c>
      <c r="U253" s="143">
        <f t="shared" si="105"/>
        <v>41340.038194444445</v>
      </c>
      <c r="V253" s="203">
        <f t="shared" si="106"/>
        <v>0</v>
      </c>
      <c r="AD253" s="119" t="str">
        <f t="shared" si="94"/>
        <v>z-Unused-entry</v>
      </c>
      <c r="AE253" s="119">
        <f t="shared" si="95"/>
        <v>0</v>
      </c>
      <c r="AF253" s="110"/>
      <c r="AG253" s="115">
        <f t="shared" si="107"/>
        <v>0</v>
      </c>
      <c r="AH253" s="174">
        <f t="shared" si="96"/>
        <v>0</v>
      </c>
      <c r="AI253" s="174">
        <f t="shared" si="97"/>
        <v>0</v>
      </c>
      <c r="AJ253" s="285">
        <f t="shared" si="108"/>
        <v>999999999</v>
      </c>
      <c r="AK253" s="232">
        <f t="shared" si="98"/>
        <v>0</v>
      </c>
      <c r="AL253" s="232">
        <f t="shared" si="99"/>
        <v>0</v>
      </c>
      <c r="AM253" s="178">
        <f>IF(AND($L253="Attended",$J253="Yes"),IF('IO Intake'!D$8=$AJ253,VLOOKUP('IO Intro'!$C$4,$Y$9:$Z$16,2),$AM253),0)</f>
        <v>0</v>
      </c>
      <c r="AN253" s="178">
        <f t="shared" si="109"/>
        <v>0</v>
      </c>
      <c r="AO253" s="178">
        <f t="shared" si="110"/>
        <v>0</v>
      </c>
      <c r="AP253" s="178">
        <f t="shared" si="111"/>
        <v>0</v>
      </c>
      <c r="AQ253" s="178">
        <f t="shared" si="112"/>
        <v>0</v>
      </c>
      <c r="AR253" s="178">
        <f t="shared" si="113"/>
        <v>0</v>
      </c>
      <c r="AS253" s="178">
        <f t="shared" si="114"/>
        <v>0</v>
      </c>
      <c r="AT253" s="178">
        <f t="shared" si="115"/>
        <v>0</v>
      </c>
      <c r="AU253" s="214">
        <f t="shared" si="116"/>
        <v>0</v>
      </c>
      <c r="AV253" s="215"/>
      <c r="AW253" s="178"/>
      <c r="AX253" s="160">
        <f t="shared" si="117"/>
        <v>0</v>
      </c>
      <c r="AY253" s="191">
        <f t="shared" si="118"/>
        <v>0</v>
      </c>
      <c r="AZ253" s="191">
        <f t="shared" si="119"/>
        <v>0</v>
      </c>
      <c r="BA253" s="191">
        <f t="shared" si="120"/>
        <v>0</v>
      </c>
      <c r="BB253" s="161"/>
      <c r="BC253" s="174"/>
      <c r="BD253" s="174"/>
      <c r="BE253" s="174"/>
      <c r="BF253" s="174"/>
      <c r="BG253" s="174"/>
      <c r="BH253" s="174"/>
      <c r="BI253" s="157"/>
      <c r="BJ253" s="213">
        <f t="shared" si="100"/>
        <v>0</v>
      </c>
      <c r="BK253" s="213">
        <f t="shared" si="101"/>
        <v>0</v>
      </c>
      <c r="BL253" s="213">
        <f t="shared" si="102"/>
        <v>0</v>
      </c>
      <c r="BM253" s="817"/>
      <c r="BN253" s="219"/>
      <c r="BO253" s="193"/>
      <c r="BP253" s="215"/>
      <c r="BQ253" s="158"/>
      <c r="BR253" s="174"/>
      <c r="BS253" s="158"/>
      <c r="BT253" s="174"/>
      <c r="BU253" s="158"/>
      <c r="BV253" s="174"/>
      <c r="BW253" s="158"/>
      <c r="BX253" s="174"/>
      <c r="BY253" s="158"/>
      <c r="BZ253" s="202"/>
      <c r="CA253" s="212"/>
      <c r="CB253" s="174"/>
      <c r="CC253" s="174"/>
      <c r="CD253" s="174"/>
      <c r="CE253" s="174"/>
      <c r="CF253" s="174"/>
      <c r="CG253" s="174"/>
      <c r="CH253" s="174"/>
      <c r="CI253" s="174"/>
      <c r="CJ253" s="174"/>
      <c r="CK253" s="174"/>
      <c r="CL253" s="174"/>
      <c r="CM253" s="174"/>
      <c r="CN253" s="174"/>
      <c r="CO253" s="174"/>
      <c r="CP253" s="174"/>
      <c r="CQ253" s="174"/>
      <c r="CR253" s="174"/>
      <c r="CS253" s="174"/>
      <c r="CT253" s="174"/>
      <c r="CU253" s="174"/>
      <c r="CZ253" s="497"/>
      <c r="FV253" s="505"/>
      <c r="GF253" s="372"/>
    </row>
    <row r="254" spans="1:188" ht="39.950000000000003" customHeight="1" thickBot="1">
      <c r="A254" s="1020">
        <f t="shared" si="122"/>
        <v>0</v>
      </c>
      <c r="B254" s="939"/>
      <c r="C254" s="940"/>
      <c r="D254" s="943"/>
      <c r="E254" s="1027"/>
      <c r="F254" s="826"/>
      <c r="G254" s="827"/>
      <c r="H254" s="828"/>
      <c r="I254" s="1031">
        <f t="shared" si="121"/>
        <v>2</v>
      </c>
      <c r="J254" s="999" t="s">
        <v>0</v>
      </c>
      <c r="K254" s="999" t="s">
        <v>0</v>
      </c>
      <c r="L254" s="1007" t="s">
        <v>0</v>
      </c>
      <c r="M254" s="843">
        <f t="shared" si="103"/>
        <v>0.45833333333333331</v>
      </c>
      <c r="N254" s="219"/>
      <c r="O254" s="794"/>
      <c r="P254" s="103" t="s">
        <v>167</v>
      </c>
      <c r="Q254" s="116" t="str">
        <f t="shared" si="104"/>
        <v xml:space="preserve"> </v>
      </c>
      <c r="R254" s="116" t="str">
        <f t="shared" si="104"/>
        <v xml:space="preserve"> </v>
      </c>
      <c r="S254" s="116" t="str">
        <f t="shared" si="104"/>
        <v xml:space="preserve"> </v>
      </c>
      <c r="T254" s="123" t="str">
        <f t="shared" si="93"/>
        <v xml:space="preserve"> </v>
      </c>
      <c r="U254" s="143">
        <f t="shared" si="105"/>
        <v>41340.038194444445</v>
      </c>
      <c r="V254" s="203">
        <f t="shared" si="106"/>
        <v>0</v>
      </c>
      <c r="AD254" s="119" t="str">
        <f t="shared" si="94"/>
        <v>z-Unused-entry</v>
      </c>
      <c r="AE254" s="119">
        <f t="shared" si="95"/>
        <v>0</v>
      </c>
      <c r="AF254" s="110"/>
      <c r="AG254" s="115">
        <f t="shared" si="107"/>
        <v>0</v>
      </c>
      <c r="AH254" s="174">
        <f t="shared" si="96"/>
        <v>0</v>
      </c>
      <c r="AI254" s="174">
        <f t="shared" si="97"/>
        <v>0</v>
      </c>
      <c r="AJ254" s="285">
        <f t="shared" si="108"/>
        <v>999999999</v>
      </c>
      <c r="AK254" s="232">
        <f t="shared" si="98"/>
        <v>0</v>
      </c>
      <c r="AL254" s="232">
        <f t="shared" si="99"/>
        <v>0</v>
      </c>
      <c r="AM254" s="178">
        <f>IF(AND($L254="Attended",$J254="Yes"),IF('IO Intake'!D$8=$AJ254,VLOOKUP('IO Intro'!$C$4,$Y$9:$Z$16,2),$AM254),0)</f>
        <v>0</v>
      </c>
      <c r="AN254" s="178">
        <f t="shared" si="109"/>
        <v>0</v>
      </c>
      <c r="AO254" s="178">
        <f t="shared" si="110"/>
        <v>0</v>
      </c>
      <c r="AP254" s="178">
        <f t="shared" si="111"/>
        <v>0</v>
      </c>
      <c r="AQ254" s="178">
        <f t="shared" si="112"/>
        <v>0</v>
      </c>
      <c r="AR254" s="178">
        <f t="shared" si="113"/>
        <v>0</v>
      </c>
      <c r="AS254" s="178">
        <f t="shared" si="114"/>
        <v>0</v>
      </c>
      <c r="AT254" s="178">
        <f t="shared" si="115"/>
        <v>0</v>
      </c>
      <c r="AU254" s="214">
        <f t="shared" si="116"/>
        <v>0</v>
      </c>
      <c r="AV254" s="215"/>
      <c r="AW254" s="178"/>
      <c r="AX254" s="160">
        <f t="shared" si="117"/>
        <v>0</v>
      </c>
      <c r="AY254" s="191">
        <f t="shared" si="118"/>
        <v>0</v>
      </c>
      <c r="AZ254" s="191">
        <f t="shared" si="119"/>
        <v>0</v>
      </c>
      <c r="BA254" s="191">
        <f t="shared" si="120"/>
        <v>0</v>
      </c>
      <c r="BB254" s="161"/>
      <c r="BC254" s="174"/>
      <c r="BD254" s="174"/>
      <c r="BE254" s="174"/>
      <c r="BF254" s="174"/>
      <c r="BG254" s="174"/>
      <c r="BH254" s="174"/>
      <c r="BI254" s="157"/>
      <c r="BJ254" s="213">
        <f t="shared" si="100"/>
        <v>0</v>
      </c>
      <c r="BK254" s="213">
        <f t="shared" si="101"/>
        <v>0</v>
      </c>
      <c r="BL254" s="213">
        <f t="shared" si="102"/>
        <v>0</v>
      </c>
      <c r="BM254" s="817"/>
      <c r="BN254" s="219"/>
      <c r="BO254" s="193"/>
      <c r="BP254" s="215"/>
      <c r="BQ254" s="158"/>
      <c r="BR254" s="174"/>
      <c r="BS254" s="158"/>
      <c r="BT254" s="174"/>
      <c r="BU254" s="158"/>
      <c r="BV254" s="174"/>
      <c r="BW254" s="158"/>
      <c r="BX254" s="174"/>
      <c r="BY254" s="158"/>
      <c r="BZ254" s="202"/>
      <c r="CA254" s="212"/>
      <c r="CB254" s="174"/>
      <c r="CC254" s="174"/>
      <c r="CD254" s="174"/>
      <c r="CE254" s="174"/>
      <c r="CF254" s="174"/>
      <c r="CG254" s="174"/>
      <c r="CH254" s="174"/>
      <c r="CI254" s="174"/>
      <c r="CJ254" s="174"/>
      <c r="CK254" s="174"/>
      <c r="CL254" s="174"/>
      <c r="CM254" s="174"/>
      <c r="CN254" s="174"/>
      <c r="CO254" s="174"/>
      <c r="CP254" s="174"/>
      <c r="CQ254" s="174"/>
      <c r="CR254" s="174"/>
      <c r="CS254" s="174"/>
      <c r="CT254" s="174"/>
      <c r="CU254" s="174"/>
      <c r="CZ254" s="497"/>
      <c r="FV254" s="505"/>
      <c r="GF254" s="372"/>
    </row>
    <row r="255" spans="1:188" ht="39.950000000000003" customHeight="1" thickBot="1">
      <c r="A255" s="1020">
        <f t="shared" si="122"/>
        <v>0</v>
      </c>
      <c r="B255" s="939"/>
      <c r="C255" s="940"/>
      <c r="D255" s="943"/>
      <c r="E255" s="1027"/>
      <c r="F255" s="826"/>
      <c r="G255" s="827"/>
      <c r="H255" s="828"/>
      <c r="I255" s="1031">
        <f t="shared" si="121"/>
        <v>2</v>
      </c>
      <c r="J255" s="999" t="s">
        <v>0</v>
      </c>
      <c r="K255" s="999" t="s">
        <v>0</v>
      </c>
      <c r="L255" s="1007" t="s">
        <v>0</v>
      </c>
      <c r="M255" s="843">
        <f t="shared" si="103"/>
        <v>0.45833333333333331</v>
      </c>
      <c r="N255" s="219"/>
      <c r="O255" s="794"/>
      <c r="P255" s="103" t="s">
        <v>167</v>
      </c>
      <c r="Q255" s="116" t="str">
        <f t="shared" si="104"/>
        <v xml:space="preserve"> </v>
      </c>
      <c r="R255" s="116" t="str">
        <f t="shared" si="104"/>
        <v xml:space="preserve"> </v>
      </c>
      <c r="S255" s="116" t="str">
        <f t="shared" si="104"/>
        <v xml:space="preserve"> </v>
      </c>
      <c r="T255" s="123" t="str">
        <f t="shared" si="93"/>
        <v xml:space="preserve"> </v>
      </c>
      <c r="U255" s="143">
        <f t="shared" si="105"/>
        <v>41340.038194444445</v>
      </c>
      <c r="V255" s="203">
        <f t="shared" si="106"/>
        <v>0</v>
      </c>
      <c r="AD255" s="119" t="str">
        <f t="shared" si="94"/>
        <v>z-Unused-entry</v>
      </c>
      <c r="AE255" s="119">
        <f t="shared" si="95"/>
        <v>0</v>
      </c>
      <c r="AF255" s="110"/>
      <c r="AG255" s="115">
        <f t="shared" si="107"/>
        <v>0</v>
      </c>
      <c r="AH255" s="174">
        <f t="shared" si="96"/>
        <v>0</v>
      </c>
      <c r="AI255" s="174">
        <f t="shared" si="97"/>
        <v>0</v>
      </c>
      <c r="AJ255" s="285">
        <f t="shared" si="108"/>
        <v>999999999</v>
      </c>
      <c r="AK255" s="232">
        <f t="shared" si="98"/>
        <v>0</v>
      </c>
      <c r="AL255" s="232">
        <f t="shared" si="99"/>
        <v>0</v>
      </c>
      <c r="AM255" s="178">
        <f>IF(AND($L255="Attended",$J255="Yes"),IF('IO Intake'!D$8=$AJ255,VLOOKUP('IO Intro'!$C$4,$Y$9:$Z$16,2),$AM255),0)</f>
        <v>0</v>
      </c>
      <c r="AN255" s="178">
        <f t="shared" si="109"/>
        <v>0</v>
      </c>
      <c r="AO255" s="178">
        <f t="shared" si="110"/>
        <v>0</v>
      </c>
      <c r="AP255" s="178">
        <f t="shared" si="111"/>
        <v>0</v>
      </c>
      <c r="AQ255" s="178">
        <f t="shared" si="112"/>
        <v>0</v>
      </c>
      <c r="AR255" s="178">
        <f t="shared" si="113"/>
        <v>0</v>
      </c>
      <c r="AS255" s="178">
        <f t="shared" si="114"/>
        <v>0</v>
      </c>
      <c r="AT255" s="178">
        <f t="shared" si="115"/>
        <v>0</v>
      </c>
      <c r="AU255" s="214">
        <f t="shared" si="116"/>
        <v>0</v>
      </c>
      <c r="AV255" s="215"/>
      <c r="AW255" s="178"/>
      <c r="AX255" s="160">
        <f t="shared" si="117"/>
        <v>0</v>
      </c>
      <c r="AY255" s="191">
        <f t="shared" si="118"/>
        <v>0</v>
      </c>
      <c r="AZ255" s="191">
        <f t="shared" si="119"/>
        <v>0</v>
      </c>
      <c r="BA255" s="191">
        <f t="shared" si="120"/>
        <v>0</v>
      </c>
      <c r="BB255" s="161"/>
      <c r="BC255" s="174"/>
      <c r="BD255" s="174"/>
      <c r="BE255" s="174"/>
      <c r="BF255" s="174"/>
      <c r="BG255" s="174"/>
      <c r="BH255" s="174"/>
      <c r="BI255" s="157"/>
      <c r="BJ255" s="213">
        <f t="shared" si="100"/>
        <v>0</v>
      </c>
      <c r="BK255" s="213">
        <f t="shared" si="101"/>
        <v>0</v>
      </c>
      <c r="BL255" s="213">
        <f t="shared" si="102"/>
        <v>0</v>
      </c>
      <c r="BM255" s="817"/>
      <c r="BN255" s="219"/>
      <c r="BO255" s="193"/>
      <c r="BP255" s="215"/>
      <c r="BQ255" s="158"/>
      <c r="BR255" s="174"/>
      <c r="BS255" s="158"/>
      <c r="BT255" s="174"/>
      <c r="BU255" s="158"/>
      <c r="BV255" s="174"/>
      <c r="BW255" s="158"/>
      <c r="BX255" s="174"/>
      <c r="BY255" s="158"/>
      <c r="BZ255" s="202"/>
      <c r="CA255" s="212"/>
      <c r="CB255" s="174"/>
      <c r="CC255" s="174"/>
      <c r="CD255" s="174"/>
      <c r="CE255" s="174"/>
      <c r="CF255" s="174"/>
      <c r="CG255" s="174"/>
      <c r="CH255" s="174"/>
      <c r="CI255" s="174"/>
      <c r="CJ255" s="174"/>
      <c r="CK255" s="174"/>
      <c r="CL255" s="174"/>
      <c r="CM255" s="174"/>
      <c r="CN255" s="174"/>
      <c r="CO255" s="174"/>
      <c r="CP255" s="174"/>
      <c r="CQ255" s="174"/>
      <c r="CR255" s="174"/>
      <c r="CS255" s="174"/>
      <c r="CT255" s="174"/>
      <c r="CU255" s="174"/>
      <c r="CZ255" s="497"/>
      <c r="FV255" s="505"/>
      <c r="GF255" s="372"/>
    </row>
    <row r="256" spans="1:188" ht="39.950000000000003" customHeight="1" thickBot="1">
      <c r="A256" s="1020">
        <f t="shared" si="122"/>
        <v>0</v>
      </c>
      <c r="B256" s="939"/>
      <c r="C256" s="940"/>
      <c r="D256" s="943"/>
      <c r="E256" s="1027"/>
      <c r="F256" s="826"/>
      <c r="G256" s="827"/>
      <c r="H256" s="828"/>
      <c r="I256" s="1031">
        <f t="shared" si="121"/>
        <v>2</v>
      </c>
      <c r="J256" s="999" t="s">
        <v>0</v>
      </c>
      <c r="K256" s="999" t="s">
        <v>0</v>
      </c>
      <c r="L256" s="1007" t="s">
        <v>0</v>
      </c>
      <c r="M256" s="843">
        <f t="shared" si="103"/>
        <v>0.45833333333333331</v>
      </c>
      <c r="N256" s="219"/>
      <c r="O256" s="794"/>
      <c r="P256" s="103" t="s">
        <v>167</v>
      </c>
      <c r="Q256" s="116" t="str">
        <f t="shared" si="104"/>
        <v xml:space="preserve"> </v>
      </c>
      <c r="R256" s="116" t="str">
        <f t="shared" si="104"/>
        <v xml:space="preserve"> </v>
      </c>
      <c r="S256" s="116" t="str">
        <f t="shared" si="104"/>
        <v xml:space="preserve"> </v>
      </c>
      <c r="T256" s="123" t="str">
        <f t="shared" si="93"/>
        <v xml:space="preserve"> </v>
      </c>
      <c r="U256" s="143">
        <f t="shared" si="105"/>
        <v>41340.038194444445</v>
      </c>
      <c r="V256" s="203">
        <f t="shared" si="106"/>
        <v>0</v>
      </c>
      <c r="AD256" s="119" t="str">
        <f t="shared" si="94"/>
        <v>z-Unused-entry</v>
      </c>
      <c r="AE256" s="119">
        <f t="shared" si="95"/>
        <v>0</v>
      </c>
      <c r="AF256" s="110"/>
      <c r="AG256" s="115">
        <f t="shared" si="107"/>
        <v>0</v>
      </c>
      <c r="AH256" s="174">
        <f t="shared" si="96"/>
        <v>0</v>
      </c>
      <c r="AI256" s="174">
        <f t="shared" si="97"/>
        <v>0</v>
      </c>
      <c r="AJ256" s="285">
        <f t="shared" si="108"/>
        <v>999999999</v>
      </c>
      <c r="AK256" s="232">
        <f t="shared" si="98"/>
        <v>0</v>
      </c>
      <c r="AL256" s="232">
        <f t="shared" si="99"/>
        <v>0</v>
      </c>
      <c r="AM256" s="178">
        <f>IF(AND($L256="Attended",$J256="Yes"),IF('IO Intake'!D$8=$AJ256,VLOOKUP('IO Intro'!$C$4,$Y$9:$Z$16,2),$AM256),0)</f>
        <v>0</v>
      </c>
      <c r="AN256" s="178">
        <f t="shared" si="109"/>
        <v>0</v>
      </c>
      <c r="AO256" s="178">
        <f t="shared" si="110"/>
        <v>0</v>
      </c>
      <c r="AP256" s="178">
        <f t="shared" si="111"/>
        <v>0</v>
      </c>
      <c r="AQ256" s="178">
        <f t="shared" si="112"/>
        <v>0</v>
      </c>
      <c r="AR256" s="178">
        <f t="shared" si="113"/>
        <v>0</v>
      </c>
      <c r="AS256" s="178">
        <f t="shared" si="114"/>
        <v>0</v>
      </c>
      <c r="AT256" s="178">
        <f t="shared" si="115"/>
        <v>0</v>
      </c>
      <c r="AU256" s="214">
        <f t="shared" si="116"/>
        <v>0</v>
      </c>
      <c r="AV256" s="215"/>
      <c r="AW256" s="178"/>
      <c r="AX256" s="160">
        <f t="shared" si="117"/>
        <v>0</v>
      </c>
      <c r="AY256" s="191">
        <f t="shared" si="118"/>
        <v>0</v>
      </c>
      <c r="AZ256" s="191">
        <f t="shared" si="119"/>
        <v>0</v>
      </c>
      <c r="BA256" s="191">
        <f t="shared" si="120"/>
        <v>0</v>
      </c>
      <c r="BB256" s="161"/>
      <c r="BC256" s="174"/>
      <c r="BD256" s="174"/>
      <c r="BE256" s="174"/>
      <c r="BF256" s="174"/>
      <c r="BG256" s="174"/>
      <c r="BH256" s="174"/>
      <c r="BI256" s="157"/>
      <c r="BJ256" s="213">
        <f t="shared" si="100"/>
        <v>0</v>
      </c>
      <c r="BK256" s="213">
        <f t="shared" si="101"/>
        <v>0</v>
      </c>
      <c r="BL256" s="213">
        <f t="shared" si="102"/>
        <v>0</v>
      </c>
      <c r="BM256" s="817"/>
      <c r="BN256" s="219"/>
      <c r="BO256" s="193"/>
      <c r="BP256" s="215"/>
      <c r="BQ256" s="158"/>
      <c r="BR256" s="174"/>
      <c r="BS256" s="158"/>
      <c r="BT256" s="174"/>
      <c r="BU256" s="158"/>
      <c r="BV256" s="174"/>
      <c r="BW256" s="158"/>
      <c r="BX256" s="174"/>
      <c r="BY256" s="158"/>
      <c r="BZ256" s="202"/>
      <c r="CA256" s="212"/>
      <c r="CB256" s="174"/>
      <c r="CC256" s="174"/>
      <c r="CD256" s="174"/>
      <c r="CE256" s="174"/>
      <c r="CF256" s="174"/>
      <c r="CG256" s="174"/>
      <c r="CH256" s="174"/>
      <c r="CI256" s="174"/>
      <c r="CJ256" s="174"/>
      <c r="CK256" s="174"/>
      <c r="CL256" s="174"/>
      <c r="CM256" s="174"/>
      <c r="CN256" s="174"/>
      <c r="CO256" s="174"/>
      <c r="CP256" s="174"/>
      <c r="CQ256" s="174"/>
      <c r="CR256" s="174"/>
      <c r="CS256" s="174"/>
      <c r="CT256" s="174"/>
      <c r="CU256" s="174"/>
      <c r="CZ256" s="497"/>
      <c r="FV256" s="505"/>
      <c r="GF256" s="372"/>
    </row>
    <row r="257" spans="1:188" ht="39.950000000000003" customHeight="1" thickBot="1">
      <c r="A257" s="1020">
        <f t="shared" si="122"/>
        <v>0</v>
      </c>
      <c r="B257" s="939"/>
      <c r="C257" s="940"/>
      <c r="D257" s="943"/>
      <c r="E257" s="1027"/>
      <c r="F257" s="826"/>
      <c r="G257" s="827"/>
      <c r="H257" s="828"/>
      <c r="I257" s="1031">
        <f t="shared" si="121"/>
        <v>2</v>
      </c>
      <c r="J257" s="999" t="s">
        <v>0</v>
      </c>
      <c r="K257" s="999" t="s">
        <v>0</v>
      </c>
      <c r="L257" s="1007" t="s">
        <v>0</v>
      </c>
      <c r="M257" s="843">
        <f t="shared" si="103"/>
        <v>0.45833333333333331</v>
      </c>
      <c r="N257" s="219"/>
      <c r="O257" s="794"/>
      <c r="P257" s="103" t="s">
        <v>167</v>
      </c>
      <c r="Q257" s="116" t="str">
        <f t="shared" si="104"/>
        <v xml:space="preserve"> </v>
      </c>
      <c r="R257" s="116" t="str">
        <f t="shared" si="104"/>
        <v xml:space="preserve"> </v>
      </c>
      <c r="S257" s="116" t="str">
        <f t="shared" si="104"/>
        <v xml:space="preserve"> </v>
      </c>
      <c r="T257" s="123" t="str">
        <f t="shared" si="93"/>
        <v xml:space="preserve"> </v>
      </c>
      <c r="U257" s="143">
        <f t="shared" si="105"/>
        <v>41340.038194444445</v>
      </c>
      <c r="V257" s="203">
        <f t="shared" si="106"/>
        <v>0</v>
      </c>
      <c r="AD257" s="119" t="str">
        <f t="shared" si="94"/>
        <v>z-Unused-entry</v>
      </c>
      <c r="AE257" s="119">
        <f t="shared" si="95"/>
        <v>0</v>
      </c>
      <c r="AF257" s="110"/>
      <c r="AG257" s="115">
        <f t="shared" si="107"/>
        <v>0</v>
      </c>
      <c r="AH257" s="174">
        <f t="shared" si="96"/>
        <v>0</v>
      </c>
      <c r="AI257" s="174">
        <f t="shared" si="97"/>
        <v>0</v>
      </c>
      <c r="AJ257" s="285">
        <f t="shared" si="108"/>
        <v>999999999</v>
      </c>
      <c r="AK257" s="232">
        <f t="shared" si="98"/>
        <v>0</v>
      </c>
      <c r="AL257" s="232">
        <f t="shared" si="99"/>
        <v>0</v>
      </c>
      <c r="AM257" s="178">
        <f>IF(AND($L257="Attended",$J257="Yes"),IF('IO Intake'!D$8=$AJ257,VLOOKUP('IO Intro'!$C$4,$Y$9:$Z$16,2),$AM257),0)</f>
        <v>0</v>
      </c>
      <c r="AN257" s="178">
        <f t="shared" si="109"/>
        <v>0</v>
      </c>
      <c r="AO257" s="178">
        <f t="shared" si="110"/>
        <v>0</v>
      </c>
      <c r="AP257" s="178">
        <f t="shared" si="111"/>
        <v>0</v>
      </c>
      <c r="AQ257" s="178">
        <f t="shared" si="112"/>
        <v>0</v>
      </c>
      <c r="AR257" s="178">
        <f t="shared" si="113"/>
        <v>0</v>
      </c>
      <c r="AS257" s="178">
        <f t="shared" si="114"/>
        <v>0</v>
      </c>
      <c r="AT257" s="178">
        <f t="shared" si="115"/>
        <v>0</v>
      </c>
      <c r="AU257" s="214">
        <f t="shared" si="116"/>
        <v>0</v>
      </c>
      <c r="AV257" s="215"/>
      <c r="AW257" s="178"/>
      <c r="AX257" s="160">
        <f t="shared" si="117"/>
        <v>0</v>
      </c>
      <c r="AY257" s="191">
        <f t="shared" si="118"/>
        <v>0</v>
      </c>
      <c r="AZ257" s="191">
        <f t="shared" si="119"/>
        <v>0</v>
      </c>
      <c r="BA257" s="191">
        <f t="shared" si="120"/>
        <v>0</v>
      </c>
      <c r="BB257" s="161"/>
      <c r="BC257" s="174"/>
      <c r="BD257" s="174"/>
      <c r="BE257" s="174"/>
      <c r="BF257" s="174"/>
      <c r="BG257" s="174"/>
      <c r="BH257" s="174"/>
      <c r="BI257" s="157"/>
      <c r="BJ257" s="213">
        <f t="shared" si="100"/>
        <v>0</v>
      </c>
      <c r="BK257" s="213">
        <f t="shared" si="101"/>
        <v>0</v>
      </c>
      <c r="BL257" s="213">
        <f t="shared" si="102"/>
        <v>0</v>
      </c>
      <c r="BM257" s="817"/>
      <c r="BN257" s="219"/>
      <c r="BO257" s="193"/>
      <c r="BP257" s="215"/>
      <c r="BQ257" s="158"/>
      <c r="BR257" s="174"/>
      <c r="BS257" s="158"/>
      <c r="BT257" s="174"/>
      <c r="BU257" s="158"/>
      <c r="BV257" s="174"/>
      <c r="BW257" s="158"/>
      <c r="BX257" s="174"/>
      <c r="BY257" s="158"/>
      <c r="BZ257" s="202"/>
      <c r="CA257" s="212"/>
      <c r="CB257" s="174"/>
      <c r="CC257" s="174"/>
      <c r="CD257" s="174"/>
      <c r="CE257" s="174"/>
      <c r="CF257" s="174"/>
      <c r="CG257" s="174"/>
      <c r="CH257" s="174"/>
      <c r="CI257" s="174"/>
      <c r="CJ257" s="174"/>
      <c r="CK257" s="174"/>
      <c r="CL257" s="174"/>
      <c r="CM257" s="174"/>
      <c r="CN257" s="174"/>
      <c r="CO257" s="174"/>
      <c r="CP257" s="174"/>
      <c r="CQ257" s="174"/>
      <c r="CR257" s="174"/>
      <c r="CS257" s="174"/>
      <c r="CT257" s="174"/>
      <c r="CU257" s="174"/>
      <c r="CZ257" s="497"/>
      <c r="FV257" s="505"/>
      <c r="GF257" s="372"/>
    </row>
    <row r="258" spans="1:188" ht="39.950000000000003" customHeight="1" thickBot="1">
      <c r="A258" s="1020">
        <f t="shared" si="122"/>
        <v>0</v>
      </c>
      <c r="B258" s="939"/>
      <c r="C258" s="940"/>
      <c r="D258" s="943"/>
      <c r="E258" s="1027"/>
      <c r="F258" s="826"/>
      <c r="G258" s="827"/>
      <c r="H258" s="828"/>
      <c r="I258" s="1031">
        <f t="shared" si="121"/>
        <v>2</v>
      </c>
      <c r="J258" s="999" t="s">
        <v>0</v>
      </c>
      <c r="K258" s="999" t="s">
        <v>0</v>
      </c>
      <c r="L258" s="1007" t="s">
        <v>0</v>
      </c>
      <c r="M258" s="843">
        <f t="shared" si="103"/>
        <v>0.45833333333333331</v>
      </c>
      <c r="N258" s="219"/>
      <c r="O258" s="794"/>
      <c r="P258" s="103" t="s">
        <v>167</v>
      </c>
      <c r="Q258" s="116" t="str">
        <f t="shared" si="104"/>
        <v xml:space="preserve"> </v>
      </c>
      <c r="R258" s="116" t="str">
        <f t="shared" si="104"/>
        <v xml:space="preserve"> </v>
      </c>
      <c r="S258" s="116" t="str">
        <f t="shared" si="104"/>
        <v xml:space="preserve"> </v>
      </c>
      <c r="T258" s="123" t="str">
        <f t="shared" si="93"/>
        <v xml:space="preserve"> </v>
      </c>
      <c r="U258" s="143">
        <f t="shared" si="105"/>
        <v>41340.038194444445</v>
      </c>
      <c r="V258" s="203">
        <f t="shared" si="106"/>
        <v>0</v>
      </c>
      <c r="AD258" s="119" t="str">
        <f t="shared" si="94"/>
        <v>z-Unused-entry</v>
      </c>
      <c r="AE258" s="119">
        <f t="shared" si="95"/>
        <v>0</v>
      </c>
      <c r="AF258" s="110"/>
      <c r="AG258" s="115">
        <f t="shared" si="107"/>
        <v>0</v>
      </c>
      <c r="AH258" s="174">
        <f t="shared" si="96"/>
        <v>0</v>
      </c>
      <c r="AI258" s="174">
        <f t="shared" si="97"/>
        <v>0</v>
      </c>
      <c r="AJ258" s="285">
        <f t="shared" si="108"/>
        <v>999999999</v>
      </c>
      <c r="AK258" s="232">
        <f t="shared" si="98"/>
        <v>0</v>
      </c>
      <c r="AL258" s="232">
        <f t="shared" si="99"/>
        <v>0</v>
      </c>
      <c r="AM258" s="178">
        <f>IF(AND($L258="Attended",$J258="Yes"),IF('IO Intake'!D$8=$AJ258,VLOOKUP('IO Intro'!$C$4,$Y$9:$Z$16,2),$AM258),0)</f>
        <v>0</v>
      </c>
      <c r="AN258" s="178">
        <f t="shared" si="109"/>
        <v>0</v>
      </c>
      <c r="AO258" s="178">
        <f t="shared" si="110"/>
        <v>0</v>
      </c>
      <c r="AP258" s="178">
        <f t="shared" si="111"/>
        <v>0</v>
      </c>
      <c r="AQ258" s="178">
        <f t="shared" si="112"/>
        <v>0</v>
      </c>
      <c r="AR258" s="178">
        <f t="shared" si="113"/>
        <v>0</v>
      </c>
      <c r="AS258" s="178">
        <f t="shared" si="114"/>
        <v>0</v>
      </c>
      <c r="AT258" s="178">
        <f t="shared" si="115"/>
        <v>0</v>
      </c>
      <c r="AU258" s="214">
        <f t="shared" si="116"/>
        <v>0</v>
      </c>
      <c r="AV258" s="215"/>
      <c r="AW258" s="178"/>
      <c r="AX258" s="160">
        <f t="shared" si="117"/>
        <v>0</v>
      </c>
      <c r="AY258" s="191">
        <f t="shared" si="118"/>
        <v>0</v>
      </c>
      <c r="AZ258" s="191">
        <f t="shared" si="119"/>
        <v>0</v>
      </c>
      <c r="BA258" s="191">
        <f t="shared" si="120"/>
        <v>0</v>
      </c>
      <c r="BB258" s="161"/>
      <c r="BC258" s="174"/>
      <c r="BD258" s="174"/>
      <c r="BE258" s="174"/>
      <c r="BF258" s="174"/>
      <c r="BG258" s="174"/>
      <c r="BH258" s="174"/>
      <c r="BI258" s="157"/>
      <c r="BJ258" s="213">
        <f t="shared" si="100"/>
        <v>0</v>
      </c>
      <c r="BK258" s="213">
        <f t="shared" si="101"/>
        <v>0</v>
      </c>
      <c r="BL258" s="213">
        <f t="shared" si="102"/>
        <v>0</v>
      </c>
      <c r="BM258" s="817"/>
      <c r="BN258" s="219"/>
      <c r="BO258" s="193"/>
      <c r="BP258" s="215"/>
      <c r="BQ258" s="158"/>
      <c r="BR258" s="174"/>
      <c r="BS258" s="158"/>
      <c r="BT258" s="174"/>
      <c r="BU258" s="158"/>
      <c r="BV258" s="174"/>
      <c r="BW258" s="158"/>
      <c r="BX258" s="174"/>
      <c r="BY258" s="158"/>
      <c r="BZ258" s="202"/>
      <c r="CA258" s="212"/>
      <c r="CB258" s="174"/>
      <c r="CC258" s="174"/>
      <c r="CD258" s="174"/>
      <c r="CE258" s="174"/>
      <c r="CF258" s="174"/>
      <c r="CG258" s="174"/>
      <c r="CH258" s="174"/>
      <c r="CI258" s="174"/>
      <c r="CJ258" s="174"/>
      <c r="CK258" s="174"/>
      <c r="CL258" s="174"/>
      <c r="CM258" s="174"/>
      <c r="CN258" s="174"/>
      <c r="CO258" s="174"/>
      <c r="CP258" s="174"/>
      <c r="CQ258" s="174"/>
      <c r="CR258" s="174"/>
      <c r="CS258" s="174"/>
      <c r="CT258" s="174"/>
      <c r="CU258" s="174"/>
      <c r="CZ258" s="497"/>
      <c r="FV258" s="505"/>
      <c r="GF258" s="372"/>
    </row>
    <row r="259" spans="1:188" ht="39.950000000000003" customHeight="1" thickBot="1">
      <c r="A259" s="1020">
        <f t="shared" si="122"/>
        <v>0</v>
      </c>
      <c r="B259" s="939"/>
      <c r="C259" s="940"/>
      <c r="D259" s="943"/>
      <c r="E259" s="1027"/>
      <c r="F259" s="826"/>
      <c r="G259" s="827"/>
      <c r="H259" s="828"/>
      <c r="I259" s="1031">
        <f t="shared" si="121"/>
        <v>2</v>
      </c>
      <c r="J259" s="999" t="s">
        <v>0</v>
      </c>
      <c r="K259" s="999" t="s">
        <v>0</v>
      </c>
      <c r="L259" s="1007" t="s">
        <v>0</v>
      </c>
      <c r="M259" s="843">
        <f t="shared" si="103"/>
        <v>0.45833333333333331</v>
      </c>
      <c r="N259" s="219"/>
      <c r="O259" s="794"/>
      <c r="P259" s="103" t="s">
        <v>167</v>
      </c>
      <c r="Q259" s="116" t="str">
        <f t="shared" si="104"/>
        <v xml:space="preserve"> </v>
      </c>
      <c r="R259" s="116" t="str">
        <f t="shared" si="104"/>
        <v xml:space="preserve"> </v>
      </c>
      <c r="S259" s="116" t="str">
        <f t="shared" si="104"/>
        <v xml:space="preserve"> </v>
      </c>
      <c r="T259" s="123" t="str">
        <f t="shared" si="93"/>
        <v xml:space="preserve"> </v>
      </c>
      <c r="U259" s="143">
        <f t="shared" si="105"/>
        <v>41340.038194444445</v>
      </c>
      <c r="V259" s="203">
        <f t="shared" si="106"/>
        <v>0</v>
      </c>
      <c r="AD259" s="119" t="str">
        <f t="shared" si="94"/>
        <v>z-Unused-entry</v>
      </c>
      <c r="AE259" s="119">
        <f t="shared" si="95"/>
        <v>0</v>
      </c>
      <c r="AF259" s="110"/>
      <c r="AG259" s="115">
        <f t="shared" si="107"/>
        <v>0</v>
      </c>
      <c r="AH259" s="174">
        <f t="shared" si="96"/>
        <v>0</v>
      </c>
      <c r="AI259" s="174">
        <f t="shared" si="97"/>
        <v>0</v>
      </c>
      <c r="AJ259" s="285">
        <f t="shared" si="108"/>
        <v>999999999</v>
      </c>
      <c r="AK259" s="232">
        <f t="shared" si="98"/>
        <v>0</v>
      </c>
      <c r="AL259" s="232">
        <f t="shared" si="99"/>
        <v>0</v>
      </c>
      <c r="AM259" s="178">
        <f>IF(AND($L259="Attended",$J259="Yes"),IF('IO Intake'!D$8=$AJ259,VLOOKUP('IO Intro'!$C$4,$Y$9:$Z$16,2),$AM259),0)</f>
        <v>0</v>
      </c>
      <c r="AN259" s="178">
        <f t="shared" si="109"/>
        <v>0</v>
      </c>
      <c r="AO259" s="178">
        <f t="shared" si="110"/>
        <v>0</v>
      </c>
      <c r="AP259" s="178">
        <f t="shared" si="111"/>
        <v>0</v>
      </c>
      <c r="AQ259" s="178">
        <f t="shared" si="112"/>
        <v>0</v>
      </c>
      <c r="AR259" s="178">
        <f t="shared" si="113"/>
        <v>0</v>
      </c>
      <c r="AS259" s="178">
        <f t="shared" si="114"/>
        <v>0</v>
      </c>
      <c r="AT259" s="178">
        <f t="shared" si="115"/>
        <v>0</v>
      </c>
      <c r="AU259" s="214">
        <f t="shared" si="116"/>
        <v>0</v>
      </c>
      <c r="AV259" s="215"/>
      <c r="AW259" s="178"/>
      <c r="AX259" s="160">
        <f t="shared" si="117"/>
        <v>0</v>
      </c>
      <c r="AY259" s="191">
        <f t="shared" si="118"/>
        <v>0</v>
      </c>
      <c r="AZ259" s="191">
        <f t="shared" si="119"/>
        <v>0</v>
      </c>
      <c r="BA259" s="191">
        <f t="shared" si="120"/>
        <v>0</v>
      </c>
      <c r="BB259" s="161"/>
      <c r="BC259" s="174"/>
      <c r="BD259" s="174"/>
      <c r="BE259" s="174"/>
      <c r="BF259" s="174"/>
      <c r="BG259" s="174"/>
      <c r="BH259" s="174"/>
      <c r="BI259" s="157"/>
      <c r="BJ259" s="213">
        <f t="shared" si="100"/>
        <v>0</v>
      </c>
      <c r="BK259" s="213">
        <f t="shared" si="101"/>
        <v>0</v>
      </c>
      <c r="BL259" s="213">
        <f t="shared" si="102"/>
        <v>0</v>
      </c>
      <c r="BM259" s="817"/>
      <c r="BN259" s="219"/>
      <c r="BO259" s="193"/>
      <c r="BP259" s="215"/>
      <c r="BQ259" s="158"/>
      <c r="BR259" s="174"/>
      <c r="BS259" s="158"/>
      <c r="BT259" s="174"/>
      <c r="BU259" s="158"/>
      <c r="BV259" s="174"/>
      <c r="BW259" s="158"/>
      <c r="BX259" s="174"/>
      <c r="BY259" s="158"/>
      <c r="BZ259" s="202"/>
      <c r="CA259" s="212"/>
      <c r="CB259" s="174"/>
      <c r="CC259" s="174"/>
      <c r="CD259" s="174"/>
      <c r="CE259" s="174"/>
      <c r="CF259" s="174"/>
      <c r="CG259" s="174"/>
      <c r="CH259" s="174"/>
      <c r="CI259" s="174"/>
      <c r="CJ259" s="174"/>
      <c r="CK259" s="174"/>
      <c r="CL259" s="174"/>
      <c r="CM259" s="174"/>
      <c r="CN259" s="174"/>
      <c r="CO259" s="174"/>
      <c r="CP259" s="174"/>
      <c r="CQ259" s="174"/>
      <c r="CR259" s="174"/>
      <c r="CS259" s="174"/>
      <c r="CT259" s="174"/>
      <c r="CU259" s="174"/>
      <c r="CZ259" s="497"/>
      <c r="FV259" s="505"/>
      <c r="GF259" s="372"/>
    </row>
    <row r="260" spans="1:188" ht="39.950000000000003" customHeight="1" thickBot="1">
      <c r="A260" s="1020">
        <f t="shared" si="122"/>
        <v>0</v>
      </c>
      <c r="B260" s="939"/>
      <c r="C260" s="940"/>
      <c r="D260" s="943"/>
      <c r="E260" s="1027"/>
      <c r="F260" s="826"/>
      <c r="G260" s="827"/>
      <c r="H260" s="828"/>
      <c r="I260" s="1031">
        <f t="shared" si="121"/>
        <v>2</v>
      </c>
      <c r="J260" s="999" t="s">
        <v>0</v>
      </c>
      <c r="K260" s="999" t="s">
        <v>0</v>
      </c>
      <c r="L260" s="1007" t="s">
        <v>0</v>
      </c>
      <c r="M260" s="843">
        <f t="shared" si="103"/>
        <v>0.45833333333333331</v>
      </c>
      <c r="N260" s="219"/>
      <c r="O260" s="794"/>
      <c r="P260" s="103" t="s">
        <v>167</v>
      </c>
      <c r="Q260" s="116" t="str">
        <f t="shared" si="104"/>
        <v xml:space="preserve"> </v>
      </c>
      <c r="R260" s="116" t="str">
        <f t="shared" si="104"/>
        <v xml:space="preserve"> </v>
      </c>
      <c r="S260" s="116" t="str">
        <f t="shared" si="104"/>
        <v xml:space="preserve"> </v>
      </c>
      <c r="T260" s="123" t="str">
        <f t="shared" ref="T260:T305" si="123">IF($B260=0," ",IF($D260=$O260,"Absent","Attended"))</f>
        <v xml:space="preserve"> </v>
      </c>
      <c r="U260" s="143">
        <f t="shared" si="105"/>
        <v>41340.038194444445</v>
      </c>
      <c r="V260" s="203">
        <f t="shared" si="106"/>
        <v>0</v>
      </c>
      <c r="AD260" s="119" t="str">
        <f t="shared" ref="AD260:AD305" si="124">IF(L260&lt;&gt;"Attended","z-Unused-entry",B260)</f>
        <v>z-Unused-entry</v>
      </c>
      <c r="AE260" s="119">
        <f t="shared" ref="AE260:AE300" si="125">C260</f>
        <v>0</v>
      </c>
      <c r="AF260" s="110"/>
      <c r="AG260" s="115">
        <f t="shared" si="107"/>
        <v>0</v>
      </c>
      <c r="AH260" s="174">
        <f t="shared" ref="AH260:AH305" si="126">IF($L260="Attended",B260,0)</f>
        <v>0</v>
      </c>
      <c r="AI260" s="174">
        <f t="shared" ref="AI260:AI305" si="127">IF($L260="Attended",C260,0)</f>
        <v>0</v>
      </c>
      <c r="AJ260" s="285">
        <f t="shared" si="108"/>
        <v>999999999</v>
      </c>
      <c r="AK260" s="232">
        <f t="shared" ref="AK260:AK305" si="128">IF(AND($L260="Attended",$B260&lt;&gt;0),"M",0)</f>
        <v>0</v>
      </c>
      <c r="AL260" s="232">
        <f t="shared" ref="AL260:AL305" si="129">IF(AND($L260="Attended",$B260&lt;&gt;0),VLOOKUP(I260,$Y$4:$AA$7,3),0)</f>
        <v>0</v>
      </c>
      <c r="AM260" s="178">
        <f>IF(AND($L260="Attended",$J260="Yes"),IF('IO Intake'!D$8=$AJ260,VLOOKUP('IO Intro'!$C$4,$Y$9:$Z$16,2),$AM260),0)</f>
        <v>0</v>
      </c>
      <c r="AN260" s="178">
        <f t="shared" si="109"/>
        <v>0</v>
      </c>
      <c r="AO260" s="178">
        <f t="shared" si="110"/>
        <v>0</v>
      </c>
      <c r="AP260" s="178">
        <f t="shared" si="111"/>
        <v>0</v>
      </c>
      <c r="AQ260" s="178">
        <f t="shared" si="112"/>
        <v>0</v>
      </c>
      <c r="AR260" s="178">
        <f t="shared" si="113"/>
        <v>0</v>
      </c>
      <c r="AS260" s="178">
        <f t="shared" si="114"/>
        <v>0</v>
      </c>
      <c r="AT260" s="178">
        <f t="shared" si="115"/>
        <v>0</v>
      </c>
      <c r="AU260" s="214">
        <f t="shared" si="116"/>
        <v>0</v>
      </c>
      <c r="AV260" s="215"/>
      <c r="AW260" s="178"/>
      <c r="AX260" s="160">
        <f t="shared" si="117"/>
        <v>0</v>
      </c>
      <c r="AY260" s="191">
        <f t="shared" si="118"/>
        <v>0</v>
      </c>
      <c r="AZ260" s="191">
        <f t="shared" si="119"/>
        <v>0</v>
      </c>
      <c r="BA260" s="191">
        <f t="shared" si="120"/>
        <v>0</v>
      </c>
      <c r="BB260" s="161"/>
      <c r="BC260" s="174"/>
      <c r="BD260" s="174"/>
      <c r="BE260" s="174"/>
      <c r="BF260" s="174"/>
      <c r="BG260" s="174"/>
      <c r="BH260" s="174"/>
      <c r="BI260" s="157"/>
      <c r="BJ260" s="213">
        <f t="shared" ref="BJ260:BJ305" si="130">IF($L260="Attended",$N$7,0)</f>
        <v>0</v>
      </c>
      <c r="BK260" s="213">
        <f t="shared" ref="BK260:BK305" si="131">IF($L260="Attended",IF($K260="Yes",$M$3,0),0)</f>
        <v>0</v>
      </c>
      <c r="BL260" s="213">
        <f t="shared" ref="BL260:BL305" si="132">IF($L260="Attended",IF($K260="Yes","Bond",0),0)</f>
        <v>0</v>
      </c>
      <c r="BM260" s="817"/>
      <c r="BN260" s="219"/>
      <c r="BO260" s="193"/>
      <c r="BP260" s="215"/>
      <c r="BQ260" s="158"/>
      <c r="BR260" s="174"/>
      <c r="BS260" s="158"/>
      <c r="BT260" s="174"/>
      <c r="BU260" s="158"/>
      <c r="BV260" s="174"/>
      <c r="BW260" s="158"/>
      <c r="BX260" s="174"/>
      <c r="BY260" s="158"/>
      <c r="BZ260" s="202"/>
      <c r="CA260" s="212"/>
      <c r="CB260" s="174"/>
      <c r="CC260" s="174"/>
      <c r="CD260" s="174"/>
      <c r="CE260" s="174"/>
      <c r="CF260" s="174"/>
      <c r="CG260" s="174"/>
      <c r="CH260" s="174"/>
      <c r="CI260" s="174"/>
      <c r="CJ260" s="174"/>
      <c r="CK260" s="174"/>
      <c r="CL260" s="174"/>
      <c r="CM260" s="174"/>
      <c r="CN260" s="174"/>
      <c r="CO260" s="174"/>
      <c r="CP260" s="174"/>
      <c r="CQ260" s="174"/>
      <c r="CR260" s="174"/>
      <c r="CS260" s="174"/>
      <c r="CT260" s="174"/>
      <c r="CU260" s="174"/>
      <c r="CZ260" s="497"/>
      <c r="FV260" s="505"/>
      <c r="GF260" s="372"/>
    </row>
    <row r="261" spans="1:188" ht="39.950000000000003" customHeight="1" thickBot="1">
      <c r="A261" s="1020">
        <f t="shared" si="122"/>
        <v>0</v>
      </c>
      <c r="B261" s="939"/>
      <c r="C261" s="940"/>
      <c r="D261" s="943"/>
      <c r="E261" s="1027"/>
      <c r="F261" s="826"/>
      <c r="G261" s="827"/>
      <c r="H261" s="828"/>
      <c r="I261" s="1031">
        <f t="shared" si="121"/>
        <v>2</v>
      </c>
      <c r="J261" s="999" t="s">
        <v>0</v>
      </c>
      <c r="K261" s="999" t="s">
        <v>0</v>
      </c>
      <c r="L261" s="1007" t="s">
        <v>0</v>
      </c>
      <c r="M261" s="843">
        <f t="shared" ref="M261:M305" si="133">VLOOKUP(I261,$Y$21:$Z$24,2)</f>
        <v>0.45833333333333331</v>
      </c>
      <c r="N261" s="219"/>
      <c r="O261" s="794"/>
      <c r="P261" s="103" t="s">
        <v>167</v>
      </c>
      <c r="Q261" s="116" t="str">
        <f t="shared" ref="Q261:S306" si="134">IF($B261=0," ","no")</f>
        <v xml:space="preserve"> </v>
      </c>
      <c r="R261" s="116" t="str">
        <f t="shared" si="134"/>
        <v xml:space="preserve"> </v>
      </c>
      <c r="S261" s="116" t="str">
        <f t="shared" si="134"/>
        <v xml:space="preserve"> </v>
      </c>
      <c r="T261" s="123" t="str">
        <f t="shared" si="123"/>
        <v xml:space="preserve"> </v>
      </c>
      <c r="U261" s="143">
        <f t="shared" ref="U261:U300" si="135">IF(J261="Yes",U260+$U$1,U260)</f>
        <v>41340.038194444445</v>
      </c>
      <c r="V261" s="203">
        <f t="shared" ref="V261:V300" si="136">IF(OR($D$2="A- Number",$D$2="A-Number",$D$2=" A-Number",$D$2=" A- Number",$D$2="A#"),D261,E261)</f>
        <v>0</v>
      </c>
      <c r="AD261" s="119" t="str">
        <f t="shared" si="124"/>
        <v>z-Unused-entry</v>
      </c>
      <c r="AE261" s="119">
        <f t="shared" si="125"/>
        <v>0</v>
      </c>
      <c r="AF261" s="110"/>
      <c r="AG261" s="115">
        <f t="shared" ref="AG261:AG300" si="137">IF(AH261=0,0,U261)</f>
        <v>0</v>
      </c>
      <c r="AH261" s="174">
        <f t="shared" si="126"/>
        <v>0</v>
      </c>
      <c r="AI261" s="174">
        <f t="shared" si="127"/>
        <v>0</v>
      </c>
      <c r="AJ261" s="285">
        <f t="shared" ref="AJ261:AJ305" si="138">IF($L261&lt;&gt;"Attended",$AJ$3,IF(OR($D$2="A-Number",$D$2="A#",$D$2="A- Number",$D$2=" A- Number"),+D261+0,+E261+0))</f>
        <v>999999999</v>
      </c>
      <c r="AK261" s="232">
        <f t="shared" si="128"/>
        <v>0</v>
      </c>
      <c r="AL261" s="232">
        <f t="shared" si="129"/>
        <v>0</v>
      </c>
      <c r="AM261" s="178">
        <f>IF(AND($L261="Attended",$J261="Yes"),IF('IO Intake'!D$8=$AJ261,VLOOKUP('IO Intro'!$C$4,$Y$9:$Z$16,2),$AM261),0)</f>
        <v>0</v>
      </c>
      <c r="AN261" s="178">
        <f t="shared" ref="AN261:AN305" si="139">IF(AND($L261="Attended",$J261="Yes"),BC261,0)</f>
        <v>0</v>
      </c>
      <c r="AO261" s="178">
        <f t="shared" ref="AO261:AO305" si="140">IF(AND($L261="Attended",$J261="Yes"),BD261,0)</f>
        <v>0</v>
      </c>
      <c r="AP261" s="178">
        <f t="shared" ref="AP261:AP305" si="141">IF(AND($L261="Attended",$J261="Yes"),IF(BE261=" ","None",BE261),0)</f>
        <v>0</v>
      </c>
      <c r="AQ261" s="178">
        <f t="shared" ref="AQ261:AQ305" si="142">IF(AND($L261="Attended",$J261="Yes"),IF(BF261=" ","None",BF261),0)</f>
        <v>0</v>
      </c>
      <c r="AR261" s="178">
        <f t="shared" ref="AR261:AR305" si="143">IF(AND($L261="Attended",$J261="Yes"),BG261,0)</f>
        <v>0</v>
      </c>
      <c r="AS261" s="178">
        <f t="shared" ref="AS261:AS305" si="144">IF(AND($L261="Attended",$J261="Yes"),IF(BH261=" ","None",BH261),0)</f>
        <v>0</v>
      </c>
      <c r="AT261" s="178">
        <f t="shared" ref="AT261:AT305" si="145">IF(AND($L261="Attended",$J261="Yes"),IF(BI261=" ","None",BI261),0)</f>
        <v>0</v>
      </c>
      <c r="AU261" s="214">
        <f t="shared" ref="AU261:AU305" si="146">IF($L261="Attended",IF(BJ261=" ",0,$N$7),0)</f>
        <v>0</v>
      </c>
      <c r="AV261" s="215"/>
      <c r="AW261" s="178"/>
      <c r="AX261" s="160">
        <f t="shared" ref="AX261:AX305" si="147">IF(OR(B261=0,J261="no",$BM261=" ",$BM261=0),0,IF(AND($L261="Attended",$J261="Yes",$BM261&lt;&gt;0),"True","False"))</f>
        <v>0</v>
      </c>
      <c r="AY261" s="191">
        <f t="shared" ref="AY261:AY305" si="148">IF(AX261="True",BM261,$AY$1)</f>
        <v>0</v>
      </c>
      <c r="AZ261" s="191">
        <f t="shared" ref="AZ261:AZ305" si="149">IF(AX261="True",BN261,0)</f>
        <v>0</v>
      </c>
      <c r="BA261" s="191">
        <f t="shared" ref="BA261:BA305" si="150">IF(AX261="True",BO261,0)</f>
        <v>0</v>
      </c>
      <c r="BB261" s="161"/>
      <c r="BC261" s="174"/>
      <c r="BD261" s="174"/>
      <c r="BE261" s="174"/>
      <c r="BF261" s="174"/>
      <c r="BG261" s="174"/>
      <c r="BH261" s="174"/>
      <c r="BI261" s="157"/>
      <c r="BJ261" s="213">
        <f t="shared" si="130"/>
        <v>0</v>
      </c>
      <c r="BK261" s="213">
        <f t="shared" si="131"/>
        <v>0</v>
      </c>
      <c r="BL261" s="213">
        <f t="shared" si="132"/>
        <v>0</v>
      </c>
      <c r="BM261" s="817"/>
      <c r="BN261" s="219"/>
      <c r="BO261" s="193"/>
      <c r="BP261" s="215"/>
      <c r="BQ261" s="158"/>
      <c r="BR261" s="174"/>
      <c r="BS261" s="158"/>
      <c r="BT261" s="174"/>
      <c r="BU261" s="158"/>
      <c r="BV261" s="174"/>
      <c r="BW261" s="158"/>
      <c r="BX261" s="174"/>
      <c r="BY261" s="158"/>
      <c r="BZ261" s="202"/>
      <c r="CA261" s="212"/>
      <c r="CB261" s="174"/>
      <c r="CC261" s="174"/>
      <c r="CD261" s="174"/>
      <c r="CE261" s="174"/>
      <c r="CF261" s="174"/>
      <c r="CG261" s="174"/>
      <c r="CH261" s="174"/>
      <c r="CI261" s="174"/>
      <c r="CJ261" s="174"/>
      <c r="CK261" s="174"/>
      <c r="CL261" s="174"/>
      <c r="CM261" s="174"/>
      <c r="CN261" s="174"/>
      <c r="CO261" s="174"/>
      <c r="CP261" s="174"/>
      <c r="CQ261" s="174"/>
      <c r="CR261" s="174"/>
      <c r="CS261" s="174"/>
      <c r="CT261" s="174"/>
      <c r="CU261" s="174"/>
      <c r="CZ261" s="497"/>
      <c r="FV261" s="505"/>
      <c r="GF261" s="372"/>
    </row>
    <row r="262" spans="1:188" ht="39.950000000000003" customHeight="1" thickBot="1">
      <c r="A262" s="1020">
        <f t="shared" si="122"/>
        <v>0</v>
      </c>
      <c r="B262" s="939"/>
      <c r="C262" s="940"/>
      <c r="D262" s="943"/>
      <c r="E262" s="1027"/>
      <c r="F262" s="826"/>
      <c r="G262" s="827"/>
      <c r="H262" s="828"/>
      <c r="I262" s="1031">
        <f t="shared" ref="I262:I305" si="151">I261</f>
        <v>2</v>
      </c>
      <c r="J262" s="999" t="s">
        <v>0</v>
      </c>
      <c r="K262" s="999" t="s">
        <v>0</v>
      </c>
      <c r="L262" s="1007" t="s">
        <v>0</v>
      </c>
      <c r="M262" s="843">
        <f t="shared" si="133"/>
        <v>0.45833333333333331</v>
      </c>
      <c r="N262" s="219"/>
      <c r="O262" s="794"/>
      <c r="P262" s="103" t="s">
        <v>167</v>
      </c>
      <c r="Q262" s="116" t="str">
        <f t="shared" si="134"/>
        <v xml:space="preserve"> </v>
      </c>
      <c r="R262" s="116" t="str">
        <f t="shared" si="134"/>
        <v xml:space="preserve"> </v>
      </c>
      <c r="S262" s="116" t="str">
        <f t="shared" si="134"/>
        <v xml:space="preserve"> </v>
      </c>
      <c r="T262" s="123" t="str">
        <f t="shared" si="123"/>
        <v xml:space="preserve"> </v>
      </c>
      <c r="U262" s="143">
        <f t="shared" si="135"/>
        <v>41340.038194444445</v>
      </c>
      <c r="V262" s="203">
        <f t="shared" si="136"/>
        <v>0</v>
      </c>
      <c r="AD262" s="119" t="str">
        <f t="shared" si="124"/>
        <v>z-Unused-entry</v>
      </c>
      <c r="AE262" s="119">
        <f t="shared" si="125"/>
        <v>0</v>
      </c>
      <c r="AF262" s="110"/>
      <c r="AG262" s="115">
        <f t="shared" si="137"/>
        <v>0</v>
      </c>
      <c r="AH262" s="174">
        <f t="shared" si="126"/>
        <v>0</v>
      </c>
      <c r="AI262" s="174">
        <f t="shared" si="127"/>
        <v>0</v>
      </c>
      <c r="AJ262" s="285">
        <f t="shared" si="138"/>
        <v>999999999</v>
      </c>
      <c r="AK262" s="232">
        <f t="shared" si="128"/>
        <v>0</v>
      </c>
      <c r="AL262" s="232">
        <f t="shared" si="129"/>
        <v>0</v>
      </c>
      <c r="AM262" s="178">
        <f>IF(AND($L262="Attended",$J262="Yes"),IF('IO Intake'!D$8=$AJ262,VLOOKUP('IO Intro'!$C$4,$Y$9:$Z$16,2),$AM262),0)</f>
        <v>0</v>
      </c>
      <c r="AN262" s="178">
        <f t="shared" si="139"/>
        <v>0</v>
      </c>
      <c r="AO262" s="178">
        <f t="shared" si="140"/>
        <v>0</v>
      </c>
      <c r="AP262" s="178">
        <f t="shared" si="141"/>
        <v>0</v>
      </c>
      <c r="AQ262" s="178">
        <f t="shared" si="142"/>
        <v>0</v>
      </c>
      <c r="AR262" s="178">
        <f t="shared" si="143"/>
        <v>0</v>
      </c>
      <c r="AS262" s="178">
        <f t="shared" si="144"/>
        <v>0</v>
      </c>
      <c r="AT262" s="178">
        <f t="shared" si="145"/>
        <v>0</v>
      </c>
      <c r="AU262" s="214">
        <f t="shared" si="146"/>
        <v>0</v>
      </c>
      <c r="AV262" s="215"/>
      <c r="AW262" s="178"/>
      <c r="AX262" s="160">
        <f t="shared" si="147"/>
        <v>0</v>
      </c>
      <c r="AY262" s="191">
        <f t="shared" si="148"/>
        <v>0</v>
      </c>
      <c r="AZ262" s="191">
        <f t="shared" si="149"/>
        <v>0</v>
      </c>
      <c r="BA262" s="191">
        <f t="shared" si="150"/>
        <v>0</v>
      </c>
      <c r="BB262" s="161"/>
      <c r="BC262" s="174"/>
      <c r="BD262" s="174"/>
      <c r="BE262" s="174"/>
      <c r="BF262" s="174"/>
      <c r="BG262" s="174"/>
      <c r="BH262" s="174"/>
      <c r="BI262" s="157"/>
      <c r="BJ262" s="213">
        <f t="shared" si="130"/>
        <v>0</v>
      </c>
      <c r="BK262" s="213">
        <f t="shared" si="131"/>
        <v>0</v>
      </c>
      <c r="BL262" s="213">
        <f t="shared" si="132"/>
        <v>0</v>
      </c>
      <c r="BM262" s="817"/>
      <c r="BN262" s="219"/>
      <c r="BO262" s="193"/>
      <c r="BP262" s="215"/>
      <c r="BQ262" s="158"/>
      <c r="BR262" s="174"/>
      <c r="BS262" s="158"/>
      <c r="BT262" s="174"/>
      <c r="BU262" s="158"/>
      <c r="BV262" s="174"/>
      <c r="BW262" s="158"/>
      <c r="BX262" s="174"/>
      <c r="BY262" s="158"/>
      <c r="BZ262" s="202"/>
      <c r="CA262" s="212"/>
      <c r="CB262" s="174"/>
      <c r="CC262" s="174"/>
      <c r="CD262" s="174"/>
      <c r="CE262" s="174"/>
      <c r="CF262" s="174"/>
      <c r="CG262" s="174"/>
      <c r="CH262" s="174"/>
      <c r="CI262" s="174"/>
      <c r="CJ262" s="174"/>
      <c r="CK262" s="174"/>
      <c r="CL262" s="174"/>
      <c r="CM262" s="174"/>
      <c r="CN262" s="174"/>
      <c r="CO262" s="174"/>
      <c r="CP262" s="174"/>
      <c r="CQ262" s="174"/>
      <c r="CR262" s="174"/>
      <c r="CS262" s="174"/>
      <c r="CT262" s="174"/>
      <c r="CU262" s="174"/>
      <c r="CZ262" s="497"/>
      <c r="FV262" s="505"/>
      <c r="GF262" s="372"/>
    </row>
    <row r="263" spans="1:188" ht="39.950000000000003" customHeight="1" thickBot="1">
      <c r="A263" s="1020">
        <f t="shared" si="122"/>
        <v>0</v>
      </c>
      <c r="B263" s="939"/>
      <c r="C263" s="940"/>
      <c r="D263" s="943"/>
      <c r="E263" s="1027"/>
      <c r="F263" s="826"/>
      <c r="G263" s="827"/>
      <c r="H263" s="828"/>
      <c r="I263" s="1031">
        <f t="shared" si="151"/>
        <v>2</v>
      </c>
      <c r="J263" s="999" t="s">
        <v>0</v>
      </c>
      <c r="K263" s="999" t="s">
        <v>0</v>
      </c>
      <c r="L263" s="1007" t="s">
        <v>0</v>
      </c>
      <c r="M263" s="843">
        <f t="shared" si="133"/>
        <v>0.45833333333333331</v>
      </c>
      <c r="N263" s="219"/>
      <c r="O263" s="794"/>
      <c r="P263" s="103" t="s">
        <v>167</v>
      </c>
      <c r="Q263" s="116" t="str">
        <f t="shared" si="134"/>
        <v xml:space="preserve"> </v>
      </c>
      <c r="R263" s="116" t="str">
        <f t="shared" si="134"/>
        <v xml:space="preserve"> </v>
      </c>
      <c r="S263" s="116" t="str">
        <f t="shared" si="134"/>
        <v xml:space="preserve"> </v>
      </c>
      <c r="T263" s="123" t="str">
        <f t="shared" si="123"/>
        <v xml:space="preserve"> </v>
      </c>
      <c r="U263" s="143">
        <f t="shared" si="135"/>
        <v>41340.038194444445</v>
      </c>
      <c r="V263" s="203">
        <f t="shared" si="136"/>
        <v>0</v>
      </c>
      <c r="AD263" s="119" t="str">
        <f t="shared" si="124"/>
        <v>z-Unused-entry</v>
      </c>
      <c r="AE263" s="119">
        <f t="shared" si="125"/>
        <v>0</v>
      </c>
      <c r="AF263" s="110"/>
      <c r="AG263" s="115">
        <f t="shared" si="137"/>
        <v>0</v>
      </c>
      <c r="AH263" s="174">
        <f t="shared" si="126"/>
        <v>0</v>
      </c>
      <c r="AI263" s="174">
        <f t="shared" si="127"/>
        <v>0</v>
      </c>
      <c r="AJ263" s="285">
        <f t="shared" si="138"/>
        <v>999999999</v>
      </c>
      <c r="AK263" s="232">
        <f t="shared" si="128"/>
        <v>0</v>
      </c>
      <c r="AL263" s="232">
        <f t="shared" si="129"/>
        <v>0</v>
      </c>
      <c r="AM263" s="178">
        <f>IF(AND($L263="Attended",$J263="Yes"),IF('IO Intake'!D$8=$AJ263,VLOOKUP('IO Intro'!$C$4,$Y$9:$Z$16,2),$AM263),0)</f>
        <v>0</v>
      </c>
      <c r="AN263" s="178">
        <f t="shared" si="139"/>
        <v>0</v>
      </c>
      <c r="AO263" s="178">
        <f t="shared" si="140"/>
        <v>0</v>
      </c>
      <c r="AP263" s="178">
        <f t="shared" si="141"/>
        <v>0</v>
      </c>
      <c r="AQ263" s="178">
        <f t="shared" si="142"/>
        <v>0</v>
      </c>
      <c r="AR263" s="178">
        <f t="shared" si="143"/>
        <v>0</v>
      </c>
      <c r="AS263" s="178">
        <f t="shared" si="144"/>
        <v>0</v>
      </c>
      <c r="AT263" s="178">
        <f t="shared" si="145"/>
        <v>0</v>
      </c>
      <c r="AU263" s="214">
        <f t="shared" si="146"/>
        <v>0</v>
      </c>
      <c r="AV263" s="215"/>
      <c r="AW263" s="178"/>
      <c r="AX263" s="160">
        <f t="shared" si="147"/>
        <v>0</v>
      </c>
      <c r="AY263" s="191">
        <f t="shared" si="148"/>
        <v>0</v>
      </c>
      <c r="AZ263" s="191">
        <f t="shared" si="149"/>
        <v>0</v>
      </c>
      <c r="BA263" s="191">
        <f t="shared" si="150"/>
        <v>0</v>
      </c>
      <c r="BB263" s="161"/>
      <c r="BC263" s="174"/>
      <c r="BD263" s="174"/>
      <c r="BE263" s="174"/>
      <c r="BF263" s="174"/>
      <c r="BG263" s="174"/>
      <c r="BH263" s="174"/>
      <c r="BI263" s="157"/>
      <c r="BJ263" s="213">
        <f t="shared" si="130"/>
        <v>0</v>
      </c>
      <c r="BK263" s="213">
        <f t="shared" si="131"/>
        <v>0</v>
      </c>
      <c r="BL263" s="213">
        <f t="shared" si="132"/>
        <v>0</v>
      </c>
      <c r="BM263" s="817"/>
      <c r="BN263" s="219"/>
      <c r="BO263" s="193"/>
      <c r="BP263" s="215"/>
      <c r="BQ263" s="158"/>
      <c r="BR263" s="174"/>
      <c r="BS263" s="158"/>
      <c r="BT263" s="174"/>
      <c r="BU263" s="158"/>
      <c r="BV263" s="174"/>
      <c r="BW263" s="158"/>
      <c r="BX263" s="174"/>
      <c r="BY263" s="158"/>
      <c r="BZ263" s="202"/>
      <c r="CA263" s="212"/>
      <c r="CB263" s="174"/>
      <c r="CC263" s="174"/>
      <c r="CD263" s="174"/>
      <c r="CE263" s="174"/>
      <c r="CF263" s="174"/>
      <c r="CG263" s="174"/>
      <c r="CH263" s="174"/>
      <c r="CI263" s="174"/>
      <c r="CJ263" s="174"/>
      <c r="CK263" s="174"/>
      <c r="CL263" s="174"/>
      <c r="CM263" s="174"/>
      <c r="CN263" s="174"/>
      <c r="CO263" s="174"/>
      <c r="CP263" s="174"/>
      <c r="CQ263" s="174"/>
      <c r="CR263" s="174"/>
      <c r="CS263" s="174"/>
      <c r="CT263" s="174"/>
      <c r="CU263" s="174"/>
      <c r="CZ263" s="497"/>
      <c r="FV263" s="505"/>
      <c r="GF263" s="372"/>
    </row>
    <row r="264" spans="1:188" ht="39.950000000000003" customHeight="1" thickBot="1">
      <c r="A264" s="1020">
        <f t="shared" si="122"/>
        <v>0</v>
      </c>
      <c r="B264" s="939"/>
      <c r="C264" s="940"/>
      <c r="D264" s="943"/>
      <c r="E264" s="1027"/>
      <c r="F264" s="826"/>
      <c r="G264" s="827"/>
      <c r="H264" s="828"/>
      <c r="I264" s="1031">
        <f t="shared" si="151"/>
        <v>2</v>
      </c>
      <c r="J264" s="999" t="s">
        <v>0</v>
      </c>
      <c r="K264" s="999" t="s">
        <v>0</v>
      </c>
      <c r="L264" s="1007" t="s">
        <v>0</v>
      </c>
      <c r="M264" s="843">
        <f t="shared" si="133"/>
        <v>0.45833333333333331</v>
      </c>
      <c r="N264" s="219"/>
      <c r="O264" s="794"/>
      <c r="P264" s="103" t="s">
        <v>167</v>
      </c>
      <c r="Q264" s="116" t="str">
        <f t="shared" si="134"/>
        <v xml:space="preserve"> </v>
      </c>
      <c r="R264" s="116" t="str">
        <f t="shared" si="134"/>
        <v xml:space="preserve"> </v>
      </c>
      <c r="S264" s="116" t="str">
        <f t="shared" si="134"/>
        <v xml:space="preserve"> </v>
      </c>
      <c r="T264" s="123" t="str">
        <f t="shared" si="123"/>
        <v xml:space="preserve"> </v>
      </c>
      <c r="U264" s="143">
        <f t="shared" si="135"/>
        <v>41340.038194444445</v>
      </c>
      <c r="V264" s="203">
        <f t="shared" si="136"/>
        <v>0</v>
      </c>
      <c r="AD264" s="119" t="str">
        <f t="shared" si="124"/>
        <v>z-Unused-entry</v>
      </c>
      <c r="AE264" s="119">
        <f t="shared" si="125"/>
        <v>0</v>
      </c>
      <c r="AF264" s="110"/>
      <c r="AG264" s="115">
        <f t="shared" si="137"/>
        <v>0</v>
      </c>
      <c r="AH264" s="174">
        <f t="shared" si="126"/>
        <v>0</v>
      </c>
      <c r="AI264" s="174">
        <f t="shared" si="127"/>
        <v>0</v>
      </c>
      <c r="AJ264" s="285">
        <f t="shared" si="138"/>
        <v>999999999</v>
      </c>
      <c r="AK264" s="232">
        <f t="shared" si="128"/>
        <v>0</v>
      </c>
      <c r="AL264" s="232">
        <f t="shared" si="129"/>
        <v>0</v>
      </c>
      <c r="AM264" s="178">
        <f>IF(AND($L264="Attended",$J264="Yes"),IF('IO Intake'!D$8=$AJ264,VLOOKUP('IO Intro'!$C$4,$Y$9:$Z$16,2),$AM264),0)</f>
        <v>0</v>
      </c>
      <c r="AN264" s="178">
        <f t="shared" si="139"/>
        <v>0</v>
      </c>
      <c r="AO264" s="178">
        <f t="shared" si="140"/>
        <v>0</v>
      </c>
      <c r="AP264" s="178">
        <f t="shared" si="141"/>
        <v>0</v>
      </c>
      <c r="AQ264" s="178">
        <f t="shared" si="142"/>
        <v>0</v>
      </c>
      <c r="AR264" s="178">
        <f t="shared" si="143"/>
        <v>0</v>
      </c>
      <c r="AS264" s="178">
        <f t="shared" si="144"/>
        <v>0</v>
      </c>
      <c r="AT264" s="178">
        <f t="shared" si="145"/>
        <v>0</v>
      </c>
      <c r="AU264" s="214">
        <f t="shared" si="146"/>
        <v>0</v>
      </c>
      <c r="AV264" s="215"/>
      <c r="AW264" s="178"/>
      <c r="AX264" s="160">
        <f t="shared" si="147"/>
        <v>0</v>
      </c>
      <c r="AY264" s="191">
        <f t="shared" si="148"/>
        <v>0</v>
      </c>
      <c r="AZ264" s="191">
        <f t="shared" si="149"/>
        <v>0</v>
      </c>
      <c r="BA264" s="191">
        <f t="shared" si="150"/>
        <v>0</v>
      </c>
      <c r="BB264" s="161"/>
      <c r="BC264" s="174"/>
      <c r="BD264" s="174"/>
      <c r="BE264" s="174"/>
      <c r="BF264" s="174"/>
      <c r="BG264" s="174"/>
      <c r="BH264" s="174"/>
      <c r="BI264" s="157"/>
      <c r="BJ264" s="213">
        <f t="shared" si="130"/>
        <v>0</v>
      </c>
      <c r="BK264" s="213">
        <f t="shared" si="131"/>
        <v>0</v>
      </c>
      <c r="BL264" s="213">
        <f t="shared" si="132"/>
        <v>0</v>
      </c>
      <c r="BM264" s="817"/>
      <c r="BN264" s="219"/>
      <c r="BO264" s="193"/>
      <c r="BP264" s="215"/>
      <c r="BQ264" s="158"/>
      <c r="BR264" s="174"/>
      <c r="BS264" s="158"/>
      <c r="BT264" s="174"/>
      <c r="BU264" s="158"/>
      <c r="BV264" s="174"/>
      <c r="BW264" s="158"/>
      <c r="BX264" s="174"/>
      <c r="BY264" s="158"/>
      <c r="BZ264" s="202"/>
      <c r="CA264" s="212"/>
      <c r="CB264" s="174"/>
      <c r="CC264" s="174"/>
      <c r="CD264" s="174"/>
      <c r="CE264" s="174"/>
      <c r="CF264" s="174"/>
      <c r="CG264" s="174"/>
      <c r="CH264" s="174"/>
      <c r="CI264" s="174"/>
      <c r="CJ264" s="174"/>
      <c r="CK264" s="174"/>
      <c r="CL264" s="174"/>
      <c r="CM264" s="174"/>
      <c r="CN264" s="174"/>
      <c r="CO264" s="174"/>
      <c r="CP264" s="174"/>
      <c r="CQ264" s="174"/>
      <c r="CR264" s="174"/>
      <c r="CS264" s="174"/>
      <c r="CT264" s="174"/>
      <c r="CU264" s="174"/>
      <c r="CZ264" s="497"/>
      <c r="FV264" s="505"/>
      <c r="GF264" s="372"/>
    </row>
    <row r="265" spans="1:188" ht="39.950000000000003" customHeight="1" thickBot="1">
      <c r="A265" s="1020">
        <f t="shared" si="122"/>
        <v>0</v>
      </c>
      <c r="B265" s="939"/>
      <c r="C265" s="940"/>
      <c r="D265" s="943"/>
      <c r="E265" s="1027"/>
      <c r="F265" s="826"/>
      <c r="G265" s="827"/>
      <c r="H265" s="828"/>
      <c r="I265" s="1031">
        <f t="shared" si="151"/>
        <v>2</v>
      </c>
      <c r="J265" s="999" t="s">
        <v>0</v>
      </c>
      <c r="K265" s="999" t="s">
        <v>0</v>
      </c>
      <c r="L265" s="1007" t="s">
        <v>0</v>
      </c>
      <c r="M265" s="843">
        <f t="shared" si="133"/>
        <v>0.45833333333333331</v>
      </c>
      <c r="N265" s="219"/>
      <c r="O265" s="794"/>
      <c r="P265" s="103" t="s">
        <v>167</v>
      </c>
      <c r="Q265" s="116" t="str">
        <f t="shared" si="134"/>
        <v xml:space="preserve"> </v>
      </c>
      <c r="R265" s="116" t="str">
        <f t="shared" si="134"/>
        <v xml:space="preserve"> </v>
      </c>
      <c r="S265" s="116" t="str">
        <f t="shared" si="134"/>
        <v xml:space="preserve"> </v>
      </c>
      <c r="T265" s="123" t="str">
        <f t="shared" si="123"/>
        <v xml:space="preserve"> </v>
      </c>
      <c r="U265" s="143">
        <f t="shared" si="135"/>
        <v>41340.038194444445</v>
      </c>
      <c r="V265" s="203">
        <f t="shared" si="136"/>
        <v>0</v>
      </c>
      <c r="AD265" s="119" t="str">
        <f t="shared" si="124"/>
        <v>z-Unused-entry</v>
      </c>
      <c r="AE265" s="119">
        <f t="shared" si="125"/>
        <v>0</v>
      </c>
      <c r="AF265" s="110"/>
      <c r="AG265" s="115">
        <f t="shared" si="137"/>
        <v>0</v>
      </c>
      <c r="AH265" s="174">
        <f t="shared" si="126"/>
        <v>0</v>
      </c>
      <c r="AI265" s="174">
        <f t="shared" si="127"/>
        <v>0</v>
      </c>
      <c r="AJ265" s="285">
        <f t="shared" si="138"/>
        <v>999999999</v>
      </c>
      <c r="AK265" s="232">
        <f t="shared" si="128"/>
        <v>0</v>
      </c>
      <c r="AL265" s="232">
        <f t="shared" si="129"/>
        <v>0</v>
      </c>
      <c r="AM265" s="178">
        <f>IF(AND($L265="Attended",$J265="Yes"),IF('IO Intake'!D$8=$AJ265,VLOOKUP('IO Intro'!$C$4,$Y$9:$Z$16,2),$AM265),0)</f>
        <v>0</v>
      </c>
      <c r="AN265" s="178">
        <f t="shared" si="139"/>
        <v>0</v>
      </c>
      <c r="AO265" s="178">
        <f t="shared" si="140"/>
        <v>0</v>
      </c>
      <c r="AP265" s="178">
        <f t="shared" si="141"/>
        <v>0</v>
      </c>
      <c r="AQ265" s="178">
        <f t="shared" si="142"/>
        <v>0</v>
      </c>
      <c r="AR265" s="178">
        <f t="shared" si="143"/>
        <v>0</v>
      </c>
      <c r="AS265" s="178">
        <f t="shared" si="144"/>
        <v>0</v>
      </c>
      <c r="AT265" s="178">
        <f t="shared" si="145"/>
        <v>0</v>
      </c>
      <c r="AU265" s="214">
        <f t="shared" si="146"/>
        <v>0</v>
      </c>
      <c r="AV265" s="215"/>
      <c r="AW265" s="178"/>
      <c r="AX265" s="160">
        <f t="shared" si="147"/>
        <v>0</v>
      </c>
      <c r="AY265" s="191">
        <f t="shared" si="148"/>
        <v>0</v>
      </c>
      <c r="AZ265" s="191">
        <f t="shared" si="149"/>
        <v>0</v>
      </c>
      <c r="BA265" s="191">
        <f t="shared" si="150"/>
        <v>0</v>
      </c>
      <c r="BB265" s="161"/>
      <c r="BC265" s="174"/>
      <c r="BD265" s="174"/>
      <c r="BE265" s="174"/>
      <c r="BF265" s="174"/>
      <c r="BG265" s="174"/>
      <c r="BH265" s="174"/>
      <c r="BI265" s="157"/>
      <c r="BJ265" s="213">
        <f t="shared" si="130"/>
        <v>0</v>
      </c>
      <c r="BK265" s="213">
        <f t="shared" si="131"/>
        <v>0</v>
      </c>
      <c r="BL265" s="213">
        <f t="shared" si="132"/>
        <v>0</v>
      </c>
      <c r="BM265" s="817"/>
      <c r="BN265" s="219"/>
      <c r="BO265" s="193"/>
      <c r="BP265" s="215"/>
      <c r="BQ265" s="158"/>
      <c r="BR265" s="174"/>
      <c r="BS265" s="158"/>
      <c r="BT265" s="174"/>
      <c r="BU265" s="158"/>
      <c r="BV265" s="174"/>
      <c r="BW265" s="158"/>
      <c r="BX265" s="174"/>
      <c r="BY265" s="158"/>
      <c r="BZ265" s="202"/>
      <c r="CA265" s="212"/>
      <c r="CB265" s="174"/>
      <c r="CC265" s="174"/>
      <c r="CD265" s="174"/>
      <c r="CE265" s="174"/>
      <c r="CF265" s="174"/>
      <c r="CG265" s="174"/>
      <c r="CH265" s="174"/>
      <c r="CI265" s="174"/>
      <c r="CJ265" s="174"/>
      <c r="CK265" s="174"/>
      <c r="CL265" s="174"/>
      <c r="CM265" s="174"/>
      <c r="CN265" s="174"/>
      <c r="CO265" s="174"/>
      <c r="CP265" s="174"/>
      <c r="CQ265" s="174"/>
      <c r="CR265" s="174"/>
      <c r="CS265" s="174"/>
      <c r="CT265" s="174"/>
      <c r="CU265" s="174"/>
      <c r="CZ265" s="497"/>
      <c r="FV265" s="505"/>
      <c r="GF265" s="372"/>
    </row>
    <row r="266" spans="1:188" ht="39.950000000000003" customHeight="1" thickBot="1">
      <c r="A266" s="1020">
        <f t="shared" si="122"/>
        <v>0</v>
      </c>
      <c r="B266" s="939"/>
      <c r="C266" s="940"/>
      <c r="D266" s="943"/>
      <c r="E266" s="1027"/>
      <c r="F266" s="826"/>
      <c r="G266" s="827"/>
      <c r="H266" s="828"/>
      <c r="I266" s="1031">
        <f t="shared" si="151"/>
        <v>2</v>
      </c>
      <c r="J266" s="999" t="s">
        <v>0</v>
      </c>
      <c r="K266" s="999" t="s">
        <v>0</v>
      </c>
      <c r="L266" s="1007" t="s">
        <v>0</v>
      </c>
      <c r="M266" s="843">
        <f t="shared" si="133"/>
        <v>0.45833333333333331</v>
      </c>
      <c r="N266" s="219"/>
      <c r="O266" s="794"/>
      <c r="P266" s="103" t="s">
        <v>167</v>
      </c>
      <c r="Q266" s="116" t="str">
        <f t="shared" si="134"/>
        <v xml:space="preserve"> </v>
      </c>
      <c r="R266" s="116" t="str">
        <f t="shared" si="134"/>
        <v xml:space="preserve"> </v>
      </c>
      <c r="S266" s="116" t="str">
        <f t="shared" si="134"/>
        <v xml:space="preserve"> </v>
      </c>
      <c r="T266" s="123" t="str">
        <f t="shared" si="123"/>
        <v xml:space="preserve"> </v>
      </c>
      <c r="U266" s="143">
        <f t="shared" si="135"/>
        <v>41340.038194444445</v>
      </c>
      <c r="V266" s="203">
        <f t="shared" si="136"/>
        <v>0</v>
      </c>
      <c r="AD266" s="119" t="str">
        <f t="shared" si="124"/>
        <v>z-Unused-entry</v>
      </c>
      <c r="AE266" s="119">
        <f t="shared" si="125"/>
        <v>0</v>
      </c>
      <c r="AF266" s="110"/>
      <c r="AG266" s="115">
        <f t="shared" si="137"/>
        <v>0</v>
      </c>
      <c r="AH266" s="174">
        <f t="shared" si="126"/>
        <v>0</v>
      </c>
      <c r="AI266" s="174">
        <f t="shared" si="127"/>
        <v>0</v>
      </c>
      <c r="AJ266" s="285">
        <f t="shared" si="138"/>
        <v>999999999</v>
      </c>
      <c r="AK266" s="232">
        <f t="shared" si="128"/>
        <v>0</v>
      </c>
      <c r="AL266" s="232">
        <f t="shared" si="129"/>
        <v>0</v>
      </c>
      <c r="AM266" s="178">
        <f>IF(AND($L266="Attended",$J266="Yes"),IF('IO Intake'!D$8=$AJ266,VLOOKUP('IO Intro'!$C$4,$Y$9:$Z$16,2),$AM266),0)</f>
        <v>0</v>
      </c>
      <c r="AN266" s="178">
        <f t="shared" si="139"/>
        <v>0</v>
      </c>
      <c r="AO266" s="178">
        <f t="shared" si="140"/>
        <v>0</v>
      </c>
      <c r="AP266" s="178">
        <f t="shared" si="141"/>
        <v>0</v>
      </c>
      <c r="AQ266" s="178">
        <f t="shared" si="142"/>
        <v>0</v>
      </c>
      <c r="AR266" s="178">
        <f t="shared" si="143"/>
        <v>0</v>
      </c>
      <c r="AS266" s="178">
        <f t="shared" si="144"/>
        <v>0</v>
      </c>
      <c r="AT266" s="178">
        <f t="shared" si="145"/>
        <v>0</v>
      </c>
      <c r="AU266" s="214">
        <f t="shared" si="146"/>
        <v>0</v>
      </c>
      <c r="AV266" s="215"/>
      <c r="AW266" s="178"/>
      <c r="AX266" s="160">
        <f t="shared" si="147"/>
        <v>0</v>
      </c>
      <c r="AY266" s="191">
        <f t="shared" si="148"/>
        <v>0</v>
      </c>
      <c r="AZ266" s="191">
        <f t="shared" si="149"/>
        <v>0</v>
      </c>
      <c r="BA266" s="191">
        <f t="shared" si="150"/>
        <v>0</v>
      </c>
      <c r="BB266" s="161"/>
      <c r="BC266" s="174"/>
      <c r="BD266" s="174"/>
      <c r="BE266" s="174"/>
      <c r="BF266" s="174"/>
      <c r="BG266" s="174"/>
      <c r="BH266" s="174"/>
      <c r="BI266" s="157"/>
      <c r="BJ266" s="213">
        <f t="shared" si="130"/>
        <v>0</v>
      </c>
      <c r="BK266" s="213">
        <f t="shared" si="131"/>
        <v>0</v>
      </c>
      <c r="BL266" s="213">
        <f t="shared" si="132"/>
        <v>0</v>
      </c>
      <c r="BM266" s="817"/>
      <c r="BN266" s="219"/>
      <c r="BO266" s="193"/>
      <c r="BP266" s="215"/>
      <c r="BQ266" s="158"/>
      <c r="BR266" s="174"/>
      <c r="BS266" s="158"/>
      <c r="BT266" s="174"/>
      <c r="BU266" s="158"/>
      <c r="BV266" s="174"/>
      <c r="BW266" s="158"/>
      <c r="BX266" s="174"/>
      <c r="BY266" s="158"/>
      <c r="BZ266" s="202"/>
      <c r="CA266" s="212"/>
      <c r="CB266" s="174"/>
      <c r="CC266" s="174"/>
      <c r="CD266" s="174"/>
      <c r="CE266" s="174"/>
      <c r="CF266" s="174"/>
      <c r="CG266" s="174"/>
      <c r="CH266" s="174"/>
      <c r="CI266" s="174"/>
      <c r="CJ266" s="174"/>
      <c r="CK266" s="174"/>
      <c r="CL266" s="174"/>
      <c r="CM266" s="174"/>
      <c r="CN266" s="174"/>
      <c r="CO266" s="174"/>
      <c r="CP266" s="174"/>
      <c r="CQ266" s="174"/>
      <c r="CR266" s="174"/>
      <c r="CS266" s="174"/>
      <c r="CT266" s="174"/>
      <c r="CU266" s="174"/>
      <c r="CZ266" s="497"/>
      <c r="FV266" s="505"/>
      <c r="GF266" s="372"/>
    </row>
    <row r="267" spans="1:188" ht="39.950000000000003" customHeight="1" thickBot="1">
      <c r="A267" s="1020">
        <f t="shared" si="122"/>
        <v>0</v>
      </c>
      <c r="B267" s="939"/>
      <c r="C267" s="940"/>
      <c r="D267" s="943"/>
      <c r="E267" s="1027"/>
      <c r="F267" s="826"/>
      <c r="G267" s="827"/>
      <c r="H267" s="828"/>
      <c r="I267" s="1031">
        <f t="shared" si="151"/>
        <v>2</v>
      </c>
      <c r="J267" s="999" t="s">
        <v>0</v>
      </c>
      <c r="K267" s="999" t="s">
        <v>0</v>
      </c>
      <c r="L267" s="1007" t="s">
        <v>0</v>
      </c>
      <c r="M267" s="843">
        <f t="shared" si="133"/>
        <v>0.45833333333333331</v>
      </c>
      <c r="N267" s="219"/>
      <c r="O267" s="794"/>
      <c r="P267" s="103" t="s">
        <v>167</v>
      </c>
      <c r="Q267" s="116" t="str">
        <f t="shared" si="134"/>
        <v xml:space="preserve"> </v>
      </c>
      <c r="R267" s="116" t="str">
        <f t="shared" si="134"/>
        <v xml:space="preserve"> </v>
      </c>
      <c r="S267" s="116" t="str">
        <f t="shared" si="134"/>
        <v xml:space="preserve"> </v>
      </c>
      <c r="T267" s="123" t="str">
        <f t="shared" si="123"/>
        <v xml:space="preserve"> </v>
      </c>
      <c r="U267" s="143">
        <f t="shared" si="135"/>
        <v>41340.038194444445</v>
      </c>
      <c r="V267" s="203">
        <f t="shared" si="136"/>
        <v>0</v>
      </c>
      <c r="AD267" s="119" t="str">
        <f t="shared" si="124"/>
        <v>z-Unused-entry</v>
      </c>
      <c r="AE267" s="119">
        <f t="shared" si="125"/>
        <v>0</v>
      </c>
      <c r="AF267" s="110"/>
      <c r="AG267" s="115">
        <f t="shared" si="137"/>
        <v>0</v>
      </c>
      <c r="AH267" s="174">
        <f t="shared" si="126"/>
        <v>0</v>
      </c>
      <c r="AI267" s="174">
        <f t="shared" si="127"/>
        <v>0</v>
      </c>
      <c r="AJ267" s="285">
        <f t="shared" si="138"/>
        <v>999999999</v>
      </c>
      <c r="AK267" s="232">
        <f t="shared" si="128"/>
        <v>0</v>
      </c>
      <c r="AL267" s="232">
        <f t="shared" si="129"/>
        <v>0</v>
      </c>
      <c r="AM267" s="178">
        <f>IF(AND($L267="Attended",$J267="Yes"),IF('IO Intake'!D$8=$AJ267,VLOOKUP('IO Intro'!$C$4,$Y$9:$Z$16,2),$AM267),0)</f>
        <v>0</v>
      </c>
      <c r="AN267" s="178">
        <f t="shared" si="139"/>
        <v>0</v>
      </c>
      <c r="AO267" s="178">
        <f t="shared" si="140"/>
        <v>0</v>
      </c>
      <c r="AP267" s="178">
        <f t="shared" si="141"/>
        <v>0</v>
      </c>
      <c r="AQ267" s="178">
        <f t="shared" si="142"/>
        <v>0</v>
      </c>
      <c r="AR267" s="178">
        <f t="shared" si="143"/>
        <v>0</v>
      </c>
      <c r="AS267" s="178">
        <f t="shared" si="144"/>
        <v>0</v>
      </c>
      <c r="AT267" s="178">
        <f t="shared" si="145"/>
        <v>0</v>
      </c>
      <c r="AU267" s="214">
        <f t="shared" si="146"/>
        <v>0</v>
      </c>
      <c r="AV267" s="215"/>
      <c r="AW267" s="178"/>
      <c r="AX267" s="160">
        <f t="shared" si="147"/>
        <v>0</v>
      </c>
      <c r="AY267" s="191">
        <f t="shared" si="148"/>
        <v>0</v>
      </c>
      <c r="AZ267" s="191">
        <f t="shared" si="149"/>
        <v>0</v>
      </c>
      <c r="BA267" s="191">
        <f t="shared" si="150"/>
        <v>0</v>
      </c>
      <c r="BB267" s="161"/>
      <c r="BC267" s="174"/>
      <c r="BD267" s="174"/>
      <c r="BE267" s="174"/>
      <c r="BF267" s="174"/>
      <c r="BG267" s="174"/>
      <c r="BH267" s="174"/>
      <c r="BI267" s="157"/>
      <c r="BJ267" s="213">
        <f t="shared" si="130"/>
        <v>0</v>
      </c>
      <c r="BK267" s="213">
        <f t="shared" si="131"/>
        <v>0</v>
      </c>
      <c r="BL267" s="213">
        <f t="shared" si="132"/>
        <v>0</v>
      </c>
      <c r="BM267" s="817"/>
      <c r="BN267" s="219"/>
      <c r="BO267" s="193"/>
      <c r="BP267" s="215"/>
      <c r="BQ267" s="158"/>
      <c r="BR267" s="174"/>
      <c r="BS267" s="158"/>
      <c r="BT267" s="174"/>
      <c r="BU267" s="158"/>
      <c r="BV267" s="174"/>
      <c r="BW267" s="158"/>
      <c r="BX267" s="174"/>
      <c r="BY267" s="158"/>
      <c r="BZ267" s="202"/>
      <c r="CA267" s="212"/>
      <c r="CB267" s="174"/>
      <c r="CC267" s="174"/>
      <c r="CD267" s="174"/>
      <c r="CE267" s="174"/>
      <c r="CF267" s="174"/>
      <c r="CG267" s="174"/>
      <c r="CH267" s="174"/>
      <c r="CI267" s="174"/>
      <c r="CJ267" s="174"/>
      <c r="CK267" s="174"/>
      <c r="CL267" s="174"/>
      <c r="CM267" s="174"/>
      <c r="CN267" s="174"/>
      <c r="CO267" s="174"/>
      <c r="CP267" s="174"/>
      <c r="CQ267" s="174"/>
      <c r="CR267" s="174"/>
      <c r="CS267" s="174"/>
      <c r="CT267" s="174"/>
      <c r="CU267" s="174"/>
      <c r="CZ267" s="497"/>
      <c r="FV267" s="505"/>
      <c r="GF267" s="372"/>
    </row>
    <row r="268" spans="1:188" ht="39.950000000000003" customHeight="1" thickBot="1">
      <c r="A268" s="1020">
        <f t="shared" si="122"/>
        <v>0</v>
      </c>
      <c r="B268" s="939"/>
      <c r="C268" s="940"/>
      <c r="D268" s="943"/>
      <c r="E268" s="1027"/>
      <c r="F268" s="826"/>
      <c r="G268" s="827"/>
      <c r="H268" s="828"/>
      <c r="I268" s="1031">
        <f t="shared" si="151"/>
        <v>2</v>
      </c>
      <c r="J268" s="999" t="s">
        <v>0</v>
      </c>
      <c r="K268" s="999" t="s">
        <v>0</v>
      </c>
      <c r="L268" s="1007" t="s">
        <v>0</v>
      </c>
      <c r="M268" s="843">
        <f t="shared" si="133"/>
        <v>0.45833333333333331</v>
      </c>
      <c r="N268" s="219"/>
      <c r="O268" s="794"/>
      <c r="P268" s="103" t="s">
        <v>167</v>
      </c>
      <c r="Q268" s="116" t="str">
        <f t="shared" si="134"/>
        <v xml:space="preserve"> </v>
      </c>
      <c r="R268" s="116" t="str">
        <f t="shared" si="134"/>
        <v xml:space="preserve"> </v>
      </c>
      <c r="S268" s="116" t="str">
        <f t="shared" si="134"/>
        <v xml:space="preserve"> </v>
      </c>
      <c r="T268" s="123" t="str">
        <f t="shared" si="123"/>
        <v xml:space="preserve"> </v>
      </c>
      <c r="U268" s="143">
        <f t="shared" si="135"/>
        <v>41340.038194444445</v>
      </c>
      <c r="V268" s="203">
        <f t="shared" si="136"/>
        <v>0</v>
      </c>
      <c r="AD268" s="119" t="str">
        <f t="shared" si="124"/>
        <v>z-Unused-entry</v>
      </c>
      <c r="AE268" s="119">
        <f t="shared" si="125"/>
        <v>0</v>
      </c>
      <c r="AF268" s="110"/>
      <c r="AG268" s="115">
        <f t="shared" si="137"/>
        <v>0</v>
      </c>
      <c r="AH268" s="174">
        <f t="shared" si="126"/>
        <v>0</v>
      </c>
      <c r="AI268" s="174">
        <f t="shared" si="127"/>
        <v>0</v>
      </c>
      <c r="AJ268" s="285">
        <f t="shared" si="138"/>
        <v>999999999</v>
      </c>
      <c r="AK268" s="232">
        <f t="shared" si="128"/>
        <v>0</v>
      </c>
      <c r="AL268" s="232">
        <f t="shared" si="129"/>
        <v>0</v>
      </c>
      <c r="AM268" s="178">
        <f>IF(AND($L268="Attended",$J268="Yes"),IF('IO Intake'!D$8=$AJ268,VLOOKUP('IO Intro'!$C$4,$Y$9:$Z$16,2),$AM268),0)</f>
        <v>0</v>
      </c>
      <c r="AN268" s="178">
        <f t="shared" si="139"/>
        <v>0</v>
      </c>
      <c r="AO268" s="178">
        <f t="shared" si="140"/>
        <v>0</v>
      </c>
      <c r="AP268" s="178">
        <f t="shared" si="141"/>
        <v>0</v>
      </c>
      <c r="AQ268" s="178">
        <f t="shared" si="142"/>
        <v>0</v>
      </c>
      <c r="AR268" s="178">
        <f t="shared" si="143"/>
        <v>0</v>
      </c>
      <c r="AS268" s="178">
        <f t="shared" si="144"/>
        <v>0</v>
      </c>
      <c r="AT268" s="178">
        <f t="shared" si="145"/>
        <v>0</v>
      </c>
      <c r="AU268" s="214">
        <f t="shared" si="146"/>
        <v>0</v>
      </c>
      <c r="AV268" s="215"/>
      <c r="AW268" s="178"/>
      <c r="AX268" s="160">
        <f t="shared" si="147"/>
        <v>0</v>
      </c>
      <c r="AY268" s="191">
        <f t="shared" si="148"/>
        <v>0</v>
      </c>
      <c r="AZ268" s="191">
        <f t="shared" si="149"/>
        <v>0</v>
      </c>
      <c r="BA268" s="191">
        <f t="shared" si="150"/>
        <v>0</v>
      </c>
      <c r="BB268" s="161"/>
      <c r="BC268" s="174"/>
      <c r="BD268" s="174"/>
      <c r="BE268" s="174"/>
      <c r="BF268" s="174"/>
      <c r="BG268" s="174"/>
      <c r="BH268" s="174"/>
      <c r="BI268" s="157"/>
      <c r="BJ268" s="213">
        <f t="shared" si="130"/>
        <v>0</v>
      </c>
      <c r="BK268" s="213">
        <f t="shared" si="131"/>
        <v>0</v>
      </c>
      <c r="BL268" s="213">
        <f t="shared" si="132"/>
        <v>0</v>
      </c>
      <c r="BM268" s="817"/>
      <c r="BN268" s="219"/>
      <c r="BO268" s="193"/>
      <c r="BP268" s="215"/>
      <c r="BQ268" s="158"/>
      <c r="BR268" s="174"/>
      <c r="BS268" s="158"/>
      <c r="BT268" s="174"/>
      <c r="BU268" s="158"/>
      <c r="BV268" s="174"/>
      <c r="BW268" s="158"/>
      <c r="BX268" s="174"/>
      <c r="BY268" s="158"/>
      <c r="BZ268" s="202"/>
      <c r="CA268" s="212"/>
      <c r="CB268" s="174"/>
      <c r="CC268" s="174"/>
      <c r="CD268" s="174"/>
      <c r="CE268" s="174"/>
      <c r="CF268" s="174"/>
      <c r="CG268" s="174"/>
      <c r="CH268" s="174"/>
      <c r="CI268" s="174"/>
      <c r="CJ268" s="174"/>
      <c r="CK268" s="174"/>
      <c r="CL268" s="174"/>
      <c r="CM268" s="174"/>
      <c r="CN268" s="174"/>
      <c r="CO268" s="174"/>
      <c r="CP268" s="174"/>
      <c r="CQ268" s="174"/>
      <c r="CR268" s="174"/>
      <c r="CS268" s="174"/>
      <c r="CT268" s="174"/>
      <c r="CU268" s="174"/>
      <c r="CZ268" s="497"/>
      <c r="FV268" s="505"/>
      <c r="GF268" s="372"/>
    </row>
    <row r="269" spans="1:188" ht="39.950000000000003" customHeight="1" thickBot="1">
      <c r="A269" s="1020">
        <f t="shared" si="122"/>
        <v>0</v>
      </c>
      <c r="B269" s="939"/>
      <c r="C269" s="940"/>
      <c r="D269" s="943"/>
      <c r="E269" s="1027"/>
      <c r="F269" s="826"/>
      <c r="G269" s="827"/>
      <c r="H269" s="828"/>
      <c r="I269" s="1031">
        <f t="shared" si="151"/>
        <v>2</v>
      </c>
      <c r="J269" s="999" t="s">
        <v>0</v>
      </c>
      <c r="K269" s="999" t="s">
        <v>0</v>
      </c>
      <c r="L269" s="1007" t="s">
        <v>0</v>
      </c>
      <c r="M269" s="843">
        <f t="shared" si="133"/>
        <v>0.45833333333333331</v>
      </c>
      <c r="N269" s="219"/>
      <c r="O269" s="794"/>
      <c r="P269" s="103" t="s">
        <v>167</v>
      </c>
      <c r="Q269" s="116" t="str">
        <f t="shared" si="134"/>
        <v xml:space="preserve"> </v>
      </c>
      <c r="R269" s="116" t="str">
        <f t="shared" si="134"/>
        <v xml:space="preserve"> </v>
      </c>
      <c r="S269" s="116" t="str">
        <f t="shared" si="134"/>
        <v xml:space="preserve"> </v>
      </c>
      <c r="T269" s="123" t="str">
        <f t="shared" si="123"/>
        <v xml:space="preserve"> </v>
      </c>
      <c r="U269" s="143">
        <f t="shared" si="135"/>
        <v>41340.038194444445</v>
      </c>
      <c r="V269" s="203">
        <f t="shared" si="136"/>
        <v>0</v>
      </c>
      <c r="AD269" s="119" t="str">
        <f t="shared" si="124"/>
        <v>z-Unused-entry</v>
      </c>
      <c r="AE269" s="119">
        <f t="shared" si="125"/>
        <v>0</v>
      </c>
      <c r="AF269" s="110"/>
      <c r="AG269" s="115">
        <f t="shared" si="137"/>
        <v>0</v>
      </c>
      <c r="AH269" s="174">
        <f t="shared" si="126"/>
        <v>0</v>
      </c>
      <c r="AI269" s="174">
        <f t="shared" si="127"/>
        <v>0</v>
      </c>
      <c r="AJ269" s="285">
        <f t="shared" si="138"/>
        <v>999999999</v>
      </c>
      <c r="AK269" s="232">
        <f t="shared" si="128"/>
        <v>0</v>
      </c>
      <c r="AL269" s="232">
        <f t="shared" si="129"/>
        <v>0</v>
      </c>
      <c r="AM269" s="178">
        <f>IF(AND($L269="Attended",$J269="Yes"),IF('IO Intake'!D$8=$AJ269,VLOOKUP('IO Intro'!$C$4,$Y$9:$Z$16,2),$AM269),0)</f>
        <v>0</v>
      </c>
      <c r="AN269" s="178">
        <f t="shared" si="139"/>
        <v>0</v>
      </c>
      <c r="AO269" s="178">
        <f t="shared" si="140"/>
        <v>0</v>
      </c>
      <c r="AP269" s="178">
        <f t="shared" si="141"/>
        <v>0</v>
      </c>
      <c r="AQ269" s="178">
        <f t="shared" si="142"/>
        <v>0</v>
      </c>
      <c r="AR269" s="178">
        <f t="shared" si="143"/>
        <v>0</v>
      </c>
      <c r="AS269" s="178">
        <f t="shared" si="144"/>
        <v>0</v>
      </c>
      <c r="AT269" s="178">
        <f t="shared" si="145"/>
        <v>0</v>
      </c>
      <c r="AU269" s="214">
        <f t="shared" si="146"/>
        <v>0</v>
      </c>
      <c r="AV269" s="215"/>
      <c r="AW269" s="178"/>
      <c r="AX269" s="160">
        <f t="shared" si="147"/>
        <v>0</v>
      </c>
      <c r="AY269" s="191">
        <f t="shared" si="148"/>
        <v>0</v>
      </c>
      <c r="AZ269" s="191">
        <f t="shared" si="149"/>
        <v>0</v>
      </c>
      <c r="BA269" s="191">
        <f t="shared" si="150"/>
        <v>0</v>
      </c>
      <c r="BB269" s="161"/>
      <c r="BC269" s="174"/>
      <c r="BD269" s="174"/>
      <c r="BE269" s="174"/>
      <c r="BF269" s="174"/>
      <c r="BG269" s="174"/>
      <c r="BH269" s="174"/>
      <c r="BI269" s="157"/>
      <c r="BJ269" s="213">
        <f t="shared" si="130"/>
        <v>0</v>
      </c>
      <c r="BK269" s="213">
        <f t="shared" si="131"/>
        <v>0</v>
      </c>
      <c r="BL269" s="213">
        <f t="shared" si="132"/>
        <v>0</v>
      </c>
      <c r="BM269" s="817"/>
      <c r="BN269" s="219"/>
      <c r="BO269" s="193"/>
      <c r="BP269" s="215"/>
      <c r="BQ269" s="158"/>
      <c r="BR269" s="174"/>
      <c r="BS269" s="158"/>
      <c r="BT269" s="174"/>
      <c r="BU269" s="158"/>
      <c r="BV269" s="174"/>
      <c r="BW269" s="158"/>
      <c r="BX269" s="174"/>
      <c r="BY269" s="158"/>
      <c r="BZ269" s="202"/>
      <c r="CA269" s="212"/>
      <c r="CB269" s="174"/>
      <c r="CC269" s="174"/>
      <c r="CD269" s="174"/>
      <c r="CE269" s="174"/>
      <c r="CF269" s="174"/>
      <c r="CG269" s="174"/>
      <c r="CH269" s="174"/>
      <c r="CI269" s="174"/>
      <c r="CJ269" s="174"/>
      <c r="CK269" s="174"/>
      <c r="CL269" s="174"/>
      <c r="CM269" s="174"/>
      <c r="CN269" s="174"/>
      <c r="CO269" s="174"/>
      <c r="CP269" s="174"/>
      <c r="CQ269" s="174"/>
      <c r="CR269" s="174"/>
      <c r="CS269" s="174"/>
      <c r="CT269" s="174"/>
      <c r="CU269" s="174"/>
      <c r="CZ269" s="497"/>
      <c r="FV269" s="505"/>
      <c r="GF269" s="372"/>
    </row>
    <row r="270" spans="1:188" ht="39.950000000000003" customHeight="1" thickBot="1">
      <c r="A270" s="1020">
        <f t="shared" si="122"/>
        <v>0</v>
      </c>
      <c r="B270" s="939"/>
      <c r="C270" s="940"/>
      <c r="D270" s="943"/>
      <c r="E270" s="1027"/>
      <c r="F270" s="826"/>
      <c r="G270" s="827"/>
      <c r="H270" s="828"/>
      <c r="I270" s="1031">
        <f t="shared" si="151"/>
        <v>2</v>
      </c>
      <c r="J270" s="999" t="s">
        <v>0</v>
      </c>
      <c r="K270" s="999" t="s">
        <v>0</v>
      </c>
      <c r="L270" s="1007" t="s">
        <v>0</v>
      </c>
      <c r="M270" s="843">
        <f t="shared" si="133"/>
        <v>0.45833333333333331</v>
      </c>
      <c r="N270" s="219"/>
      <c r="O270" s="794"/>
      <c r="P270" s="103" t="s">
        <v>167</v>
      </c>
      <c r="Q270" s="116" t="str">
        <f t="shared" si="134"/>
        <v xml:space="preserve"> </v>
      </c>
      <c r="R270" s="116" t="str">
        <f t="shared" si="134"/>
        <v xml:space="preserve"> </v>
      </c>
      <c r="S270" s="116" t="str">
        <f t="shared" si="134"/>
        <v xml:space="preserve"> </v>
      </c>
      <c r="T270" s="123" t="str">
        <f t="shared" si="123"/>
        <v xml:space="preserve"> </v>
      </c>
      <c r="U270" s="143">
        <f t="shared" si="135"/>
        <v>41340.038194444445</v>
      </c>
      <c r="V270" s="203">
        <f t="shared" si="136"/>
        <v>0</v>
      </c>
      <c r="AD270" s="119" t="str">
        <f t="shared" si="124"/>
        <v>z-Unused-entry</v>
      </c>
      <c r="AE270" s="119">
        <f t="shared" si="125"/>
        <v>0</v>
      </c>
      <c r="AF270" s="110"/>
      <c r="AG270" s="115">
        <f t="shared" si="137"/>
        <v>0</v>
      </c>
      <c r="AH270" s="174">
        <f t="shared" si="126"/>
        <v>0</v>
      </c>
      <c r="AI270" s="174">
        <f t="shared" si="127"/>
        <v>0</v>
      </c>
      <c r="AJ270" s="285">
        <f t="shared" si="138"/>
        <v>999999999</v>
      </c>
      <c r="AK270" s="232">
        <f t="shared" si="128"/>
        <v>0</v>
      </c>
      <c r="AL270" s="232">
        <f t="shared" si="129"/>
        <v>0</v>
      </c>
      <c r="AM270" s="178">
        <f>IF(AND($L270="Attended",$J270="Yes"),IF('IO Intake'!D$8=$AJ270,VLOOKUP('IO Intro'!$C$4,$Y$9:$Z$16,2),$AM270),0)</f>
        <v>0</v>
      </c>
      <c r="AN270" s="178">
        <f t="shared" si="139"/>
        <v>0</v>
      </c>
      <c r="AO270" s="178">
        <f t="shared" si="140"/>
        <v>0</v>
      </c>
      <c r="AP270" s="178">
        <f t="shared" si="141"/>
        <v>0</v>
      </c>
      <c r="AQ270" s="178">
        <f t="shared" si="142"/>
        <v>0</v>
      </c>
      <c r="AR270" s="178">
        <f t="shared" si="143"/>
        <v>0</v>
      </c>
      <c r="AS270" s="178">
        <f t="shared" si="144"/>
        <v>0</v>
      </c>
      <c r="AT270" s="178">
        <f t="shared" si="145"/>
        <v>0</v>
      </c>
      <c r="AU270" s="214">
        <f t="shared" si="146"/>
        <v>0</v>
      </c>
      <c r="AV270" s="215"/>
      <c r="AW270" s="178"/>
      <c r="AX270" s="160">
        <f t="shared" si="147"/>
        <v>0</v>
      </c>
      <c r="AY270" s="191">
        <f t="shared" si="148"/>
        <v>0</v>
      </c>
      <c r="AZ270" s="191">
        <f t="shared" si="149"/>
        <v>0</v>
      </c>
      <c r="BA270" s="191">
        <f t="shared" si="150"/>
        <v>0</v>
      </c>
      <c r="BB270" s="161"/>
      <c r="BC270" s="174"/>
      <c r="BD270" s="174"/>
      <c r="BE270" s="174"/>
      <c r="BF270" s="174"/>
      <c r="BG270" s="174"/>
      <c r="BH270" s="174"/>
      <c r="BI270" s="157"/>
      <c r="BJ270" s="213">
        <f t="shared" si="130"/>
        <v>0</v>
      </c>
      <c r="BK270" s="213">
        <f t="shared" si="131"/>
        <v>0</v>
      </c>
      <c r="BL270" s="213">
        <f t="shared" si="132"/>
        <v>0</v>
      </c>
      <c r="BM270" s="817"/>
      <c r="BN270" s="219"/>
      <c r="BO270" s="193"/>
      <c r="BP270" s="215"/>
      <c r="BQ270" s="158"/>
      <c r="BR270" s="174"/>
      <c r="BS270" s="158"/>
      <c r="BT270" s="174"/>
      <c r="BU270" s="158"/>
      <c r="BV270" s="174"/>
      <c r="BW270" s="158"/>
      <c r="BX270" s="174"/>
      <c r="BY270" s="158"/>
      <c r="BZ270" s="202"/>
      <c r="CA270" s="212"/>
      <c r="CB270" s="174"/>
      <c r="CC270" s="174"/>
      <c r="CD270" s="174"/>
      <c r="CE270" s="174"/>
      <c r="CF270" s="174"/>
      <c r="CG270" s="174"/>
      <c r="CH270" s="174"/>
      <c r="CI270" s="174"/>
      <c r="CJ270" s="174"/>
      <c r="CK270" s="174"/>
      <c r="CL270" s="174"/>
      <c r="CM270" s="174"/>
      <c r="CN270" s="174"/>
      <c r="CO270" s="174"/>
      <c r="CP270" s="174"/>
      <c r="CQ270" s="174"/>
      <c r="CR270" s="174"/>
      <c r="CS270" s="174"/>
      <c r="CT270" s="174"/>
      <c r="CU270" s="174"/>
      <c r="CZ270" s="497"/>
      <c r="FV270" s="505"/>
      <c r="GF270" s="372"/>
    </row>
    <row r="271" spans="1:188" ht="39.950000000000003" customHeight="1" thickBot="1">
      <c r="A271" s="1020">
        <f t="shared" si="122"/>
        <v>0</v>
      </c>
      <c r="B271" s="939"/>
      <c r="C271" s="940"/>
      <c r="D271" s="943"/>
      <c r="E271" s="1027"/>
      <c r="F271" s="826"/>
      <c r="G271" s="827"/>
      <c r="H271" s="828"/>
      <c r="I271" s="1031">
        <f t="shared" si="151"/>
        <v>2</v>
      </c>
      <c r="J271" s="999" t="s">
        <v>0</v>
      </c>
      <c r="K271" s="999" t="s">
        <v>0</v>
      </c>
      <c r="L271" s="1007" t="s">
        <v>0</v>
      </c>
      <c r="M271" s="843">
        <f t="shared" si="133"/>
        <v>0.45833333333333331</v>
      </c>
      <c r="N271" s="219"/>
      <c r="O271" s="794"/>
      <c r="P271" s="103" t="s">
        <v>167</v>
      </c>
      <c r="Q271" s="116" t="str">
        <f t="shared" si="134"/>
        <v xml:space="preserve"> </v>
      </c>
      <c r="R271" s="116" t="str">
        <f t="shared" si="134"/>
        <v xml:space="preserve"> </v>
      </c>
      <c r="S271" s="116" t="str">
        <f t="shared" si="134"/>
        <v xml:space="preserve"> </v>
      </c>
      <c r="T271" s="123" t="str">
        <f t="shared" si="123"/>
        <v xml:space="preserve"> </v>
      </c>
      <c r="U271" s="143">
        <f t="shared" si="135"/>
        <v>41340.038194444445</v>
      </c>
      <c r="V271" s="203">
        <f t="shared" si="136"/>
        <v>0</v>
      </c>
      <c r="AD271" s="119" t="str">
        <f t="shared" si="124"/>
        <v>z-Unused-entry</v>
      </c>
      <c r="AE271" s="119">
        <f t="shared" si="125"/>
        <v>0</v>
      </c>
      <c r="AF271" s="110"/>
      <c r="AG271" s="115">
        <f t="shared" si="137"/>
        <v>0</v>
      </c>
      <c r="AH271" s="174">
        <f t="shared" si="126"/>
        <v>0</v>
      </c>
      <c r="AI271" s="174">
        <f t="shared" si="127"/>
        <v>0</v>
      </c>
      <c r="AJ271" s="285">
        <f t="shared" si="138"/>
        <v>999999999</v>
      </c>
      <c r="AK271" s="232">
        <f t="shared" si="128"/>
        <v>0</v>
      </c>
      <c r="AL271" s="232">
        <f t="shared" si="129"/>
        <v>0</v>
      </c>
      <c r="AM271" s="178">
        <f>IF(AND($L271="Attended",$J271="Yes"),IF('IO Intake'!D$8=$AJ271,VLOOKUP('IO Intro'!$C$4,$Y$9:$Z$16,2),$AM271),0)</f>
        <v>0</v>
      </c>
      <c r="AN271" s="178">
        <f t="shared" si="139"/>
        <v>0</v>
      </c>
      <c r="AO271" s="178">
        <f t="shared" si="140"/>
        <v>0</v>
      </c>
      <c r="AP271" s="178">
        <f t="shared" si="141"/>
        <v>0</v>
      </c>
      <c r="AQ271" s="178">
        <f t="shared" si="142"/>
        <v>0</v>
      </c>
      <c r="AR271" s="178">
        <f t="shared" si="143"/>
        <v>0</v>
      </c>
      <c r="AS271" s="178">
        <f t="shared" si="144"/>
        <v>0</v>
      </c>
      <c r="AT271" s="178">
        <f t="shared" si="145"/>
        <v>0</v>
      </c>
      <c r="AU271" s="214">
        <f t="shared" si="146"/>
        <v>0</v>
      </c>
      <c r="AV271" s="215"/>
      <c r="AW271" s="178"/>
      <c r="AX271" s="160">
        <f t="shared" si="147"/>
        <v>0</v>
      </c>
      <c r="AY271" s="191">
        <f t="shared" si="148"/>
        <v>0</v>
      </c>
      <c r="AZ271" s="191">
        <f t="shared" si="149"/>
        <v>0</v>
      </c>
      <c r="BA271" s="191">
        <f t="shared" si="150"/>
        <v>0</v>
      </c>
      <c r="BB271" s="161"/>
      <c r="BC271" s="174"/>
      <c r="BD271" s="174"/>
      <c r="BE271" s="174"/>
      <c r="BF271" s="174"/>
      <c r="BG271" s="174"/>
      <c r="BH271" s="174"/>
      <c r="BI271" s="157"/>
      <c r="BJ271" s="213">
        <f t="shared" si="130"/>
        <v>0</v>
      </c>
      <c r="BK271" s="213">
        <f t="shared" si="131"/>
        <v>0</v>
      </c>
      <c r="BL271" s="213">
        <f t="shared" si="132"/>
        <v>0</v>
      </c>
      <c r="BM271" s="817"/>
      <c r="BN271" s="219"/>
      <c r="BO271" s="193"/>
      <c r="BP271" s="215"/>
      <c r="BQ271" s="158"/>
      <c r="BR271" s="174"/>
      <c r="BS271" s="158"/>
      <c r="BT271" s="174"/>
      <c r="BU271" s="158"/>
      <c r="BV271" s="174"/>
      <c r="BW271" s="158"/>
      <c r="BX271" s="174"/>
      <c r="BY271" s="158"/>
      <c r="BZ271" s="202"/>
      <c r="CA271" s="212"/>
      <c r="CB271" s="174"/>
      <c r="CC271" s="174"/>
      <c r="CD271" s="174"/>
      <c r="CE271" s="174"/>
      <c r="CF271" s="174"/>
      <c r="CG271" s="174"/>
      <c r="CH271" s="174"/>
      <c r="CI271" s="174"/>
      <c r="CJ271" s="174"/>
      <c r="CK271" s="174"/>
      <c r="CL271" s="174"/>
      <c r="CM271" s="174"/>
      <c r="CN271" s="174"/>
      <c r="CO271" s="174"/>
      <c r="CP271" s="174"/>
      <c r="CQ271" s="174"/>
      <c r="CR271" s="174"/>
      <c r="CS271" s="174"/>
      <c r="CT271" s="174"/>
      <c r="CU271" s="174"/>
      <c r="CZ271" s="497"/>
      <c r="FV271" s="505"/>
      <c r="GF271" s="372"/>
    </row>
    <row r="272" spans="1:188" ht="39.950000000000003" customHeight="1" thickBot="1">
      <c r="A272" s="1020">
        <f t="shared" si="122"/>
        <v>0</v>
      </c>
      <c r="B272" s="939"/>
      <c r="C272" s="940"/>
      <c r="D272" s="943"/>
      <c r="E272" s="1027"/>
      <c r="F272" s="826"/>
      <c r="G272" s="827"/>
      <c r="H272" s="828"/>
      <c r="I272" s="1031">
        <f t="shared" si="151"/>
        <v>2</v>
      </c>
      <c r="J272" s="999" t="s">
        <v>0</v>
      </c>
      <c r="K272" s="999" t="s">
        <v>0</v>
      </c>
      <c r="L272" s="1007" t="s">
        <v>0</v>
      </c>
      <c r="M272" s="843">
        <f t="shared" si="133"/>
        <v>0.45833333333333331</v>
      </c>
      <c r="N272" s="219"/>
      <c r="O272" s="794"/>
      <c r="P272" s="103" t="s">
        <v>167</v>
      </c>
      <c r="Q272" s="116" t="str">
        <f t="shared" si="134"/>
        <v xml:space="preserve"> </v>
      </c>
      <c r="R272" s="116" t="str">
        <f t="shared" si="134"/>
        <v xml:space="preserve"> </v>
      </c>
      <c r="S272" s="116" t="str">
        <f t="shared" si="134"/>
        <v xml:space="preserve"> </v>
      </c>
      <c r="T272" s="123" t="str">
        <f t="shared" si="123"/>
        <v xml:space="preserve"> </v>
      </c>
      <c r="U272" s="143">
        <f t="shared" si="135"/>
        <v>41340.038194444445</v>
      </c>
      <c r="V272" s="203">
        <f t="shared" si="136"/>
        <v>0</v>
      </c>
      <c r="AD272" s="119" t="str">
        <f t="shared" si="124"/>
        <v>z-Unused-entry</v>
      </c>
      <c r="AE272" s="119">
        <f t="shared" si="125"/>
        <v>0</v>
      </c>
      <c r="AF272" s="110"/>
      <c r="AG272" s="115">
        <f t="shared" si="137"/>
        <v>0</v>
      </c>
      <c r="AH272" s="174">
        <f t="shared" si="126"/>
        <v>0</v>
      </c>
      <c r="AI272" s="174">
        <f t="shared" si="127"/>
        <v>0</v>
      </c>
      <c r="AJ272" s="285">
        <f t="shared" si="138"/>
        <v>999999999</v>
      </c>
      <c r="AK272" s="232">
        <f t="shared" si="128"/>
        <v>0</v>
      </c>
      <c r="AL272" s="232">
        <f t="shared" si="129"/>
        <v>0</v>
      </c>
      <c r="AM272" s="178">
        <f>IF(AND($L272="Attended",$J272="Yes"),IF('IO Intake'!D$8=$AJ272,VLOOKUP('IO Intro'!$C$4,$Y$9:$Z$16,2),$AM272),0)</f>
        <v>0</v>
      </c>
      <c r="AN272" s="178">
        <f t="shared" si="139"/>
        <v>0</v>
      </c>
      <c r="AO272" s="178">
        <f t="shared" si="140"/>
        <v>0</v>
      </c>
      <c r="AP272" s="178">
        <f t="shared" si="141"/>
        <v>0</v>
      </c>
      <c r="AQ272" s="178">
        <f t="shared" si="142"/>
        <v>0</v>
      </c>
      <c r="AR272" s="178">
        <f t="shared" si="143"/>
        <v>0</v>
      </c>
      <c r="AS272" s="178">
        <f t="shared" si="144"/>
        <v>0</v>
      </c>
      <c r="AT272" s="178">
        <f t="shared" si="145"/>
        <v>0</v>
      </c>
      <c r="AU272" s="214">
        <f t="shared" si="146"/>
        <v>0</v>
      </c>
      <c r="AV272" s="215"/>
      <c r="AW272" s="178"/>
      <c r="AX272" s="160">
        <f t="shared" si="147"/>
        <v>0</v>
      </c>
      <c r="AY272" s="191">
        <f t="shared" si="148"/>
        <v>0</v>
      </c>
      <c r="AZ272" s="191">
        <f t="shared" si="149"/>
        <v>0</v>
      </c>
      <c r="BA272" s="191">
        <f t="shared" si="150"/>
        <v>0</v>
      </c>
      <c r="BB272" s="161"/>
      <c r="BC272" s="174"/>
      <c r="BD272" s="174"/>
      <c r="BE272" s="174"/>
      <c r="BF272" s="174"/>
      <c r="BG272" s="174"/>
      <c r="BH272" s="174"/>
      <c r="BI272" s="157"/>
      <c r="BJ272" s="213">
        <f t="shared" si="130"/>
        <v>0</v>
      </c>
      <c r="BK272" s="213">
        <f t="shared" si="131"/>
        <v>0</v>
      </c>
      <c r="BL272" s="213">
        <f t="shared" si="132"/>
        <v>0</v>
      </c>
      <c r="BM272" s="817"/>
      <c r="BN272" s="219"/>
      <c r="BO272" s="193"/>
      <c r="BP272" s="215"/>
      <c r="BQ272" s="158"/>
      <c r="BR272" s="174"/>
      <c r="BS272" s="158"/>
      <c r="BT272" s="174"/>
      <c r="BU272" s="158"/>
      <c r="BV272" s="174"/>
      <c r="BW272" s="158"/>
      <c r="BX272" s="174"/>
      <c r="BY272" s="158"/>
      <c r="BZ272" s="202"/>
      <c r="CA272" s="212"/>
      <c r="CB272" s="174"/>
      <c r="CC272" s="174"/>
      <c r="CD272" s="174"/>
      <c r="CE272" s="174"/>
      <c r="CF272" s="174"/>
      <c r="CG272" s="174"/>
      <c r="CH272" s="174"/>
      <c r="CI272" s="174"/>
      <c r="CJ272" s="174"/>
      <c r="CK272" s="174"/>
      <c r="CL272" s="174"/>
      <c r="CM272" s="174"/>
      <c r="CN272" s="174"/>
      <c r="CO272" s="174"/>
      <c r="CP272" s="174"/>
      <c r="CQ272" s="174"/>
      <c r="CR272" s="174"/>
      <c r="CS272" s="174"/>
      <c r="CT272" s="174"/>
      <c r="CU272" s="174"/>
      <c r="CZ272" s="497"/>
      <c r="FV272" s="505"/>
      <c r="GF272" s="372"/>
    </row>
    <row r="273" spans="1:188" ht="39.950000000000003" customHeight="1" thickBot="1">
      <c r="A273" s="1020">
        <f t="shared" si="122"/>
        <v>0</v>
      </c>
      <c r="B273" s="939"/>
      <c r="C273" s="940"/>
      <c r="D273" s="943"/>
      <c r="E273" s="1027"/>
      <c r="F273" s="826"/>
      <c r="G273" s="827"/>
      <c r="H273" s="828"/>
      <c r="I273" s="1031">
        <f t="shared" si="151"/>
        <v>2</v>
      </c>
      <c r="J273" s="999" t="s">
        <v>0</v>
      </c>
      <c r="K273" s="999" t="s">
        <v>0</v>
      </c>
      <c r="L273" s="1007" t="s">
        <v>0</v>
      </c>
      <c r="M273" s="843">
        <f t="shared" si="133"/>
        <v>0.45833333333333331</v>
      </c>
      <c r="N273" s="219"/>
      <c r="O273" s="794"/>
      <c r="P273" s="103" t="s">
        <v>167</v>
      </c>
      <c r="Q273" s="116" t="str">
        <f t="shared" si="134"/>
        <v xml:space="preserve"> </v>
      </c>
      <c r="R273" s="116" t="str">
        <f t="shared" si="134"/>
        <v xml:space="preserve"> </v>
      </c>
      <c r="S273" s="116" t="str">
        <f t="shared" si="134"/>
        <v xml:space="preserve"> </v>
      </c>
      <c r="T273" s="123" t="str">
        <f t="shared" si="123"/>
        <v xml:space="preserve"> </v>
      </c>
      <c r="U273" s="143">
        <f t="shared" si="135"/>
        <v>41340.038194444445</v>
      </c>
      <c r="V273" s="203">
        <f t="shared" si="136"/>
        <v>0</v>
      </c>
      <c r="AD273" s="119" t="str">
        <f t="shared" si="124"/>
        <v>z-Unused-entry</v>
      </c>
      <c r="AE273" s="119">
        <f t="shared" si="125"/>
        <v>0</v>
      </c>
      <c r="AF273" s="110"/>
      <c r="AG273" s="115">
        <f t="shared" si="137"/>
        <v>0</v>
      </c>
      <c r="AH273" s="174">
        <f t="shared" si="126"/>
        <v>0</v>
      </c>
      <c r="AI273" s="174">
        <f t="shared" si="127"/>
        <v>0</v>
      </c>
      <c r="AJ273" s="285">
        <f t="shared" si="138"/>
        <v>999999999</v>
      </c>
      <c r="AK273" s="232">
        <f t="shared" si="128"/>
        <v>0</v>
      </c>
      <c r="AL273" s="232">
        <f t="shared" si="129"/>
        <v>0</v>
      </c>
      <c r="AM273" s="178">
        <f>IF(AND($L273="Attended",$J273="Yes"),IF('IO Intake'!D$8=$AJ273,VLOOKUP('IO Intro'!$C$4,$Y$9:$Z$16,2),$AM273),0)</f>
        <v>0</v>
      </c>
      <c r="AN273" s="178">
        <f t="shared" si="139"/>
        <v>0</v>
      </c>
      <c r="AO273" s="178">
        <f t="shared" si="140"/>
        <v>0</v>
      </c>
      <c r="AP273" s="178">
        <f t="shared" si="141"/>
        <v>0</v>
      </c>
      <c r="AQ273" s="178">
        <f t="shared" si="142"/>
        <v>0</v>
      </c>
      <c r="AR273" s="178">
        <f t="shared" si="143"/>
        <v>0</v>
      </c>
      <c r="AS273" s="178">
        <f t="shared" si="144"/>
        <v>0</v>
      </c>
      <c r="AT273" s="178">
        <f t="shared" si="145"/>
        <v>0</v>
      </c>
      <c r="AU273" s="214">
        <f t="shared" si="146"/>
        <v>0</v>
      </c>
      <c r="AV273" s="215"/>
      <c r="AW273" s="178"/>
      <c r="AX273" s="160">
        <f t="shared" si="147"/>
        <v>0</v>
      </c>
      <c r="AY273" s="191">
        <f t="shared" si="148"/>
        <v>0</v>
      </c>
      <c r="AZ273" s="191">
        <f t="shared" si="149"/>
        <v>0</v>
      </c>
      <c r="BA273" s="191">
        <f t="shared" si="150"/>
        <v>0</v>
      </c>
      <c r="BB273" s="161"/>
      <c r="BC273" s="174"/>
      <c r="BD273" s="174"/>
      <c r="BE273" s="174"/>
      <c r="BF273" s="174"/>
      <c r="BG273" s="174"/>
      <c r="BH273" s="174"/>
      <c r="BI273" s="157"/>
      <c r="BJ273" s="213">
        <f t="shared" si="130"/>
        <v>0</v>
      </c>
      <c r="BK273" s="213">
        <f t="shared" si="131"/>
        <v>0</v>
      </c>
      <c r="BL273" s="213">
        <f t="shared" si="132"/>
        <v>0</v>
      </c>
      <c r="BM273" s="817"/>
      <c r="BN273" s="219"/>
      <c r="BO273" s="193"/>
      <c r="BP273" s="215"/>
      <c r="BQ273" s="158"/>
      <c r="BR273" s="174"/>
      <c r="BS273" s="158"/>
      <c r="BT273" s="174"/>
      <c r="BU273" s="158"/>
      <c r="BV273" s="174"/>
      <c r="BW273" s="158"/>
      <c r="BX273" s="174"/>
      <c r="BY273" s="158"/>
      <c r="BZ273" s="202"/>
      <c r="CA273" s="212"/>
      <c r="CB273" s="174"/>
      <c r="CC273" s="174"/>
      <c r="CD273" s="174"/>
      <c r="CE273" s="174"/>
      <c r="CF273" s="174"/>
      <c r="CG273" s="174"/>
      <c r="CH273" s="174"/>
      <c r="CI273" s="174"/>
      <c r="CJ273" s="174"/>
      <c r="CK273" s="174"/>
      <c r="CL273" s="174"/>
      <c r="CM273" s="174"/>
      <c r="CN273" s="174"/>
      <c r="CO273" s="174"/>
      <c r="CP273" s="174"/>
      <c r="CQ273" s="174"/>
      <c r="CR273" s="174"/>
      <c r="CS273" s="174"/>
      <c r="CT273" s="174"/>
      <c r="CU273" s="174"/>
      <c r="CZ273" s="497"/>
      <c r="FV273" s="505"/>
      <c r="GF273" s="372"/>
    </row>
    <row r="274" spans="1:188" ht="39.950000000000003" customHeight="1" thickBot="1">
      <c r="A274" s="1020">
        <f t="shared" ref="A274:A300" si="152">IF(B274=0,0,A273+1)</f>
        <v>0</v>
      </c>
      <c r="B274" s="939"/>
      <c r="C274" s="940"/>
      <c r="D274" s="943"/>
      <c r="E274" s="1027"/>
      <c r="F274" s="826"/>
      <c r="G274" s="827"/>
      <c r="H274" s="828"/>
      <c r="I274" s="1031">
        <f t="shared" si="151"/>
        <v>2</v>
      </c>
      <c r="J274" s="999" t="s">
        <v>0</v>
      </c>
      <c r="K274" s="999" t="s">
        <v>0</v>
      </c>
      <c r="L274" s="1007" t="s">
        <v>0</v>
      </c>
      <c r="M274" s="843">
        <f t="shared" si="133"/>
        <v>0.45833333333333331</v>
      </c>
      <c r="N274" s="219"/>
      <c r="O274" s="794"/>
      <c r="P274" s="103" t="s">
        <v>167</v>
      </c>
      <c r="Q274" s="116" t="str">
        <f t="shared" si="134"/>
        <v xml:space="preserve"> </v>
      </c>
      <c r="R274" s="116" t="str">
        <f t="shared" si="134"/>
        <v xml:space="preserve"> </v>
      </c>
      <c r="S274" s="116" t="str">
        <f t="shared" si="134"/>
        <v xml:space="preserve"> </v>
      </c>
      <c r="T274" s="123" t="str">
        <f t="shared" si="123"/>
        <v xml:space="preserve"> </v>
      </c>
      <c r="U274" s="143">
        <f t="shared" si="135"/>
        <v>41340.038194444445</v>
      </c>
      <c r="V274" s="203">
        <f t="shared" si="136"/>
        <v>0</v>
      </c>
      <c r="AD274" s="119" t="str">
        <f t="shared" si="124"/>
        <v>z-Unused-entry</v>
      </c>
      <c r="AE274" s="119">
        <f t="shared" si="125"/>
        <v>0</v>
      </c>
      <c r="AF274" s="110"/>
      <c r="AG274" s="115">
        <f t="shared" si="137"/>
        <v>0</v>
      </c>
      <c r="AH274" s="174">
        <f t="shared" si="126"/>
        <v>0</v>
      </c>
      <c r="AI274" s="174">
        <f t="shared" si="127"/>
        <v>0</v>
      </c>
      <c r="AJ274" s="285">
        <f t="shared" si="138"/>
        <v>999999999</v>
      </c>
      <c r="AK274" s="232">
        <f t="shared" si="128"/>
        <v>0</v>
      </c>
      <c r="AL274" s="232">
        <f t="shared" si="129"/>
        <v>0</v>
      </c>
      <c r="AM274" s="178">
        <f>IF(AND($L274="Attended",$J274="Yes"),IF('IO Intake'!D$8=$AJ274,VLOOKUP('IO Intro'!$C$4,$Y$9:$Z$16,2),$AM274),0)</f>
        <v>0</v>
      </c>
      <c r="AN274" s="178">
        <f t="shared" si="139"/>
        <v>0</v>
      </c>
      <c r="AO274" s="178">
        <f t="shared" si="140"/>
        <v>0</v>
      </c>
      <c r="AP274" s="178">
        <f t="shared" si="141"/>
        <v>0</v>
      </c>
      <c r="AQ274" s="178">
        <f t="shared" si="142"/>
        <v>0</v>
      </c>
      <c r="AR274" s="178">
        <f t="shared" si="143"/>
        <v>0</v>
      </c>
      <c r="AS274" s="178">
        <f t="shared" si="144"/>
        <v>0</v>
      </c>
      <c r="AT274" s="178">
        <f t="shared" si="145"/>
        <v>0</v>
      </c>
      <c r="AU274" s="214">
        <f t="shared" si="146"/>
        <v>0</v>
      </c>
      <c r="AV274" s="215"/>
      <c r="AW274" s="178"/>
      <c r="AX274" s="160">
        <f t="shared" si="147"/>
        <v>0</v>
      </c>
      <c r="AY274" s="191">
        <f t="shared" si="148"/>
        <v>0</v>
      </c>
      <c r="AZ274" s="191">
        <f t="shared" si="149"/>
        <v>0</v>
      </c>
      <c r="BA274" s="191">
        <f t="shared" si="150"/>
        <v>0</v>
      </c>
      <c r="BB274" s="161"/>
      <c r="BC274" s="174"/>
      <c r="BD274" s="174"/>
      <c r="BE274" s="174"/>
      <c r="BF274" s="174"/>
      <c r="BG274" s="174"/>
      <c r="BH274" s="174"/>
      <c r="BI274" s="157"/>
      <c r="BJ274" s="213">
        <f t="shared" si="130"/>
        <v>0</v>
      </c>
      <c r="BK274" s="213">
        <f t="shared" si="131"/>
        <v>0</v>
      </c>
      <c r="BL274" s="213">
        <f t="shared" si="132"/>
        <v>0</v>
      </c>
      <c r="BM274" s="817"/>
      <c r="BN274" s="219"/>
      <c r="BO274" s="193"/>
      <c r="BP274" s="215"/>
      <c r="BQ274" s="158"/>
      <c r="BR274" s="174"/>
      <c r="BS274" s="158"/>
      <c r="BT274" s="174"/>
      <c r="BU274" s="158"/>
      <c r="BV274" s="174"/>
      <c r="BW274" s="158"/>
      <c r="BX274" s="174"/>
      <c r="BY274" s="158"/>
      <c r="BZ274" s="202"/>
      <c r="CA274" s="212"/>
      <c r="CB274" s="174"/>
      <c r="CC274" s="174"/>
      <c r="CD274" s="174"/>
      <c r="CE274" s="174"/>
      <c r="CF274" s="174"/>
      <c r="CG274" s="174"/>
      <c r="CH274" s="174"/>
      <c r="CI274" s="174"/>
      <c r="CJ274" s="174"/>
      <c r="CK274" s="174"/>
      <c r="CL274" s="174"/>
      <c r="CM274" s="174"/>
      <c r="CN274" s="174"/>
      <c r="CO274" s="174"/>
      <c r="CP274" s="174"/>
      <c r="CQ274" s="174"/>
      <c r="CR274" s="174"/>
      <c r="CS274" s="174"/>
      <c r="CT274" s="174"/>
      <c r="CU274" s="174"/>
      <c r="CZ274" s="497"/>
      <c r="FV274" s="505"/>
      <c r="GF274" s="372"/>
    </row>
    <row r="275" spans="1:188" ht="39.950000000000003" customHeight="1" thickBot="1">
      <c r="A275" s="1020">
        <f t="shared" si="152"/>
        <v>0</v>
      </c>
      <c r="B275" s="939"/>
      <c r="C275" s="940"/>
      <c r="D275" s="943"/>
      <c r="E275" s="1027"/>
      <c r="F275" s="826"/>
      <c r="G275" s="827"/>
      <c r="H275" s="828"/>
      <c r="I275" s="1031">
        <f t="shared" si="151"/>
        <v>2</v>
      </c>
      <c r="J275" s="999" t="s">
        <v>0</v>
      </c>
      <c r="K275" s="999" t="s">
        <v>0</v>
      </c>
      <c r="L275" s="1007" t="s">
        <v>0</v>
      </c>
      <c r="M275" s="843">
        <f t="shared" si="133"/>
        <v>0.45833333333333331</v>
      </c>
      <c r="N275" s="219"/>
      <c r="O275" s="794"/>
      <c r="P275" s="103" t="s">
        <v>167</v>
      </c>
      <c r="Q275" s="116" t="str">
        <f t="shared" si="134"/>
        <v xml:space="preserve"> </v>
      </c>
      <c r="R275" s="116" t="str">
        <f t="shared" si="134"/>
        <v xml:space="preserve"> </v>
      </c>
      <c r="S275" s="116" t="str">
        <f t="shared" si="134"/>
        <v xml:space="preserve"> </v>
      </c>
      <c r="T275" s="123" t="str">
        <f t="shared" si="123"/>
        <v xml:space="preserve"> </v>
      </c>
      <c r="U275" s="143">
        <f t="shared" si="135"/>
        <v>41340.038194444445</v>
      </c>
      <c r="V275" s="203">
        <f t="shared" si="136"/>
        <v>0</v>
      </c>
      <c r="AD275" s="119" t="str">
        <f t="shared" si="124"/>
        <v>z-Unused-entry</v>
      </c>
      <c r="AE275" s="119">
        <f t="shared" si="125"/>
        <v>0</v>
      </c>
      <c r="AF275" s="110"/>
      <c r="AG275" s="115">
        <f t="shared" si="137"/>
        <v>0</v>
      </c>
      <c r="AH275" s="174">
        <f t="shared" si="126"/>
        <v>0</v>
      </c>
      <c r="AI275" s="174">
        <f t="shared" si="127"/>
        <v>0</v>
      </c>
      <c r="AJ275" s="285">
        <f t="shared" si="138"/>
        <v>999999999</v>
      </c>
      <c r="AK275" s="232">
        <f t="shared" si="128"/>
        <v>0</v>
      </c>
      <c r="AL275" s="232">
        <f t="shared" si="129"/>
        <v>0</v>
      </c>
      <c r="AM275" s="178">
        <f>IF(AND($L275="Attended",$J275="Yes"),IF('IO Intake'!D$8=$AJ275,VLOOKUP('IO Intro'!$C$4,$Y$9:$Z$16,2),$AM275),0)</f>
        <v>0</v>
      </c>
      <c r="AN275" s="178">
        <f t="shared" si="139"/>
        <v>0</v>
      </c>
      <c r="AO275" s="178">
        <f t="shared" si="140"/>
        <v>0</v>
      </c>
      <c r="AP275" s="178">
        <f t="shared" si="141"/>
        <v>0</v>
      </c>
      <c r="AQ275" s="178">
        <f t="shared" si="142"/>
        <v>0</v>
      </c>
      <c r="AR275" s="178">
        <f t="shared" si="143"/>
        <v>0</v>
      </c>
      <c r="AS275" s="178">
        <f t="shared" si="144"/>
        <v>0</v>
      </c>
      <c r="AT275" s="178">
        <f t="shared" si="145"/>
        <v>0</v>
      </c>
      <c r="AU275" s="214">
        <f t="shared" si="146"/>
        <v>0</v>
      </c>
      <c r="AV275" s="215"/>
      <c r="AW275" s="178"/>
      <c r="AX275" s="160">
        <f t="shared" si="147"/>
        <v>0</v>
      </c>
      <c r="AY275" s="191">
        <f t="shared" si="148"/>
        <v>0</v>
      </c>
      <c r="AZ275" s="191">
        <f t="shared" si="149"/>
        <v>0</v>
      </c>
      <c r="BA275" s="191">
        <f t="shared" si="150"/>
        <v>0</v>
      </c>
      <c r="BB275" s="161"/>
      <c r="BC275" s="174"/>
      <c r="BD275" s="174"/>
      <c r="BE275" s="174"/>
      <c r="BF275" s="174"/>
      <c r="BG275" s="174"/>
      <c r="BH275" s="174"/>
      <c r="BI275" s="157"/>
      <c r="BJ275" s="213">
        <f t="shared" si="130"/>
        <v>0</v>
      </c>
      <c r="BK275" s="213">
        <f t="shared" si="131"/>
        <v>0</v>
      </c>
      <c r="BL275" s="213">
        <f t="shared" si="132"/>
        <v>0</v>
      </c>
      <c r="BM275" s="817"/>
      <c r="BN275" s="219"/>
      <c r="BO275" s="193"/>
      <c r="BP275" s="215"/>
      <c r="BQ275" s="158"/>
      <c r="BR275" s="174"/>
      <c r="BS275" s="158"/>
      <c r="BT275" s="174"/>
      <c r="BU275" s="158"/>
      <c r="BV275" s="174"/>
      <c r="BW275" s="158"/>
      <c r="BX275" s="174"/>
      <c r="BY275" s="158"/>
      <c r="BZ275" s="202"/>
      <c r="CA275" s="212"/>
      <c r="CB275" s="174"/>
      <c r="CC275" s="174"/>
      <c r="CD275" s="174"/>
      <c r="CE275" s="174"/>
      <c r="CF275" s="174"/>
      <c r="CG275" s="174"/>
      <c r="CH275" s="174"/>
      <c r="CI275" s="174"/>
      <c r="CJ275" s="174"/>
      <c r="CK275" s="174"/>
      <c r="CL275" s="174"/>
      <c r="CM275" s="174"/>
      <c r="CN275" s="174"/>
      <c r="CO275" s="174"/>
      <c r="CP275" s="174"/>
      <c r="CQ275" s="174"/>
      <c r="CR275" s="174"/>
      <c r="CS275" s="174"/>
      <c r="CT275" s="174"/>
      <c r="CU275" s="174"/>
      <c r="CZ275" s="497"/>
      <c r="FV275" s="505"/>
      <c r="GF275" s="372"/>
    </row>
    <row r="276" spans="1:188" ht="39.950000000000003" customHeight="1" thickBot="1">
      <c r="A276" s="1020">
        <f t="shared" si="152"/>
        <v>0</v>
      </c>
      <c r="B276" s="939"/>
      <c r="C276" s="940"/>
      <c r="D276" s="943"/>
      <c r="E276" s="1027"/>
      <c r="F276" s="826"/>
      <c r="G276" s="827"/>
      <c r="H276" s="828"/>
      <c r="I276" s="1031">
        <f t="shared" si="151"/>
        <v>2</v>
      </c>
      <c r="J276" s="999" t="s">
        <v>0</v>
      </c>
      <c r="K276" s="999" t="s">
        <v>0</v>
      </c>
      <c r="L276" s="1007" t="s">
        <v>0</v>
      </c>
      <c r="M276" s="843">
        <f t="shared" si="133"/>
        <v>0.45833333333333331</v>
      </c>
      <c r="N276" s="219"/>
      <c r="O276" s="794"/>
      <c r="P276" s="103" t="s">
        <v>167</v>
      </c>
      <c r="Q276" s="116" t="str">
        <f t="shared" si="134"/>
        <v xml:space="preserve"> </v>
      </c>
      <c r="R276" s="116" t="str">
        <f t="shared" si="134"/>
        <v xml:space="preserve"> </v>
      </c>
      <c r="S276" s="116" t="str">
        <f t="shared" si="134"/>
        <v xml:space="preserve"> </v>
      </c>
      <c r="T276" s="123" t="str">
        <f t="shared" si="123"/>
        <v xml:space="preserve"> </v>
      </c>
      <c r="U276" s="143">
        <f t="shared" si="135"/>
        <v>41340.038194444445</v>
      </c>
      <c r="V276" s="203">
        <f t="shared" si="136"/>
        <v>0</v>
      </c>
      <c r="AD276" s="119" t="str">
        <f t="shared" si="124"/>
        <v>z-Unused-entry</v>
      </c>
      <c r="AE276" s="119">
        <f t="shared" si="125"/>
        <v>0</v>
      </c>
      <c r="AF276" s="110"/>
      <c r="AG276" s="115">
        <f t="shared" si="137"/>
        <v>0</v>
      </c>
      <c r="AH276" s="174">
        <f t="shared" si="126"/>
        <v>0</v>
      </c>
      <c r="AI276" s="174">
        <f t="shared" si="127"/>
        <v>0</v>
      </c>
      <c r="AJ276" s="285">
        <f t="shared" si="138"/>
        <v>999999999</v>
      </c>
      <c r="AK276" s="232">
        <f t="shared" si="128"/>
        <v>0</v>
      </c>
      <c r="AL276" s="232">
        <f t="shared" si="129"/>
        <v>0</v>
      </c>
      <c r="AM276" s="178">
        <f>IF(AND($L276="Attended",$J276="Yes"),IF('IO Intake'!D$8=$AJ276,VLOOKUP('IO Intro'!$C$4,$Y$9:$Z$16,2),$AM276),0)</f>
        <v>0</v>
      </c>
      <c r="AN276" s="178">
        <f t="shared" si="139"/>
        <v>0</v>
      </c>
      <c r="AO276" s="178">
        <f t="shared" si="140"/>
        <v>0</v>
      </c>
      <c r="AP276" s="178">
        <f t="shared" si="141"/>
        <v>0</v>
      </c>
      <c r="AQ276" s="178">
        <f t="shared" si="142"/>
        <v>0</v>
      </c>
      <c r="AR276" s="178">
        <f t="shared" si="143"/>
        <v>0</v>
      </c>
      <c r="AS276" s="178">
        <f t="shared" si="144"/>
        <v>0</v>
      </c>
      <c r="AT276" s="178">
        <f t="shared" si="145"/>
        <v>0</v>
      </c>
      <c r="AU276" s="214">
        <f t="shared" si="146"/>
        <v>0</v>
      </c>
      <c r="AV276" s="215"/>
      <c r="AW276" s="178"/>
      <c r="AX276" s="160">
        <f t="shared" si="147"/>
        <v>0</v>
      </c>
      <c r="AY276" s="191">
        <f t="shared" si="148"/>
        <v>0</v>
      </c>
      <c r="AZ276" s="191">
        <f t="shared" si="149"/>
        <v>0</v>
      </c>
      <c r="BA276" s="191">
        <f t="shared" si="150"/>
        <v>0</v>
      </c>
      <c r="BB276" s="161"/>
      <c r="BC276" s="174"/>
      <c r="BD276" s="174"/>
      <c r="BE276" s="174"/>
      <c r="BF276" s="174"/>
      <c r="BG276" s="174"/>
      <c r="BH276" s="174"/>
      <c r="BI276" s="157"/>
      <c r="BJ276" s="213">
        <f t="shared" si="130"/>
        <v>0</v>
      </c>
      <c r="BK276" s="213">
        <f t="shared" si="131"/>
        <v>0</v>
      </c>
      <c r="BL276" s="213">
        <f t="shared" si="132"/>
        <v>0</v>
      </c>
      <c r="BM276" s="817"/>
      <c r="BN276" s="219"/>
      <c r="BO276" s="193"/>
      <c r="BP276" s="215"/>
      <c r="BQ276" s="158"/>
      <c r="BR276" s="174"/>
      <c r="BS276" s="158"/>
      <c r="BT276" s="174"/>
      <c r="BU276" s="158"/>
      <c r="BV276" s="174"/>
      <c r="BW276" s="158"/>
      <c r="BX276" s="174"/>
      <c r="BY276" s="158"/>
      <c r="BZ276" s="202"/>
      <c r="CA276" s="212"/>
      <c r="CB276" s="174"/>
      <c r="CC276" s="174"/>
      <c r="CD276" s="174"/>
      <c r="CE276" s="174"/>
      <c r="CF276" s="174"/>
      <c r="CG276" s="174"/>
      <c r="CH276" s="174"/>
      <c r="CI276" s="174"/>
      <c r="CJ276" s="174"/>
      <c r="CK276" s="174"/>
      <c r="CL276" s="174"/>
      <c r="CM276" s="174"/>
      <c r="CN276" s="174"/>
      <c r="CO276" s="174"/>
      <c r="CP276" s="174"/>
      <c r="CQ276" s="174"/>
      <c r="CR276" s="174"/>
      <c r="CS276" s="174"/>
      <c r="CT276" s="174"/>
      <c r="CU276" s="174"/>
      <c r="CZ276" s="497"/>
      <c r="FV276" s="505"/>
      <c r="GF276" s="372"/>
    </row>
    <row r="277" spans="1:188" ht="39.950000000000003" customHeight="1" thickBot="1">
      <c r="A277" s="1020">
        <f t="shared" si="152"/>
        <v>0</v>
      </c>
      <c r="B277" s="939"/>
      <c r="C277" s="940"/>
      <c r="D277" s="943"/>
      <c r="E277" s="1027"/>
      <c r="F277" s="826"/>
      <c r="G277" s="827"/>
      <c r="H277" s="828"/>
      <c r="I277" s="1031">
        <f t="shared" si="151"/>
        <v>2</v>
      </c>
      <c r="J277" s="999" t="s">
        <v>0</v>
      </c>
      <c r="K277" s="999" t="s">
        <v>0</v>
      </c>
      <c r="L277" s="1007" t="s">
        <v>0</v>
      </c>
      <c r="M277" s="843">
        <f t="shared" si="133"/>
        <v>0.45833333333333331</v>
      </c>
      <c r="N277" s="219"/>
      <c r="O277" s="794"/>
      <c r="P277" s="103" t="s">
        <v>167</v>
      </c>
      <c r="Q277" s="116" t="str">
        <f t="shared" si="134"/>
        <v xml:space="preserve"> </v>
      </c>
      <c r="R277" s="116" t="str">
        <f t="shared" si="134"/>
        <v xml:space="preserve"> </v>
      </c>
      <c r="S277" s="116" t="str">
        <f t="shared" si="134"/>
        <v xml:space="preserve"> </v>
      </c>
      <c r="T277" s="123" t="str">
        <f t="shared" si="123"/>
        <v xml:space="preserve"> </v>
      </c>
      <c r="U277" s="143">
        <f t="shared" si="135"/>
        <v>41340.038194444445</v>
      </c>
      <c r="V277" s="203">
        <f t="shared" si="136"/>
        <v>0</v>
      </c>
      <c r="AD277" s="119" t="str">
        <f t="shared" si="124"/>
        <v>z-Unused-entry</v>
      </c>
      <c r="AE277" s="119">
        <f t="shared" si="125"/>
        <v>0</v>
      </c>
      <c r="AF277" s="110"/>
      <c r="AG277" s="115">
        <f t="shared" si="137"/>
        <v>0</v>
      </c>
      <c r="AH277" s="174">
        <f t="shared" si="126"/>
        <v>0</v>
      </c>
      <c r="AI277" s="174">
        <f t="shared" si="127"/>
        <v>0</v>
      </c>
      <c r="AJ277" s="285">
        <f t="shared" si="138"/>
        <v>999999999</v>
      </c>
      <c r="AK277" s="232">
        <f t="shared" si="128"/>
        <v>0</v>
      </c>
      <c r="AL277" s="232">
        <f t="shared" si="129"/>
        <v>0</v>
      </c>
      <c r="AM277" s="178">
        <f>IF(AND($L277="Attended",$J277="Yes"),IF('IO Intake'!D$8=$AJ277,VLOOKUP('IO Intro'!$C$4,$Y$9:$Z$16,2),$AM277),0)</f>
        <v>0</v>
      </c>
      <c r="AN277" s="178">
        <f t="shared" si="139"/>
        <v>0</v>
      </c>
      <c r="AO277" s="178">
        <f t="shared" si="140"/>
        <v>0</v>
      </c>
      <c r="AP277" s="178">
        <f t="shared" si="141"/>
        <v>0</v>
      </c>
      <c r="AQ277" s="178">
        <f t="shared" si="142"/>
        <v>0</v>
      </c>
      <c r="AR277" s="178">
        <f t="shared" si="143"/>
        <v>0</v>
      </c>
      <c r="AS277" s="178">
        <f t="shared" si="144"/>
        <v>0</v>
      </c>
      <c r="AT277" s="178">
        <f t="shared" si="145"/>
        <v>0</v>
      </c>
      <c r="AU277" s="214">
        <f t="shared" si="146"/>
        <v>0</v>
      </c>
      <c r="AV277" s="215"/>
      <c r="AW277" s="178"/>
      <c r="AX277" s="160">
        <f t="shared" si="147"/>
        <v>0</v>
      </c>
      <c r="AY277" s="191">
        <f t="shared" si="148"/>
        <v>0</v>
      </c>
      <c r="AZ277" s="191">
        <f t="shared" si="149"/>
        <v>0</v>
      </c>
      <c r="BA277" s="191">
        <f t="shared" si="150"/>
        <v>0</v>
      </c>
      <c r="BB277" s="161"/>
      <c r="BC277" s="174"/>
      <c r="BD277" s="174"/>
      <c r="BE277" s="174"/>
      <c r="BF277" s="174"/>
      <c r="BG277" s="174"/>
      <c r="BH277" s="174"/>
      <c r="BI277" s="157"/>
      <c r="BJ277" s="213">
        <f t="shared" si="130"/>
        <v>0</v>
      </c>
      <c r="BK277" s="213">
        <f t="shared" si="131"/>
        <v>0</v>
      </c>
      <c r="BL277" s="213">
        <f t="shared" si="132"/>
        <v>0</v>
      </c>
      <c r="BM277" s="817"/>
      <c r="BN277" s="219"/>
      <c r="BO277" s="193"/>
      <c r="BP277" s="215"/>
      <c r="BQ277" s="158"/>
      <c r="BR277" s="174"/>
      <c r="BS277" s="158"/>
      <c r="BT277" s="174"/>
      <c r="BU277" s="158"/>
      <c r="BV277" s="174"/>
      <c r="BW277" s="158"/>
      <c r="BX277" s="174"/>
      <c r="BY277" s="158"/>
      <c r="BZ277" s="202"/>
      <c r="CA277" s="212"/>
      <c r="CB277" s="174"/>
      <c r="CC277" s="174"/>
      <c r="CD277" s="174"/>
      <c r="CE277" s="174"/>
      <c r="CF277" s="174"/>
      <c r="CG277" s="174"/>
      <c r="CH277" s="174"/>
      <c r="CI277" s="174"/>
      <c r="CJ277" s="174"/>
      <c r="CK277" s="174"/>
      <c r="CL277" s="174"/>
      <c r="CM277" s="174"/>
      <c r="CN277" s="174"/>
      <c r="CO277" s="174"/>
      <c r="CP277" s="174"/>
      <c r="CQ277" s="174"/>
      <c r="CR277" s="174"/>
      <c r="CS277" s="174"/>
      <c r="CT277" s="174"/>
      <c r="CU277" s="174"/>
      <c r="CZ277" s="497"/>
      <c r="FV277" s="505"/>
      <c r="GF277" s="372"/>
    </row>
    <row r="278" spans="1:188" ht="39.950000000000003" customHeight="1" thickBot="1">
      <c r="A278" s="1020">
        <f t="shared" si="152"/>
        <v>0</v>
      </c>
      <c r="B278" s="939"/>
      <c r="C278" s="940"/>
      <c r="D278" s="943"/>
      <c r="E278" s="1027"/>
      <c r="F278" s="826"/>
      <c r="G278" s="827"/>
      <c r="H278" s="828"/>
      <c r="I278" s="1031">
        <f t="shared" si="151"/>
        <v>2</v>
      </c>
      <c r="J278" s="999" t="s">
        <v>0</v>
      </c>
      <c r="K278" s="999" t="s">
        <v>0</v>
      </c>
      <c r="L278" s="1007" t="s">
        <v>0</v>
      </c>
      <c r="M278" s="843">
        <f t="shared" si="133"/>
        <v>0.45833333333333331</v>
      </c>
      <c r="N278" s="219"/>
      <c r="O278" s="794"/>
      <c r="P278" s="103" t="s">
        <v>167</v>
      </c>
      <c r="Q278" s="116" t="str">
        <f t="shared" si="134"/>
        <v xml:space="preserve"> </v>
      </c>
      <c r="R278" s="116" t="str">
        <f t="shared" si="134"/>
        <v xml:space="preserve"> </v>
      </c>
      <c r="S278" s="116" t="str">
        <f t="shared" si="134"/>
        <v xml:space="preserve"> </v>
      </c>
      <c r="T278" s="123" t="str">
        <f t="shared" si="123"/>
        <v xml:space="preserve"> </v>
      </c>
      <c r="U278" s="143">
        <f t="shared" si="135"/>
        <v>41340.038194444445</v>
      </c>
      <c r="V278" s="203">
        <f t="shared" si="136"/>
        <v>0</v>
      </c>
      <c r="AD278" s="119" t="str">
        <f t="shared" si="124"/>
        <v>z-Unused-entry</v>
      </c>
      <c r="AE278" s="119">
        <f t="shared" si="125"/>
        <v>0</v>
      </c>
      <c r="AF278" s="110"/>
      <c r="AG278" s="115">
        <f t="shared" si="137"/>
        <v>0</v>
      </c>
      <c r="AH278" s="174">
        <f t="shared" si="126"/>
        <v>0</v>
      </c>
      <c r="AI278" s="174">
        <f t="shared" si="127"/>
        <v>0</v>
      </c>
      <c r="AJ278" s="285">
        <f t="shared" si="138"/>
        <v>999999999</v>
      </c>
      <c r="AK278" s="232">
        <f t="shared" si="128"/>
        <v>0</v>
      </c>
      <c r="AL278" s="232">
        <f t="shared" si="129"/>
        <v>0</v>
      </c>
      <c r="AM278" s="178">
        <f>IF(AND($L278="Attended",$J278="Yes"),IF('IO Intake'!D$8=$AJ278,VLOOKUP('IO Intro'!$C$4,$Y$9:$Z$16,2),$AM278),0)</f>
        <v>0</v>
      </c>
      <c r="AN278" s="178">
        <f t="shared" si="139"/>
        <v>0</v>
      </c>
      <c r="AO278" s="178">
        <f t="shared" si="140"/>
        <v>0</v>
      </c>
      <c r="AP278" s="178">
        <f t="shared" si="141"/>
        <v>0</v>
      </c>
      <c r="AQ278" s="178">
        <f t="shared" si="142"/>
        <v>0</v>
      </c>
      <c r="AR278" s="178">
        <f t="shared" si="143"/>
        <v>0</v>
      </c>
      <c r="AS278" s="178">
        <f t="shared" si="144"/>
        <v>0</v>
      </c>
      <c r="AT278" s="178">
        <f t="shared" si="145"/>
        <v>0</v>
      </c>
      <c r="AU278" s="214">
        <f t="shared" si="146"/>
        <v>0</v>
      </c>
      <c r="AV278" s="215"/>
      <c r="AW278" s="178"/>
      <c r="AX278" s="160">
        <f t="shared" si="147"/>
        <v>0</v>
      </c>
      <c r="AY278" s="191">
        <f t="shared" si="148"/>
        <v>0</v>
      </c>
      <c r="AZ278" s="191">
        <f t="shared" si="149"/>
        <v>0</v>
      </c>
      <c r="BA278" s="191">
        <f t="shared" si="150"/>
        <v>0</v>
      </c>
      <c r="BB278" s="161"/>
      <c r="BC278" s="174"/>
      <c r="BD278" s="174"/>
      <c r="BE278" s="174"/>
      <c r="BF278" s="174"/>
      <c r="BG278" s="174"/>
      <c r="BH278" s="174"/>
      <c r="BI278" s="157"/>
      <c r="BJ278" s="213">
        <f t="shared" si="130"/>
        <v>0</v>
      </c>
      <c r="BK278" s="213">
        <f t="shared" si="131"/>
        <v>0</v>
      </c>
      <c r="BL278" s="213">
        <f t="shared" si="132"/>
        <v>0</v>
      </c>
      <c r="BM278" s="817"/>
      <c r="BN278" s="219"/>
      <c r="BO278" s="193"/>
      <c r="BP278" s="215"/>
      <c r="BQ278" s="158"/>
      <c r="BR278" s="174"/>
      <c r="BS278" s="158"/>
      <c r="BT278" s="174"/>
      <c r="BU278" s="158"/>
      <c r="BV278" s="174"/>
      <c r="BW278" s="158"/>
      <c r="BX278" s="174"/>
      <c r="BY278" s="158"/>
      <c r="BZ278" s="202"/>
      <c r="CA278" s="212"/>
      <c r="CB278" s="174"/>
      <c r="CC278" s="174"/>
      <c r="CD278" s="174"/>
      <c r="CE278" s="174"/>
      <c r="CF278" s="174"/>
      <c r="CG278" s="174"/>
      <c r="CH278" s="174"/>
      <c r="CI278" s="174"/>
      <c r="CJ278" s="174"/>
      <c r="CK278" s="174"/>
      <c r="CL278" s="174"/>
      <c r="CM278" s="174"/>
      <c r="CN278" s="174"/>
      <c r="CO278" s="174"/>
      <c r="CP278" s="174"/>
      <c r="CQ278" s="174"/>
      <c r="CR278" s="174"/>
      <c r="CS278" s="174"/>
      <c r="CT278" s="174"/>
      <c r="CU278" s="174"/>
      <c r="CZ278" s="497"/>
      <c r="FV278" s="505"/>
      <c r="GF278" s="372"/>
    </row>
    <row r="279" spans="1:188" ht="39.950000000000003" customHeight="1" thickBot="1">
      <c r="A279" s="1020">
        <f t="shared" si="152"/>
        <v>0</v>
      </c>
      <c r="B279" s="939"/>
      <c r="C279" s="940"/>
      <c r="D279" s="943"/>
      <c r="E279" s="1027"/>
      <c r="F279" s="826"/>
      <c r="G279" s="827"/>
      <c r="H279" s="828"/>
      <c r="I279" s="1031">
        <f t="shared" si="151"/>
        <v>2</v>
      </c>
      <c r="J279" s="999" t="s">
        <v>0</v>
      </c>
      <c r="K279" s="999" t="s">
        <v>0</v>
      </c>
      <c r="L279" s="1007" t="s">
        <v>0</v>
      </c>
      <c r="M279" s="843">
        <f t="shared" si="133"/>
        <v>0.45833333333333331</v>
      </c>
      <c r="N279" s="219"/>
      <c r="O279" s="794"/>
      <c r="P279" s="103" t="s">
        <v>167</v>
      </c>
      <c r="Q279" s="116" t="str">
        <f t="shared" si="134"/>
        <v xml:space="preserve"> </v>
      </c>
      <c r="R279" s="116" t="str">
        <f t="shared" si="134"/>
        <v xml:space="preserve"> </v>
      </c>
      <c r="S279" s="116" t="str">
        <f t="shared" si="134"/>
        <v xml:space="preserve"> </v>
      </c>
      <c r="T279" s="123" t="str">
        <f t="shared" si="123"/>
        <v xml:space="preserve"> </v>
      </c>
      <c r="U279" s="143">
        <f t="shared" si="135"/>
        <v>41340.038194444445</v>
      </c>
      <c r="V279" s="203">
        <f t="shared" si="136"/>
        <v>0</v>
      </c>
      <c r="AD279" s="119" t="str">
        <f t="shared" si="124"/>
        <v>z-Unused-entry</v>
      </c>
      <c r="AE279" s="119">
        <f t="shared" si="125"/>
        <v>0</v>
      </c>
      <c r="AF279" s="110"/>
      <c r="AG279" s="115">
        <f t="shared" si="137"/>
        <v>0</v>
      </c>
      <c r="AH279" s="174">
        <f t="shared" si="126"/>
        <v>0</v>
      </c>
      <c r="AI279" s="174">
        <f t="shared" si="127"/>
        <v>0</v>
      </c>
      <c r="AJ279" s="285">
        <f t="shared" si="138"/>
        <v>999999999</v>
      </c>
      <c r="AK279" s="232">
        <f t="shared" si="128"/>
        <v>0</v>
      </c>
      <c r="AL279" s="232">
        <f t="shared" si="129"/>
        <v>0</v>
      </c>
      <c r="AM279" s="178">
        <f>IF(AND($L279="Attended",$J279="Yes"),IF('IO Intake'!D$8=$AJ279,VLOOKUP('IO Intro'!$C$4,$Y$9:$Z$16,2),$AM279),0)</f>
        <v>0</v>
      </c>
      <c r="AN279" s="178">
        <f t="shared" si="139"/>
        <v>0</v>
      </c>
      <c r="AO279" s="178">
        <f t="shared" si="140"/>
        <v>0</v>
      </c>
      <c r="AP279" s="178">
        <f t="shared" si="141"/>
        <v>0</v>
      </c>
      <c r="AQ279" s="178">
        <f t="shared" si="142"/>
        <v>0</v>
      </c>
      <c r="AR279" s="178">
        <f t="shared" si="143"/>
        <v>0</v>
      </c>
      <c r="AS279" s="178">
        <f t="shared" si="144"/>
        <v>0</v>
      </c>
      <c r="AT279" s="178">
        <f t="shared" si="145"/>
        <v>0</v>
      </c>
      <c r="AU279" s="214">
        <f t="shared" si="146"/>
        <v>0</v>
      </c>
      <c r="AV279" s="215"/>
      <c r="AW279" s="178"/>
      <c r="AX279" s="160">
        <f t="shared" si="147"/>
        <v>0</v>
      </c>
      <c r="AY279" s="191">
        <f t="shared" si="148"/>
        <v>0</v>
      </c>
      <c r="AZ279" s="191">
        <f t="shared" si="149"/>
        <v>0</v>
      </c>
      <c r="BA279" s="191">
        <f t="shared" si="150"/>
        <v>0</v>
      </c>
      <c r="BB279" s="161"/>
      <c r="BC279" s="174"/>
      <c r="BD279" s="174"/>
      <c r="BE279" s="174"/>
      <c r="BF279" s="174"/>
      <c r="BG279" s="174"/>
      <c r="BH279" s="174"/>
      <c r="BI279" s="157"/>
      <c r="BJ279" s="213">
        <f t="shared" si="130"/>
        <v>0</v>
      </c>
      <c r="BK279" s="213">
        <f t="shared" si="131"/>
        <v>0</v>
      </c>
      <c r="BL279" s="213">
        <f t="shared" si="132"/>
        <v>0</v>
      </c>
      <c r="BM279" s="817"/>
      <c r="BN279" s="219"/>
      <c r="BO279" s="193"/>
      <c r="BP279" s="215"/>
      <c r="BQ279" s="158"/>
      <c r="BR279" s="174"/>
      <c r="BS279" s="158"/>
      <c r="BT279" s="174"/>
      <c r="BU279" s="158"/>
      <c r="BV279" s="174"/>
      <c r="BW279" s="158"/>
      <c r="BX279" s="174"/>
      <c r="BY279" s="158"/>
      <c r="BZ279" s="202"/>
      <c r="CA279" s="212"/>
      <c r="CB279" s="174"/>
      <c r="CC279" s="174"/>
      <c r="CD279" s="174"/>
      <c r="CE279" s="174"/>
      <c r="CF279" s="174"/>
      <c r="CG279" s="174"/>
      <c r="CH279" s="174"/>
      <c r="CI279" s="174"/>
      <c r="CJ279" s="174"/>
      <c r="CK279" s="174"/>
      <c r="CL279" s="174"/>
      <c r="CM279" s="174"/>
      <c r="CN279" s="174"/>
      <c r="CO279" s="174"/>
      <c r="CP279" s="174"/>
      <c r="CQ279" s="174"/>
      <c r="CR279" s="174"/>
      <c r="CS279" s="174"/>
      <c r="CT279" s="174"/>
      <c r="CU279" s="174"/>
      <c r="CZ279" s="497"/>
      <c r="FV279" s="505"/>
      <c r="GF279" s="372"/>
    </row>
    <row r="280" spans="1:188" ht="39.950000000000003" customHeight="1" thickBot="1">
      <c r="A280" s="1020">
        <f t="shared" si="152"/>
        <v>0</v>
      </c>
      <c r="B280" s="939"/>
      <c r="C280" s="940"/>
      <c r="D280" s="943"/>
      <c r="E280" s="1027"/>
      <c r="F280" s="826"/>
      <c r="G280" s="827"/>
      <c r="H280" s="828"/>
      <c r="I280" s="1031">
        <f t="shared" si="151"/>
        <v>2</v>
      </c>
      <c r="J280" s="999" t="s">
        <v>0</v>
      </c>
      <c r="K280" s="999" t="s">
        <v>0</v>
      </c>
      <c r="L280" s="1007" t="s">
        <v>0</v>
      </c>
      <c r="M280" s="843">
        <f t="shared" si="133"/>
        <v>0.45833333333333331</v>
      </c>
      <c r="N280" s="219"/>
      <c r="O280" s="794"/>
      <c r="P280" s="103" t="s">
        <v>167</v>
      </c>
      <c r="Q280" s="116" t="str">
        <f t="shared" si="134"/>
        <v xml:space="preserve"> </v>
      </c>
      <c r="R280" s="116" t="str">
        <f t="shared" si="134"/>
        <v xml:space="preserve"> </v>
      </c>
      <c r="S280" s="116" t="str">
        <f t="shared" si="134"/>
        <v xml:space="preserve"> </v>
      </c>
      <c r="T280" s="123" t="str">
        <f t="shared" si="123"/>
        <v xml:space="preserve"> </v>
      </c>
      <c r="U280" s="143">
        <f t="shared" si="135"/>
        <v>41340.038194444445</v>
      </c>
      <c r="V280" s="203">
        <f t="shared" si="136"/>
        <v>0</v>
      </c>
      <c r="AD280" s="119" t="str">
        <f t="shared" si="124"/>
        <v>z-Unused-entry</v>
      </c>
      <c r="AE280" s="119">
        <f t="shared" si="125"/>
        <v>0</v>
      </c>
      <c r="AF280" s="110"/>
      <c r="AG280" s="115">
        <f t="shared" si="137"/>
        <v>0</v>
      </c>
      <c r="AH280" s="174">
        <f t="shared" si="126"/>
        <v>0</v>
      </c>
      <c r="AI280" s="174">
        <f t="shared" si="127"/>
        <v>0</v>
      </c>
      <c r="AJ280" s="285">
        <f t="shared" si="138"/>
        <v>999999999</v>
      </c>
      <c r="AK280" s="232">
        <f t="shared" si="128"/>
        <v>0</v>
      </c>
      <c r="AL280" s="232">
        <f t="shared" si="129"/>
        <v>0</v>
      </c>
      <c r="AM280" s="178">
        <f>IF(AND($L280="Attended",$J280="Yes"),IF('IO Intake'!D$8=$AJ280,VLOOKUP('IO Intro'!$C$4,$Y$9:$Z$16,2),$AM280),0)</f>
        <v>0</v>
      </c>
      <c r="AN280" s="178">
        <f t="shared" si="139"/>
        <v>0</v>
      </c>
      <c r="AO280" s="178">
        <f t="shared" si="140"/>
        <v>0</v>
      </c>
      <c r="AP280" s="178">
        <f t="shared" si="141"/>
        <v>0</v>
      </c>
      <c r="AQ280" s="178">
        <f t="shared" si="142"/>
        <v>0</v>
      </c>
      <c r="AR280" s="178">
        <f t="shared" si="143"/>
        <v>0</v>
      </c>
      <c r="AS280" s="178">
        <f t="shared" si="144"/>
        <v>0</v>
      </c>
      <c r="AT280" s="178">
        <f t="shared" si="145"/>
        <v>0</v>
      </c>
      <c r="AU280" s="214">
        <f t="shared" si="146"/>
        <v>0</v>
      </c>
      <c r="AV280" s="215"/>
      <c r="AW280" s="178"/>
      <c r="AX280" s="160">
        <f t="shared" si="147"/>
        <v>0</v>
      </c>
      <c r="AY280" s="191">
        <f t="shared" si="148"/>
        <v>0</v>
      </c>
      <c r="AZ280" s="191">
        <f t="shared" si="149"/>
        <v>0</v>
      </c>
      <c r="BA280" s="191">
        <f t="shared" si="150"/>
        <v>0</v>
      </c>
      <c r="BB280" s="161"/>
      <c r="BC280" s="174"/>
      <c r="BD280" s="174"/>
      <c r="BE280" s="174"/>
      <c r="BF280" s="174"/>
      <c r="BG280" s="174"/>
      <c r="BH280" s="174"/>
      <c r="BI280" s="157"/>
      <c r="BJ280" s="213">
        <f t="shared" si="130"/>
        <v>0</v>
      </c>
      <c r="BK280" s="213">
        <f t="shared" si="131"/>
        <v>0</v>
      </c>
      <c r="BL280" s="213">
        <f t="shared" si="132"/>
        <v>0</v>
      </c>
      <c r="BM280" s="817"/>
      <c r="BN280" s="219"/>
      <c r="BO280" s="193"/>
      <c r="BP280" s="215"/>
      <c r="BQ280" s="158"/>
      <c r="BR280" s="174"/>
      <c r="BS280" s="158"/>
      <c r="BT280" s="174"/>
      <c r="BU280" s="158"/>
      <c r="BV280" s="174"/>
      <c r="BW280" s="158"/>
      <c r="BX280" s="174"/>
      <c r="BY280" s="158"/>
      <c r="BZ280" s="202"/>
      <c r="CA280" s="212"/>
      <c r="CB280" s="174"/>
      <c r="CC280" s="174"/>
      <c r="CD280" s="174"/>
      <c r="CE280" s="174"/>
      <c r="CF280" s="174"/>
      <c r="CG280" s="174"/>
      <c r="CH280" s="174"/>
      <c r="CI280" s="174"/>
      <c r="CJ280" s="174"/>
      <c r="CK280" s="174"/>
      <c r="CL280" s="174"/>
      <c r="CM280" s="174"/>
      <c r="CN280" s="174"/>
      <c r="CO280" s="174"/>
      <c r="CP280" s="174"/>
      <c r="CQ280" s="174"/>
      <c r="CR280" s="174"/>
      <c r="CS280" s="174"/>
      <c r="CT280" s="174"/>
      <c r="CU280" s="174"/>
      <c r="CZ280" s="497"/>
      <c r="FV280" s="505"/>
      <c r="GF280" s="372"/>
    </row>
    <row r="281" spans="1:188" ht="39.950000000000003" customHeight="1" thickBot="1">
      <c r="A281" s="1020">
        <f t="shared" si="152"/>
        <v>0</v>
      </c>
      <c r="B281" s="939"/>
      <c r="C281" s="940"/>
      <c r="D281" s="943"/>
      <c r="E281" s="1027"/>
      <c r="F281" s="826"/>
      <c r="G281" s="827"/>
      <c r="H281" s="828"/>
      <c r="I281" s="1031">
        <f t="shared" si="151"/>
        <v>2</v>
      </c>
      <c r="J281" s="999" t="s">
        <v>0</v>
      </c>
      <c r="K281" s="999" t="s">
        <v>0</v>
      </c>
      <c r="L281" s="1007" t="s">
        <v>0</v>
      </c>
      <c r="M281" s="843">
        <f t="shared" si="133"/>
        <v>0.45833333333333331</v>
      </c>
      <c r="N281" s="219"/>
      <c r="O281" s="794"/>
      <c r="P281" s="103" t="s">
        <v>167</v>
      </c>
      <c r="Q281" s="116" t="str">
        <f t="shared" si="134"/>
        <v xml:space="preserve"> </v>
      </c>
      <c r="R281" s="116" t="str">
        <f t="shared" si="134"/>
        <v xml:space="preserve"> </v>
      </c>
      <c r="S281" s="116" t="str">
        <f t="shared" si="134"/>
        <v xml:space="preserve"> </v>
      </c>
      <c r="T281" s="123" t="str">
        <f t="shared" si="123"/>
        <v xml:space="preserve"> </v>
      </c>
      <c r="U281" s="143">
        <f t="shared" si="135"/>
        <v>41340.038194444445</v>
      </c>
      <c r="V281" s="203">
        <f t="shared" si="136"/>
        <v>0</v>
      </c>
      <c r="AD281" s="119" t="str">
        <f t="shared" si="124"/>
        <v>z-Unused-entry</v>
      </c>
      <c r="AE281" s="119">
        <f t="shared" si="125"/>
        <v>0</v>
      </c>
      <c r="AF281" s="110"/>
      <c r="AG281" s="115">
        <f t="shared" si="137"/>
        <v>0</v>
      </c>
      <c r="AH281" s="174">
        <f t="shared" si="126"/>
        <v>0</v>
      </c>
      <c r="AI281" s="174">
        <f t="shared" si="127"/>
        <v>0</v>
      </c>
      <c r="AJ281" s="285">
        <f t="shared" si="138"/>
        <v>999999999</v>
      </c>
      <c r="AK281" s="232">
        <f t="shared" si="128"/>
        <v>0</v>
      </c>
      <c r="AL281" s="232">
        <f t="shared" si="129"/>
        <v>0</v>
      </c>
      <c r="AM281" s="178">
        <f>IF(AND($L281="Attended",$J281="Yes"),IF('IO Intake'!D$8=$AJ281,VLOOKUP('IO Intro'!$C$4,$Y$9:$Z$16,2),$AM281),0)</f>
        <v>0</v>
      </c>
      <c r="AN281" s="178">
        <f t="shared" si="139"/>
        <v>0</v>
      </c>
      <c r="AO281" s="178">
        <f t="shared" si="140"/>
        <v>0</v>
      </c>
      <c r="AP281" s="178">
        <f t="shared" si="141"/>
        <v>0</v>
      </c>
      <c r="AQ281" s="178">
        <f t="shared" si="142"/>
        <v>0</v>
      </c>
      <c r="AR281" s="178">
        <f t="shared" si="143"/>
        <v>0</v>
      </c>
      <c r="AS281" s="178">
        <f t="shared" si="144"/>
        <v>0</v>
      </c>
      <c r="AT281" s="178">
        <f t="shared" si="145"/>
        <v>0</v>
      </c>
      <c r="AU281" s="214">
        <f t="shared" si="146"/>
        <v>0</v>
      </c>
      <c r="AV281" s="215"/>
      <c r="AW281" s="178"/>
      <c r="AX281" s="160">
        <f t="shared" si="147"/>
        <v>0</v>
      </c>
      <c r="AY281" s="191">
        <f t="shared" si="148"/>
        <v>0</v>
      </c>
      <c r="AZ281" s="191">
        <f t="shared" si="149"/>
        <v>0</v>
      </c>
      <c r="BA281" s="191">
        <f t="shared" si="150"/>
        <v>0</v>
      </c>
      <c r="BB281" s="161"/>
      <c r="BC281" s="174"/>
      <c r="BD281" s="174"/>
      <c r="BE281" s="174"/>
      <c r="BF281" s="174"/>
      <c r="BG281" s="174"/>
      <c r="BH281" s="174"/>
      <c r="BI281" s="157"/>
      <c r="BJ281" s="213">
        <f t="shared" si="130"/>
        <v>0</v>
      </c>
      <c r="BK281" s="213">
        <f t="shared" si="131"/>
        <v>0</v>
      </c>
      <c r="BL281" s="213">
        <f t="shared" si="132"/>
        <v>0</v>
      </c>
      <c r="BM281" s="817"/>
      <c r="BN281" s="219"/>
      <c r="BO281" s="193"/>
      <c r="BP281" s="215"/>
      <c r="BQ281" s="158"/>
      <c r="BR281" s="174"/>
      <c r="BS281" s="158"/>
      <c r="BT281" s="174"/>
      <c r="BU281" s="158"/>
      <c r="BV281" s="174"/>
      <c r="BW281" s="158"/>
      <c r="BX281" s="174"/>
      <c r="BY281" s="158"/>
      <c r="BZ281" s="202"/>
      <c r="CA281" s="212"/>
      <c r="CB281" s="174"/>
      <c r="CC281" s="174"/>
      <c r="CD281" s="174"/>
      <c r="CE281" s="174"/>
      <c r="CF281" s="174"/>
      <c r="CG281" s="174"/>
      <c r="CH281" s="174"/>
      <c r="CI281" s="174"/>
      <c r="CJ281" s="174"/>
      <c r="CK281" s="174"/>
      <c r="CL281" s="174"/>
      <c r="CM281" s="174"/>
      <c r="CN281" s="174"/>
      <c r="CO281" s="174"/>
      <c r="CP281" s="174"/>
      <c r="CQ281" s="174"/>
      <c r="CR281" s="174"/>
      <c r="CS281" s="174"/>
      <c r="CT281" s="174"/>
      <c r="CU281" s="174"/>
      <c r="CZ281" s="497"/>
      <c r="FV281" s="505"/>
      <c r="GF281" s="372"/>
    </row>
    <row r="282" spans="1:188" ht="39.950000000000003" customHeight="1" thickBot="1">
      <c r="A282" s="1020">
        <f t="shared" si="152"/>
        <v>0</v>
      </c>
      <c r="B282" s="939"/>
      <c r="C282" s="940"/>
      <c r="D282" s="943"/>
      <c r="E282" s="1027"/>
      <c r="F282" s="826"/>
      <c r="G282" s="827"/>
      <c r="H282" s="828"/>
      <c r="I282" s="1031">
        <f t="shared" si="151"/>
        <v>2</v>
      </c>
      <c r="J282" s="999" t="s">
        <v>0</v>
      </c>
      <c r="K282" s="999" t="s">
        <v>0</v>
      </c>
      <c r="L282" s="1007" t="s">
        <v>0</v>
      </c>
      <c r="M282" s="843">
        <f t="shared" si="133"/>
        <v>0.45833333333333331</v>
      </c>
      <c r="N282" s="219"/>
      <c r="O282" s="794"/>
      <c r="P282" s="103" t="s">
        <v>167</v>
      </c>
      <c r="Q282" s="116" t="str">
        <f t="shared" si="134"/>
        <v xml:space="preserve"> </v>
      </c>
      <c r="R282" s="116" t="str">
        <f t="shared" si="134"/>
        <v xml:space="preserve"> </v>
      </c>
      <c r="S282" s="116" t="str">
        <f t="shared" si="134"/>
        <v xml:space="preserve"> </v>
      </c>
      <c r="T282" s="123" t="str">
        <f t="shared" si="123"/>
        <v xml:space="preserve"> </v>
      </c>
      <c r="U282" s="143">
        <f t="shared" si="135"/>
        <v>41340.038194444445</v>
      </c>
      <c r="V282" s="203">
        <f t="shared" si="136"/>
        <v>0</v>
      </c>
      <c r="AD282" s="119" t="str">
        <f t="shared" si="124"/>
        <v>z-Unused-entry</v>
      </c>
      <c r="AE282" s="119">
        <f t="shared" si="125"/>
        <v>0</v>
      </c>
      <c r="AF282" s="110"/>
      <c r="AG282" s="115">
        <f t="shared" si="137"/>
        <v>0</v>
      </c>
      <c r="AH282" s="174">
        <f t="shared" si="126"/>
        <v>0</v>
      </c>
      <c r="AI282" s="174">
        <f t="shared" si="127"/>
        <v>0</v>
      </c>
      <c r="AJ282" s="285">
        <f t="shared" si="138"/>
        <v>999999999</v>
      </c>
      <c r="AK282" s="232">
        <f t="shared" si="128"/>
        <v>0</v>
      </c>
      <c r="AL282" s="232">
        <f t="shared" si="129"/>
        <v>0</v>
      </c>
      <c r="AM282" s="178">
        <f>IF(AND($L282="Attended",$J282="Yes"),IF('IO Intake'!D$8=$AJ282,VLOOKUP('IO Intro'!$C$4,$Y$9:$Z$16,2),$AM282),0)</f>
        <v>0</v>
      </c>
      <c r="AN282" s="178">
        <f t="shared" si="139"/>
        <v>0</v>
      </c>
      <c r="AO282" s="178">
        <f t="shared" si="140"/>
        <v>0</v>
      </c>
      <c r="AP282" s="178">
        <f t="shared" si="141"/>
        <v>0</v>
      </c>
      <c r="AQ282" s="178">
        <f t="shared" si="142"/>
        <v>0</v>
      </c>
      <c r="AR282" s="178">
        <f t="shared" si="143"/>
        <v>0</v>
      </c>
      <c r="AS282" s="178">
        <f t="shared" si="144"/>
        <v>0</v>
      </c>
      <c r="AT282" s="178">
        <f t="shared" si="145"/>
        <v>0</v>
      </c>
      <c r="AU282" s="214">
        <f t="shared" si="146"/>
        <v>0</v>
      </c>
      <c r="AV282" s="215"/>
      <c r="AW282" s="178"/>
      <c r="AX282" s="160">
        <f t="shared" si="147"/>
        <v>0</v>
      </c>
      <c r="AY282" s="191">
        <f t="shared" si="148"/>
        <v>0</v>
      </c>
      <c r="AZ282" s="191">
        <f t="shared" si="149"/>
        <v>0</v>
      </c>
      <c r="BA282" s="191">
        <f t="shared" si="150"/>
        <v>0</v>
      </c>
      <c r="BB282" s="161"/>
      <c r="BC282" s="174"/>
      <c r="BD282" s="174"/>
      <c r="BE282" s="174"/>
      <c r="BF282" s="174"/>
      <c r="BG282" s="174"/>
      <c r="BH282" s="174"/>
      <c r="BI282" s="157"/>
      <c r="BJ282" s="213">
        <f t="shared" si="130"/>
        <v>0</v>
      </c>
      <c r="BK282" s="213">
        <f t="shared" si="131"/>
        <v>0</v>
      </c>
      <c r="BL282" s="213">
        <f t="shared" si="132"/>
        <v>0</v>
      </c>
      <c r="BM282" s="817"/>
      <c r="BN282" s="219"/>
      <c r="BO282" s="193"/>
      <c r="BP282" s="215"/>
      <c r="BQ282" s="158"/>
      <c r="BR282" s="174"/>
      <c r="BS282" s="158"/>
      <c r="BT282" s="174"/>
      <c r="BU282" s="158"/>
      <c r="BV282" s="174"/>
      <c r="BW282" s="158"/>
      <c r="BX282" s="174"/>
      <c r="BY282" s="158"/>
      <c r="BZ282" s="202"/>
      <c r="CA282" s="212"/>
      <c r="CB282" s="174"/>
      <c r="CC282" s="174"/>
      <c r="CD282" s="174"/>
      <c r="CE282" s="174"/>
      <c r="CF282" s="174"/>
      <c r="CG282" s="174"/>
      <c r="CH282" s="174"/>
      <c r="CI282" s="174"/>
      <c r="CJ282" s="174"/>
      <c r="CK282" s="174"/>
      <c r="CL282" s="174"/>
      <c r="CM282" s="174"/>
      <c r="CN282" s="174"/>
      <c r="CO282" s="174"/>
      <c r="CP282" s="174"/>
      <c r="CQ282" s="174"/>
      <c r="CR282" s="174"/>
      <c r="CS282" s="174"/>
      <c r="CT282" s="174"/>
      <c r="CU282" s="174"/>
      <c r="CZ282" s="497"/>
      <c r="FV282" s="505"/>
      <c r="GF282" s="372"/>
    </row>
    <row r="283" spans="1:188" ht="39.950000000000003" customHeight="1" thickBot="1">
      <c r="A283" s="1020">
        <f t="shared" si="152"/>
        <v>0</v>
      </c>
      <c r="B283" s="939"/>
      <c r="C283" s="940"/>
      <c r="D283" s="943"/>
      <c r="E283" s="1027"/>
      <c r="F283" s="826"/>
      <c r="G283" s="827"/>
      <c r="H283" s="828"/>
      <c r="I283" s="1031">
        <f t="shared" si="151"/>
        <v>2</v>
      </c>
      <c r="J283" s="999" t="s">
        <v>0</v>
      </c>
      <c r="K283" s="999" t="s">
        <v>0</v>
      </c>
      <c r="L283" s="1007" t="s">
        <v>0</v>
      </c>
      <c r="M283" s="843">
        <f t="shared" si="133"/>
        <v>0.45833333333333331</v>
      </c>
      <c r="N283" s="219"/>
      <c r="O283" s="794"/>
      <c r="P283" s="103" t="s">
        <v>167</v>
      </c>
      <c r="Q283" s="116" t="str">
        <f t="shared" si="134"/>
        <v xml:space="preserve"> </v>
      </c>
      <c r="R283" s="116" t="str">
        <f t="shared" si="134"/>
        <v xml:space="preserve"> </v>
      </c>
      <c r="S283" s="116" t="str">
        <f t="shared" si="134"/>
        <v xml:space="preserve"> </v>
      </c>
      <c r="T283" s="123" t="str">
        <f t="shared" si="123"/>
        <v xml:space="preserve"> </v>
      </c>
      <c r="U283" s="143">
        <f t="shared" si="135"/>
        <v>41340.038194444445</v>
      </c>
      <c r="V283" s="203">
        <f t="shared" si="136"/>
        <v>0</v>
      </c>
      <c r="AD283" s="119" t="str">
        <f t="shared" si="124"/>
        <v>z-Unused-entry</v>
      </c>
      <c r="AE283" s="119">
        <f t="shared" si="125"/>
        <v>0</v>
      </c>
      <c r="AF283" s="110"/>
      <c r="AG283" s="115">
        <f t="shared" si="137"/>
        <v>0</v>
      </c>
      <c r="AH283" s="174">
        <f t="shared" si="126"/>
        <v>0</v>
      </c>
      <c r="AI283" s="174">
        <f t="shared" si="127"/>
        <v>0</v>
      </c>
      <c r="AJ283" s="285">
        <f t="shared" si="138"/>
        <v>999999999</v>
      </c>
      <c r="AK283" s="232">
        <f t="shared" si="128"/>
        <v>0</v>
      </c>
      <c r="AL283" s="232">
        <f t="shared" si="129"/>
        <v>0</v>
      </c>
      <c r="AM283" s="178">
        <f>IF(AND($L283="Attended",$J283="Yes"),IF('IO Intake'!D$8=$AJ283,VLOOKUP('IO Intro'!$C$4,$Y$9:$Z$16,2),$AM283),0)</f>
        <v>0</v>
      </c>
      <c r="AN283" s="178">
        <f t="shared" si="139"/>
        <v>0</v>
      </c>
      <c r="AO283" s="178">
        <f t="shared" si="140"/>
        <v>0</v>
      </c>
      <c r="AP283" s="178">
        <f t="shared" si="141"/>
        <v>0</v>
      </c>
      <c r="AQ283" s="178">
        <f t="shared" si="142"/>
        <v>0</v>
      </c>
      <c r="AR283" s="178">
        <f t="shared" si="143"/>
        <v>0</v>
      </c>
      <c r="AS283" s="178">
        <f t="shared" si="144"/>
        <v>0</v>
      </c>
      <c r="AT283" s="178">
        <f t="shared" si="145"/>
        <v>0</v>
      </c>
      <c r="AU283" s="214">
        <f t="shared" si="146"/>
        <v>0</v>
      </c>
      <c r="AV283" s="215"/>
      <c r="AW283" s="178"/>
      <c r="AX283" s="160">
        <f t="shared" si="147"/>
        <v>0</v>
      </c>
      <c r="AY283" s="191">
        <f t="shared" si="148"/>
        <v>0</v>
      </c>
      <c r="AZ283" s="191">
        <f t="shared" si="149"/>
        <v>0</v>
      </c>
      <c r="BA283" s="191">
        <f t="shared" si="150"/>
        <v>0</v>
      </c>
      <c r="BB283" s="161"/>
      <c r="BC283" s="174"/>
      <c r="BD283" s="174"/>
      <c r="BE283" s="174"/>
      <c r="BF283" s="174"/>
      <c r="BG283" s="174"/>
      <c r="BH283" s="174"/>
      <c r="BI283" s="157"/>
      <c r="BJ283" s="213">
        <f t="shared" si="130"/>
        <v>0</v>
      </c>
      <c r="BK283" s="213">
        <f t="shared" si="131"/>
        <v>0</v>
      </c>
      <c r="BL283" s="213">
        <f t="shared" si="132"/>
        <v>0</v>
      </c>
      <c r="BM283" s="817"/>
      <c r="BN283" s="219"/>
      <c r="BO283" s="193"/>
      <c r="BP283" s="215"/>
      <c r="BQ283" s="158"/>
      <c r="BR283" s="174"/>
      <c r="BS283" s="158"/>
      <c r="BT283" s="174"/>
      <c r="BU283" s="158"/>
      <c r="BV283" s="174"/>
      <c r="BW283" s="158"/>
      <c r="BX283" s="174"/>
      <c r="BY283" s="158"/>
      <c r="BZ283" s="202"/>
      <c r="CA283" s="212"/>
      <c r="CB283" s="174"/>
      <c r="CC283" s="174"/>
      <c r="CD283" s="174"/>
      <c r="CE283" s="174"/>
      <c r="CF283" s="174"/>
      <c r="CG283" s="174"/>
      <c r="CH283" s="174"/>
      <c r="CI283" s="174"/>
      <c r="CJ283" s="174"/>
      <c r="CK283" s="174"/>
      <c r="CL283" s="174"/>
      <c r="CM283" s="174"/>
      <c r="CN283" s="174"/>
      <c r="CO283" s="174"/>
      <c r="CP283" s="174"/>
      <c r="CQ283" s="174"/>
      <c r="CR283" s="174"/>
      <c r="CS283" s="174"/>
      <c r="CT283" s="174"/>
      <c r="CU283" s="174"/>
      <c r="CZ283" s="497"/>
      <c r="FV283" s="505"/>
      <c r="GF283" s="372"/>
    </row>
    <row r="284" spans="1:188" ht="39.950000000000003" customHeight="1" thickBot="1">
      <c r="A284" s="1020">
        <f t="shared" si="152"/>
        <v>0</v>
      </c>
      <c r="B284" s="939"/>
      <c r="C284" s="940"/>
      <c r="D284" s="943"/>
      <c r="E284" s="1027"/>
      <c r="F284" s="826"/>
      <c r="G284" s="827"/>
      <c r="H284" s="828"/>
      <c r="I284" s="1031">
        <f t="shared" si="151"/>
        <v>2</v>
      </c>
      <c r="J284" s="999" t="s">
        <v>0</v>
      </c>
      <c r="K284" s="999" t="s">
        <v>0</v>
      </c>
      <c r="L284" s="1007" t="s">
        <v>0</v>
      </c>
      <c r="M284" s="843">
        <f t="shared" si="133"/>
        <v>0.45833333333333331</v>
      </c>
      <c r="N284" s="219"/>
      <c r="O284" s="794"/>
      <c r="P284" s="103" t="s">
        <v>167</v>
      </c>
      <c r="Q284" s="116" t="str">
        <f t="shared" si="134"/>
        <v xml:space="preserve"> </v>
      </c>
      <c r="R284" s="116" t="str">
        <f t="shared" si="134"/>
        <v xml:space="preserve"> </v>
      </c>
      <c r="S284" s="116" t="str">
        <f t="shared" si="134"/>
        <v xml:space="preserve"> </v>
      </c>
      <c r="T284" s="123" t="str">
        <f t="shared" si="123"/>
        <v xml:space="preserve"> </v>
      </c>
      <c r="U284" s="143">
        <f t="shared" si="135"/>
        <v>41340.038194444445</v>
      </c>
      <c r="V284" s="203">
        <f t="shared" si="136"/>
        <v>0</v>
      </c>
      <c r="AD284" s="119" t="str">
        <f t="shared" si="124"/>
        <v>z-Unused-entry</v>
      </c>
      <c r="AE284" s="119">
        <f t="shared" si="125"/>
        <v>0</v>
      </c>
      <c r="AF284" s="110"/>
      <c r="AG284" s="115">
        <f t="shared" si="137"/>
        <v>0</v>
      </c>
      <c r="AH284" s="174">
        <f t="shared" si="126"/>
        <v>0</v>
      </c>
      <c r="AI284" s="174">
        <f t="shared" si="127"/>
        <v>0</v>
      </c>
      <c r="AJ284" s="285">
        <f t="shared" si="138"/>
        <v>999999999</v>
      </c>
      <c r="AK284" s="232">
        <f t="shared" si="128"/>
        <v>0</v>
      </c>
      <c r="AL284" s="232">
        <f t="shared" si="129"/>
        <v>0</v>
      </c>
      <c r="AM284" s="178">
        <f>IF(AND($L284="Attended",$J284="Yes"),IF('IO Intake'!D$8=$AJ284,VLOOKUP('IO Intro'!$C$4,$Y$9:$Z$16,2),$AM284),0)</f>
        <v>0</v>
      </c>
      <c r="AN284" s="178">
        <f t="shared" si="139"/>
        <v>0</v>
      </c>
      <c r="AO284" s="178">
        <f t="shared" si="140"/>
        <v>0</v>
      </c>
      <c r="AP284" s="178">
        <f t="shared" si="141"/>
        <v>0</v>
      </c>
      <c r="AQ284" s="178">
        <f t="shared" si="142"/>
        <v>0</v>
      </c>
      <c r="AR284" s="178">
        <f t="shared" si="143"/>
        <v>0</v>
      </c>
      <c r="AS284" s="178">
        <f t="shared" si="144"/>
        <v>0</v>
      </c>
      <c r="AT284" s="178">
        <f t="shared" si="145"/>
        <v>0</v>
      </c>
      <c r="AU284" s="214">
        <f t="shared" si="146"/>
        <v>0</v>
      </c>
      <c r="AV284" s="215"/>
      <c r="AW284" s="178"/>
      <c r="AX284" s="160">
        <f t="shared" si="147"/>
        <v>0</v>
      </c>
      <c r="AY284" s="191">
        <f t="shared" si="148"/>
        <v>0</v>
      </c>
      <c r="AZ284" s="191">
        <f t="shared" si="149"/>
        <v>0</v>
      </c>
      <c r="BA284" s="191">
        <f t="shared" si="150"/>
        <v>0</v>
      </c>
      <c r="BB284" s="161"/>
      <c r="BC284" s="174"/>
      <c r="BD284" s="174"/>
      <c r="BE284" s="174"/>
      <c r="BF284" s="174"/>
      <c r="BG284" s="174"/>
      <c r="BH284" s="174"/>
      <c r="BI284" s="157"/>
      <c r="BJ284" s="213">
        <f t="shared" si="130"/>
        <v>0</v>
      </c>
      <c r="BK284" s="213">
        <f t="shared" si="131"/>
        <v>0</v>
      </c>
      <c r="BL284" s="213">
        <f t="shared" si="132"/>
        <v>0</v>
      </c>
      <c r="BM284" s="817"/>
      <c r="BN284" s="219"/>
      <c r="BO284" s="193"/>
      <c r="BP284" s="215"/>
      <c r="BQ284" s="158"/>
      <c r="BR284" s="174"/>
      <c r="BS284" s="158"/>
      <c r="BT284" s="174"/>
      <c r="BU284" s="158"/>
      <c r="BV284" s="174"/>
      <c r="BW284" s="158"/>
      <c r="BX284" s="174"/>
      <c r="BY284" s="158"/>
      <c r="BZ284" s="202"/>
      <c r="CA284" s="212"/>
      <c r="CB284" s="174"/>
      <c r="CC284" s="174"/>
      <c r="CD284" s="174"/>
      <c r="CE284" s="174"/>
      <c r="CF284" s="174"/>
      <c r="CG284" s="174"/>
      <c r="CH284" s="174"/>
      <c r="CI284" s="174"/>
      <c r="CJ284" s="174"/>
      <c r="CK284" s="174"/>
      <c r="CL284" s="174"/>
      <c r="CM284" s="174"/>
      <c r="CN284" s="174"/>
      <c r="CO284" s="174"/>
      <c r="CP284" s="174"/>
      <c r="CQ284" s="174"/>
      <c r="CR284" s="174"/>
      <c r="CS284" s="174"/>
      <c r="CT284" s="174"/>
      <c r="CU284" s="174"/>
      <c r="CZ284" s="497"/>
      <c r="FV284" s="505"/>
      <c r="GF284" s="372"/>
    </row>
    <row r="285" spans="1:188" ht="39.950000000000003" customHeight="1" thickBot="1">
      <c r="A285" s="1020">
        <f t="shared" si="152"/>
        <v>0</v>
      </c>
      <c r="B285" s="939"/>
      <c r="C285" s="940"/>
      <c r="D285" s="943"/>
      <c r="E285" s="1027"/>
      <c r="F285" s="826"/>
      <c r="G285" s="827"/>
      <c r="H285" s="828"/>
      <c r="I285" s="1031">
        <f t="shared" si="151"/>
        <v>2</v>
      </c>
      <c r="J285" s="999" t="s">
        <v>0</v>
      </c>
      <c r="K285" s="999" t="s">
        <v>0</v>
      </c>
      <c r="L285" s="1007" t="s">
        <v>0</v>
      </c>
      <c r="M285" s="843">
        <f t="shared" si="133"/>
        <v>0.45833333333333331</v>
      </c>
      <c r="N285" s="219"/>
      <c r="O285" s="794"/>
      <c r="P285" s="103" t="s">
        <v>167</v>
      </c>
      <c r="Q285" s="116" t="str">
        <f t="shared" si="134"/>
        <v xml:space="preserve"> </v>
      </c>
      <c r="R285" s="116" t="str">
        <f t="shared" si="134"/>
        <v xml:space="preserve"> </v>
      </c>
      <c r="S285" s="116" t="str">
        <f t="shared" si="134"/>
        <v xml:space="preserve"> </v>
      </c>
      <c r="T285" s="123" t="str">
        <f t="shared" si="123"/>
        <v xml:space="preserve"> </v>
      </c>
      <c r="U285" s="143">
        <f t="shared" si="135"/>
        <v>41340.038194444445</v>
      </c>
      <c r="V285" s="203">
        <f t="shared" si="136"/>
        <v>0</v>
      </c>
      <c r="AD285" s="119" t="str">
        <f t="shared" si="124"/>
        <v>z-Unused-entry</v>
      </c>
      <c r="AE285" s="119">
        <f t="shared" si="125"/>
        <v>0</v>
      </c>
      <c r="AF285" s="110"/>
      <c r="AG285" s="115">
        <f t="shared" si="137"/>
        <v>0</v>
      </c>
      <c r="AH285" s="174">
        <f t="shared" si="126"/>
        <v>0</v>
      </c>
      <c r="AI285" s="174">
        <f t="shared" si="127"/>
        <v>0</v>
      </c>
      <c r="AJ285" s="285">
        <f t="shared" si="138"/>
        <v>999999999</v>
      </c>
      <c r="AK285" s="232">
        <f t="shared" si="128"/>
        <v>0</v>
      </c>
      <c r="AL285" s="232">
        <f t="shared" si="129"/>
        <v>0</v>
      </c>
      <c r="AM285" s="178">
        <f>IF(AND($L285="Attended",$J285="Yes"),IF('IO Intake'!D$8=$AJ285,VLOOKUP('IO Intro'!$C$4,$Y$9:$Z$16,2),$AM285),0)</f>
        <v>0</v>
      </c>
      <c r="AN285" s="178">
        <f t="shared" si="139"/>
        <v>0</v>
      </c>
      <c r="AO285" s="178">
        <f t="shared" si="140"/>
        <v>0</v>
      </c>
      <c r="AP285" s="178">
        <f t="shared" si="141"/>
        <v>0</v>
      </c>
      <c r="AQ285" s="178">
        <f t="shared" si="142"/>
        <v>0</v>
      </c>
      <c r="AR285" s="178">
        <f t="shared" si="143"/>
        <v>0</v>
      </c>
      <c r="AS285" s="178">
        <f t="shared" si="144"/>
        <v>0</v>
      </c>
      <c r="AT285" s="178">
        <f t="shared" si="145"/>
        <v>0</v>
      </c>
      <c r="AU285" s="214">
        <f t="shared" si="146"/>
        <v>0</v>
      </c>
      <c r="AV285" s="215"/>
      <c r="AW285" s="178"/>
      <c r="AX285" s="160">
        <f t="shared" si="147"/>
        <v>0</v>
      </c>
      <c r="AY285" s="191">
        <f t="shared" si="148"/>
        <v>0</v>
      </c>
      <c r="AZ285" s="191">
        <f t="shared" si="149"/>
        <v>0</v>
      </c>
      <c r="BA285" s="191">
        <f t="shared" si="150"/>
        <v>0</v>
      </c>
      <c r="BB285" s="161"/>
      <c r="BC285" s="174"/>
      <c r="BD285" s="174"/>
      <c r="BE285" s="174"/>
      <c r="BF285" s="174"/>
      <c r="BG285" s="174"/>
      <c r="BH285" s="174"/>
      <c r="BI285" s="157"/>
      <c r="BJ285" s="213">
        <f t="shared" si="130"/>
        <v>0</v>
      </c>
      <c r="BK285" s="213">
        <f t="shared" si="131"/>
        <v>0</v>
      </c>
      <c r="BL285" s="213">
        <f t="shared" si="132"/>
        <v>0</v>
      </c>
      <c r="BM285" s="817"/>
      <c r="BN285" s="219"/>
      <c r="BO285" s="193"/>
      <c r="BP285" s="215"/>
      <c r="BQ285" s="158"/>
      <c r="BR285" s="174"/>
      <c r="BS285" s="158"/>
      <c r="BT285" s="174"/>
      <c r="BU285" s="158"/>
      <c r="BV285" s="174"/>
      <c r="BW285" s="158"/>
      <c r="BX285" s="174"/>
      <c r="BY285" s="158"/>
      <c r="BZ285" s="202"/>
      <c r="CA285" s="212"/>
      <c r="CB285" s="174"/>
      <c r="CC285" s="174"/>
      <c r="CD285" s="174"/>
      <c r="CE285" s="174"/>
      <c r="CF285" s="174"/>
      <c r="CG285" s="174"/>
      <c r="CH285" s="174"/>
      <c r="CI285" s="174"/>
      <c r="CJ285" s="174"/>
      <c r="CK285" s="174"/>
      <c r="CL285" s="174"/>
      <c r="CM285" s="174"/>
      <c r="CN285" s="174"/>
      <c r="CO285" s="174"/>
      <c r="CP285" s="174"/>
      <c r="CQ285" s="174"/>
      <c r="CR285" s="174"/>
      <c r="CS285" s="174"/>
      <c r="CT285" s="174"/>
      <c r="CU285" s="174"/>
      <c r="CZ285" s="497"/>
      <c r="FV285" s="505"/>
      <c r="GF285" s="372"/>
    </row>
    <row r="286" spans="1:188" ht="39.950000000000003" customHeight="1" thickBot="1">
      <c r="A286" s="1020">
        <f t="shared" si="152"/>
        <v>0</v>
      </c>
      <c r="B286" s="939"/>
      <c r="C286" s="940"/>
      <c r="D286" s="943"/>
      <c r="E286" s="1027"/>
      <c r="F286" s="826"/>
      <c r="G286" s="827"/>
      <c r="H286" s="828"/>
      <c r="I286" s="1031">
        <f t="shared" si="151"/>
        <v>2</v>
      </c>
      <c r="J286" s="999" t="s">
        <v>0</v>
      </c>
      <c r="K286" s="999" t="s">
        <v>0</v>
      </c>
      <c r="L286" s="1007" t="s">
        <v>0</v>
      </c>
      <c r="M286" s="843">
        <f t="shared" si="133"/>
        <v>0.45833333333333331</v>
      </c>
      <c r="N286" s="219"/>
      <c r="O286" s="794"/>
      <c r="P286" s="103" t="s">
        <v>167</v>
      </c>
      <c r="Q286" s="116" t="str">
        <f t="shared" si="134"/>
        <v xml:space="preserve"> </v>
      </c>
      <c r="R286" s="116" t="str">
        <f t="shared" si="134"/>
        <v xml:space="preserve"> </v>
      </c>
      <c r="S286" s="116" t="str">
        <f t="shared" si="134"/>
        <v xml:space="preserve"> </v>
      </c>
      <c r="T286" s="123" t="str">
        <f t="shared" si="123"/>
        <v xml:space="preserve"> </v>
      </c>
      <c r="U286" s="143">
        <f t="shared" si="135"/>
        <v>41340.038194444445</v>
      </c>
      <c r="V286" s="203">
        <f t="shared" si="136"/>
        <v>0</v>
      </c>
      <c r="AD286" s="119" t="str">
        <f t="shared" si="124"/>
        <v>z-Unused-entry</v>
      </c>
      <c r="AE286" s="119">
        <f t="shared" si="125"/>
        <v>0</v>
      </c>
      <c r="AF286" s="110"/>
      <c r="AG286" s="115">
        <f t="shared" si="137"/>
        <v>0</v>
      </c>
      <c r="AH286" s="174">
        <f t="shared" si="126"/>
        <v>0</v>
      </c>
      <c r="AI286" s="174">
        <f t="shared" si="127"/>
        <v>0</v>
      </c>
      <c r="AJ286" s="285">
        <f t="shared" si="138"/>
        <v>999999999</v>
      </c>
      <c r="AK286" s="232">
        <f t="shared" si="128"/>
        <v>0</v>
      </c>
      <c r="AL286" s="232">
        <f t="shared" si="129"/>
        <v>0</v>
      </c>
      <c r="AM286" s="178">
        <f>IF(AND($L286="Attended",$J286="Yes"),IF('IO Intake'!D$8=$AJ286,VLOOKUP('IO Intro'!$C$4,$Y$9:$Z$16,2),$AM286),0)</f>
        <v>0</v>
      </c>
      <c r="AN286" s="178">
        <f t="shared" si="139"/>
        <v>0</v>
      </c>
      <c r="AO286" s="178">
        <f t="shared" si="140"/>
        <v>0</v>
      </c>
      <c r="AP286" s="178">
        <f t="shared" si="141"/>
        <v>0</v>
      </c>
      <c r="AQ286" s="178">
        <f t="shared" si="142"/>
        <v>0</v>
      </c>
      <c r="AR286" s="178">
        <f t="shared" si="143"/>
        <v>0</v>
      </c>
      <c r="AS286" s="178">
        <f t="shared" si="144"/>
        <v>0</v>
      </c>
      <c r="AT286" s="178">
        <f t="shared" si="145"/>
        <v>0</v>
      </c>
      <c r="AU286" s="214">
        <f t="shared" si="146"/>
        <v>0</v>
      </c>
      <c r="AV286" s="215"/>
      <c r="AW286" s="178"/>
      <c r="AX286" s="160">
        <f t="shared" si="147"/>
        <v>0</v>
      </c>
      <c r="AY286" s="191">
        <f t="shared" si="148"/>
        <v>0</v>
      </c>
      <c r="AZ286" s="191">
        <f t="shared" si="149"/>
        <v>0</v>
      </c>
      <c r="BA286" s="191">
        <f t="shared" si="150"/>
        <v>0</v>
      </c>
      <c r="BB286" s="161"/>
      <c r="BC286" s="174"/>
      <c r="BD286" s="174"/>
      <c r="BE286" s="174"/>
      <c r="BF286" s="174"/>
      <c r="BG286" s="174"/>
      <c r="BH286" s="174"/>
      <c r="BI286" s="157"/>
      <c r="BJ286" s="213">
        <f t="shared" si="130"/>
        <v>0</v>
      </c>
      <c r="BK286" s="213">
        <f t="shared" si="131"/>
        <v>0</v>
      </c>
      <c r="BL286" s="213">
        <f t="shared" si="132"/>
        <v>0</v>
      </c>
      <c r="BM286" s="817"/>
      <c r="BN286" s="219"/>
      <c r="BO286" s="193"/>
      <c r="BP286" s="215"/>
      <c r="BQ286" s="158"/>
      <c r="BR286" s="174"/>
      <c r="BS286" s="158"/>
      <c r="BT286" s="174"/>
      <c r="BU286" s="158"/>
      <c r="BV286" s="174"/>
      <c r="BW286" s="158"/>
      <c r="BX286" s="174"/>
      <c r="BY286" s="158"/>
      <c r="BZ286" s="202"/>
      <c r="CA286" s="212"/>
      <c r="CB286" s="174"/>
      <c r="CC286" s="174"/>
      <c r="CD286" s="174"/>
      <c r="CE286" s="174"/>
      <c r="CF286" s="174"/>
      <c r="CG286" s="174"/>
      <c r="CH286" s="174"/>
      <c r="CI286" s="174"/>
      <c r="CJ286" s="174"/>
      <c r="CK286" s="174"/>
      <c r="CL286" s="174"/>
      <c r="CM286" s="174"/>
      <c r="CN286" s="174"/>
      <c r="CO286" s="174"/>
      <c r="CP286" s="174"/>
      <c r="CQ286" s="174"/>
      <c r="CR286" s="174"/>
      <c r="CS286" s="174"/>
      <c r="CT286" s="174"/>
      <c r="CU286" s="174"/>
      <c r="CZ286" s="497"/>
      <c r="FV286" s="505"/>
      <c r="GF286" s="372"/>
    </row>
    <row r="287" spans="1:188" ht="39.950000000000003" customHeight="1" thickBot="1">
      <c r="A287" s="1020">
        <f t="shared" si="152"/>
        <v>0</v>
      </c>
      <c r="B287" s="939"/>
      <c r="C287" s="940"/>
      <c r="D287" s="943"/>
      <c r="E287" s="1027"/>
      <c r="F287" s="826"/>
      <c r="G287" s="827"/>
      <c r="H287" s="828"/>
      <c r="I287" s="1031">
        <f t="shared" si="151"/>
        <v>2</v>
      </c>
      <c r="J287" s="999" t="s">
        <v>0</v>
      </c>
      <c r="K287" s="999" t="s">
        <v>0</v>
      </c>
      <c r="L287" s="1007" t="s">
        <v>0</v>
      </c>
      <c r="M287" s="843">
        <f t="shared" si="133"/>
        <v>0.45833333333333331</v>
      </c>
      <c r="N287" s="219"/>
      <c r="O287" s="794"/>
      <c r="P287" s="103" t="s">
        <v>167</v>
      </c>
      <c r="Q287" s="116" t="str">
        <f t="shared" si="134"/>
        <v xml:space="preserve"> </v>
      </c>
      <c r="R287" s="116" t="str">
        <f t="shared" si="134"/>
        <v xml:space="preserve"> </v>
      </c>
      <c r="S287" s="116" t="str">
        <f t="shared" si="134"/>
        <v xml:space="preserve"> </v>
      </c>
      <c r="T287" s="123" t="str">
        <f t="shared" si="123"/>
        <v xml:space="preserve"> </v>
      </c>
      <c r="U287" s="143">
        <f t="shared" si="135"/>
        <v>41340.038194444445</v>
      </c>
      <c r="V287" s="203">
        <f t="shared" si="136"/>
        <v>0</v>
      </c>
      <c r="AD287" s="119" t="str">
        <f t="shared" si="124"/>
        <v>z-Unused-entry</v>
      </c>
      <c r="AE287" s="119">
        <f t="shared" si="125"/>
        <v>0</v>
      </c>
      <c r="AF287" s="110"/>
      <c r="AG287" s="115">
        <f t="shared" si="137"/>
        <v>0</v>
      </c>
      <c r="AH287" s="174">
        <f t="shared" si="126"/>
        <v>0</v>
      </c>
      <c r="AI287" s="174">
        <f t="shared" si="127"/>
        <v>0</v>
      </c>
      <c r="AJ287" s="285">
        <f t="shared" si="138"/>
        <v>999999999</v>
      </c>
      <c r="AK287" s="232">
        <f t="shared" si="128"/>
        <v>0</v>
      </c>
      <c r="AL287" s="232">
        <f t="shared" si="129"/>
        <v>0</v>
      </c>
      <c r="AM287" s="178">
        <f>IF(AND($L287="Attended",$J287="Yes"),IF('IO Intake'!D$8=$AJ287,VLOOKUP('IO Intro'!$C$4,$Y$9:$Z$16,2),$AM287),0)</f>
        <v>0</v>
      </c>
      <c r="AN287" s="178">
        <f t="shared" si="139"/>
        <v>0</v>
      </c>
      <c r="AO287" s="178">
        <f t="shared" si="140"/>
        <v>0</v>
      </c>
      <c r="AP287" s="178">
        <f t="shared" si="141"/>
        <v>0</v>
      </c>
      <c r="AQ287" s="178">
        <f t="shared" si="142"/>
        <v>0</v>
      </c>
      <c r="AR287" s="178">
        <f t="shared" si="143"/>
        <v>0</v>
      </c>
      <c r="AS287" s="178">
        <f t="shared" si="144"/>
        <v>0</v>
      </c>
      <c r="AT287" s="178">
        <f t="shared" si="145"/>
        <v>0</v>
      </c>
      <c r="AU287" s="214">
        <f t="shared" si="146"/>
        <v>0</v>
      </c>
      <c r="AV287" s="215"/>
      <c r="AW287" s="178"/>
      <c r="AX287" s="160">
        <f t="shared" si="147"/>
        <v>0</v>
      </c>
      <c r="AY287" s="191">
        <f t="shared" si="148"/>
        <v>0</v>
      </c>
      <c r="AZ287" s="191">
        <f t="shared" si="149"/>
        <v>0</v>
      </c>
      <c r="BA287" s="191">
        <f t="shared" si="150"/>
        <v>0</v>
      </c>
      <c r="BB287" s="161"/>
      <c r="BC287" s="174"/>
      <c r="BD287" s="174"/>
      <c r="BE287" s="174"/>
      <c r="BF287" s="174"/>
      <c r="BG287" s="174"/>
      <c r="BH287" s="174"/>
      <c r="BI287" s="157"/>
      <c r="BJ287" s="213">
        <f t="shared" si="130"/>
        <v>0</v>
      </c>
      <c r="BK287" s="213">
        <f t="shared" si="131"/>
        <v>0</v>
      </c>
      <c r="BL287" s="213">
        <f t="shared" si="132"/>
        <v>0</v>
      </c>
      <c r="BM287" s="817"/>
      <c r="BN287" s="219"/>
      <c r="BO287" s="193"/>
      <c r="BP287" s="215"/>
      <c r="BQ287" s="158"/>
      <c r="BR287" s="174"/>
      <c r="BS287" s="158"/>
      <c r="BT287" s="174"/>
      <c r="BU287" s="158"/>
      <c r="BV287" s="174"/>
      <c r="BW287" s="158"/>
      <c r="BX287" s="174"/>
      <c r="BY287" s="158"/>
      <c r="BZ287" s="202"/>
      <c r="CA287" s="212"/>
      <c r="CB287" s="174"/>
      <c r="CC287" s="174"/>
      <c r="CD287" s="174"/>
      <c r="CE287" s="174"/>
      <c r="CF287" s="174"/>
      <c r="CG287" s="174"/>
      <c r="CH287" s="174"/>
      <c r="CI287" s="174"/>
      <c r="CJ287" s="174"/>
      <c r="CK287" s="174"/>
      <c r="CL287" s="174"/>
      <c r="CM287" s="174"/>
      <c r="CN287" s="174"/>
      <c r="CO287" s="174"/>
      <c r="CP287" s="174"/>
      <c r="CQ287" s="174"/>
      <c r="CR287" s="174"/>
      <c r="CS287" s="174"/>
      <c r="CT287" s="174"/>
      <c r="CU287" s="174"/>
      <c r="CZ287" s="497"/>
      <c r="FV287" s="505"/>
      <c r="GF287" s="372"/>
    </row>
    <row r="288" spans="1:188" ht="39.950000000000003" customHeight="1" thickBot="1">
      <c r="A288" s="1020">
        <f t="shared" si="152"/>
        <v>0</v>
      </c>
      <c r="B288" s="939"/>
      <c r="C288" s="940"/>
      <c r="D288" s="943"/>
      <c r="E288" s="1027"/>
      <c r="F288" s="826"/>
      <c r="G288" s="827"/>
      <c r="H288" s="828"/>
      <c r="I288" s="1031">
        <f t="shared" si="151"/>
        <v>2</v>
      </c>
      <c r="J288" s="999" t="s">
        <v>0</v>
      </c>
      <c r="K288" s="999" t="s">
        <v>0</v>
      </c>
      <c r="L288" s="1007" t="s">
        <v>0</v>
      </c>
      <c r="M288" s="843">
        <f t="shared" si="133"/>
        <v>0.45833333333333331</v>
      </c>
      <c r="N288" s="219"/>
      <c r="O288" s="794"/>
      <c r="P288" s="103" t="s">
        <v>167</v>
      </c>
      <c r="Q288" s="116" t="str">
        <f t="shared" si="134"/>
        <v xml:space="preserve"> </v>
      </c>
      <c r="R288" s="116" t="str">
        <f t="shared" si="134"/>
        <v xml:space="preserve"> </v>
      </c>
      <c r="S288" s="116" t="str">
        <f t="shared" si="134"/>
        <v xml:space="preserve"> </v>
      </c>
      <c r="T288" s="123" t="str">
        <f t="shared" si="123"/>
        <v xml:space="preserve"> </v>
      </c>
      <c r="U288" s="143">
        <f t="shared" si="135"/>
        <v>41340.038194444445</v>
      </c>
      <c r="V288" s="203">
        <f t="shared" si="136"/>
        <v>0</v>
      </c>
      <c r="AD288" s="119" t="str">
        <f t="shared" si="124"/>
        <v>z-Unused-entry</v>
      </c>
      <c r="AE288" s="119">
        <f t="shared" si="125"/>
        <v>0</v>
      </c>
      <c r="AF288" s="110"/>
      <c r="AG288" s="115">
        <f t="shared" si="137"/>
        <v>0</v>
      </c>
      <c r="AH288" s="174">
        <f t="shared" si="126"/>
        <v>0</v>
      </c>
      <c r="AI288" s="174">
        <f t="shared" si="127"/>
        <v>0</v>
      </c>
      <c r="AJ288" s="285">
        <f t="shared" si="138"/>
        <v>999999999</v>
      </c>
      <c r="AK288" s="232">
        <f t="shared" si="128"/>
        <v>0</v>
      </c>
      <c r="AL288" s="232">
        <f t="shared" si="129"/>
        <v>0</v>
      </c>
      <c r="AM288" s="178">
        <f>IF(AND($L288="Attended",$J288="Yes"),IF('IO Intake'!D$8=$AJ288,VLOOKUP('IO Intro'!$C$4,$Y$9:$Z$16,2),$AM288),0)</f>
        <v>0</v>
      </c>
      <c r="AN288" s="178">
        <f t="shared" si="139"/>
        <v>0</v>
      </c>
      <c r="AO288" s="178">
        <f t="shared" si="140"/>
        <v>0</v>
      </c>
      <c r="AP288" s="178">
        <f t="shared" si="141"/>
        <v>0</v>
      </c>
      <c r="AQ288" s="178">
        <f t="shared" si="142"/>
        <v>0</v>
      </c>
      <c r="AR288" s="178">
        <f t="shared" si="143"/>
        <v>0</v>
      </c>
      <c r="AS288" s="178">
        <f t="shared" si="144"/>
        <v>0</v>
      </c>
      <c r="AT288" s="178">
        <f t="shared" si="145"/>
        <v>0</v>
      </c>
      <c r="AU288" s="214">
        <f t="shared" si="146"/>
        <v>0</v>
      </c>
      <c r="AV288" s="215"/>
      <c r="AW288" s="178"/>
      <c r="AX288" s="160">
        <f t="shared" si="147"/>
        <v>0</v>
      </c>
      <c r="AY288" s="191">
        <f t="shared" si="148"/>
        <v>0</v>
      </c>
      <c r="AZ288" s="191">
        <f t="shared" si="149"/>
        <v>0</v>
      </c>
      <c r="BA288" s="191">
        <f t="shared" si="150"/>
        <v>0</v>
      </c>
      <c r="BB288" s="161"/>
      <c r="BC288" s="174"/>
      <c r="BD288" s="174"/>
      <c r="BE288" s="174"/>
      <c r="BF288" s="174"/>
      <c r="BG288" s="174"/>
      <c r="BH288" s="174"/>
      <c r="BI288" s="157"/>
      <c r="BJ288" s="213">
        <f t="shared" si="130"/>
        <v>0</v>
      </c>
      <c r="BK288" s="213">
        <f t="shared" si="131"/>
        <v>0</v>
      </c>
      <c r="BL288" s="213">
        <f t="shared" si="132"/>
        <v>0</v>
      </c>
      <c r="BM288" s="817"/>
      <c r="BN288" s="219"/>
      <c r="BO288" s="193"/>
      <c r="BP288" s="215"/>
      <c r="BQ288" s="158"/>
      <c r="BR288" s="174"/>
      <c r="BS288" s="158"/>
      <c r="BT288" s="174"/>
      <c r="BU288" s="158"/>
      <c r="BV288" s="174"/>
      <c r="BW288" s="158"/>
      <c r="BX288" s="174"/>
      <c r="BY288" s="158"/>
      <c r="BZ288" s="202"/>
      <c r="CA288" s="212"/>
      <c r="CB288" s="174"/>
      <c r="CC288" s="174"/>
      <c r="CD288" s="174"/>
      <c r="CE288" s="174"/>
      <c r="CF288" s="174"/>
      <c r="CG288" s="174"/>
      <c r="CH288" s="174"/>
      <c r="CI288" s="174"/>
      <c r="CJ288" s="174"/>
      <c r="CK288" s="174"/>
      <c r="CL288" s="174"/>
      <c r="CM288" s="174"/>
      <c r="CN288" s="174"/>
      <c r="CO288" s="174"/>
      <c r="CP288" s="174"/>
      <c r="CQ288" s="174"/>
      <c r="CR288" s="174"/>
      <c r="CS288" s="174"/>
      <c r="CT288" s="174"/>
      <c r="CU288" s="174"/>
      <c r="CZ288" s="497"/>
      <c r="FV288" s="505"/>
      <c r="GF288" s="372"/>
    </row>
    <row r="289" spans="1:188" ht="39.950000000000003" customHeight="1" thickBot="1">
      <c r="A289" s="1020">
        <f t="shared" si="152"/>
        <v>0</v>
      </c>
      <c r="B289" s="939"/>
      <c r="C289" s="940"/>
      <c r="D289" s="943"/>
      <c r="E289" s="1027"/>
      <c r="F289" s="826"/>
      <c r="G289" s="827"/>
      <c r="H289" s="828"/>
      <c r="I289" s="1031">
        <f t="shared" si="151"/>
        <v>2</v>
      </c>
      <c r="J289" s="999" t="s">
        <v>0</v>
      </c>
      <c r="K289" s="999" t="s">
        <v>0</v>
      </c>
      <c r="L289" s="1007" t="s">
        <v>0</v>
      </c>
      <c r="M289" s="843">
        <f t="shared" si="133"/>
        <v>0.45833333333333331</v>
      </c>
      <c r="N289" s="219"/>
      <c r="O289" s="794"/>
      <c r="P289" s="103" t="s">
        <v>167</v>
      </c>
      <c r="Q289" s="116" t="str">
        <f t="shared" si="134"/>
        <v xml:space="preserve"> </v>
      </c>
      <c r="R289" s="116" t="str">
        <f t="shared" si="134"/>
        <v xml:space="preserve"> </v>
      </c>
      <c r="S289" s="116" t="str">
        <f t="shared" si="134"/>
        <v xml:space="preserve"> </v>
      </c>
      <c r="T289" s="123" t="str">
        <f t="shared" si="123"/>
        <v xml:space="preserve"> </v>
      </c>
      <c r="U289" s="143">
        <f t="shared" si="135"/>
        <v>41340.038194444445</v>
      </c>
      <c r="V289" s="203">
        <f t="shared" si="136"/>
        <v>0</v>
      </c>
      <c r="AD289" s="119" t="str">
        <f t="shared" si="124"/>
        <v>z-Unused-entry</v>
      </c>
      <c r="AE289" s="119">
        <f t="shared" si="125"/>
        <v>0</v>
      </c>
      <c r="AF289" s="110"/>
      <c r="AG289" s="115">
        <f t="shared" si="137"/>
        <v>0</v>
      </c>
      <c r="AH289" s="174">
        <f t="shared" si="126"/>
        <v>0</v>
      </c>
      <c r="AI289" s="174">
        <f t="shared" si="127"/>
        <v>0</v>
      </c>
      <c r="AJ289" s="285">
        <f t="shared" si="138"/>
        <v>999999999</v>
      </c>
      <c r="AK289" s="232">
        <f t="shared" si="128"/>
        <v>0</v>
      </c>
      <c r="AL289" s="232">
        <f t="shared" si="129"/>
        <v>0</v>
      </c>
      <c r="AM289" s="178">
        <f>IF(AND($L289="Attended",$J289="Yes"),IF('IO Intake'!D$8=$AJ289,VLOOKUP('IO Intro'!$C$4,$Y$9:$Z$16,2),$AM289),0)</f>
        <v>0</v>
      </c>
      <c r="AN289" s="178">
        <f t="shared" si="139"/>
        <v>0</v>
      </c>
      <c r="AO289" s="178">
        <f t="shared" si="140"/>
        <v>0</v>
      </c>
      <c r="AP289" s="178">
        <f t="shared" si="141"/>
        <v>0</v>
      </c>
      <c r="AQ289" s="178">
        <f t="shared" si="142"/>
        <v>0</v>
      </c>
      <c r="AR289" s="178">
        <f t="shared" si="143"/>
        <v>0</v>
      </c>
      <c r="AS289" s="178">
        <f t="shared" si="144"/>
        <v>0</v>
      </c>
      <c r="AT289" s="178">
        <f t="shared" si="145"/>
        <v>0</v>
      </c>
      <c r="AU289" s="214">
        <f t="shared" si="146"/>
        <v>0</v>
      </c>
      <c r="AV289" s="215"/>
      <c r="AW289" s="178"/>
      <c r="AX289" s="160">
        <f t="shared" si="147"/>
        <v>0</v>
      </c>
      <c r="AY289" s="191">
        <f t="shared" si="148"/>
        <v>0</v>
      </c>
      <c r="AZ289" s="191">
        <f t="shared" si="149"/>
        <v>0</v>
      </c>
      <c r="BA289" s="191">
        <f t="shared" si="150"/>
        <v>0</v>
      </c>
      <c r="BB289" s="161"/>
      <c r="BC289" s="174"/>
      <c r="BD289" s="174"/>
      <c r="BE289" s="174"/>
      <c r="BF289" s="174"/>
      <c r="BG289" s="174"/>
      <c r="BH289" s="174"/>
      <c r="BI289" s="157"/>
      <c r="BJ289" s="213">
        <f t="shared" si="130"/>
        <v>0</v>
      </c>
      <c r="BK289" s="213">
        <f t="shared" si="131"/>
        <v>0</v>
      </c>
      <c r="BL289" s="213">
        <f t="shared" si="132"/>
        <v>0</v>
      </c>
      <c r="BM289" s="817"/>
      <c r="BN289" s="219"/>
      <c r="BO289" s="193"/>
      <c r="BP289" s="215"/>
      <c r="BQ289" s="158"/>
      <c r="BR289" s="174"/>
      <c r="BS289" s="158"/>
      <c r="BT289" s="174"/>
      <c r="BU289" s="158"/>
      <c r="BV289" s="174"/>
      <c r="BW289" s="158"/>
      <c r="BX289" s="174"/>
      <c r="BY289" s="158"/>
      <c r="BZ289" s="202"/>
      <c r="CA289" s="212"/>
      <c r="CB289" s="174"/>
      <c r="CC289" s="174"/>
      <c r="CD289" s="174"/>
      <c r="CE289" s="174"/>
      <c r="CF289" s="174"/>
      <c r="CG289" s="174"/>
      <c r="CH289" s="174"/>
      <c r="CI289" s="174"/>
      <c r="CJ289" s="174"/>
      <c r="CK289" s="174"/>
      <c r="CL289" s="174"/>
      <c r="CM289" s="174"/>
      <c r="CN289" s="174"/>
      <c r="CO289" s="174"/>
      <c r="CP289" s="174"/>
      <c r="CQ289" s="174"/>
      <c r="CR289" s="174"/>
      <c r="CS289" s="174"/>
      <c r="CT289" s="174"/>
      <c r="CU289" s="174"/>
      <c r="CZ289" s="497"/>
      <c r="FV289" s="505"/>
      <c r="GF289" s="372"/>
    </row>
    <row r="290" spans="1:188" ht="39.950000000000003" customHeight="1" thickBot="1">
      <c r="A290" s="1020">
        <f t="shared" si="152"/>
        <v>0</v>
      </c>
      <c r="B290" s="939"/>
      <c r="C290" s="940"/>
      <c r="D290" s="943"/>
      <c r="E290" s="1027"/>
      <c r="F290" s="826"/>
      <c r="G290" s="827"/>
      <c r="H290" s="828"/>
      <c r="I290" s="1031">
        <f t="shared" si="151"/>
        <v>2</v>
      </c>
      <c r="J290" s="999" t="s">
        <v>0</v>
      </c>
      <c r="K290" s="999" t="s">
        <v>0</v>
      </c>
      <c r="L290" s="1007" t="s">
        <v>0</v>
      </c>
      <c r="M290" s="843">
        <f t="shared" si="133"/>
        <v>0.45833333333333331</v>
      </c>
      <c r="N290" s="219"/>
      <c r="O290" s="794"/>
      <c r="P290" s="103" t="s">
        <v>167</v>
      </c>
      <c r="Q290" s="116" t="str">
        <f t="shared" si="134"/>
        <v xml:space="preserve"> </v>
      </c>
      <c r="R290" s="116" t="str">
        <f t="shared" si="134"/>
        <v xml:space="preserve"> </v>
      </c>
      <c r="S290" s="116" t="str">
        <f t="shared" si="134"/>
        <v xml:space="preserve"> </v>
      </c>
      <c r="T290" s="123" t="str">
        <f t="shared" si="123"/>
        <v xml:space="preserve"> </v>
      </c>
      <c r="U290" s="143">
        <f t="shared" si="135"/>
        <v>41340.038194444445</v>
      </c>
      <c r="V290" s="203">
        <f t="shared" si="136"/>
        <v>0</v>
      </c>
      <c r="AD290" s="119" t="str">
        <f t="shared" si="124"/>
        <v>z-Unused-entry</v>
      </c>
      <c r="AE290" s="119">
        <f t="shared" si="125"/>
        <v>0</v>
      </c>
      <c r="AF290" s="110"/>
      <c r="AG290" s="115">
        <f t="shared" si="137"/>
        <v>0</v>
      </c>
      <c r="AH290" s="174">
        <f t="shared" si="126"/>
        <v>0</v>
      </c>
      <c r="AI290" s="174">
        <f t="shared" si="127"/>
        <v>0</v>
      </c>
      <c r="AJ290" s="285">
        <f t="shared" si="138"/>
        <v>999999999</v>
      </c>
      <c r="AK290" s="232">
        <f t="shared" si="128"/>
        <v>0</v>
      </c>
      <c r="AL290" s="232">
        <f t="shared" si="129"/>
        <v>0</v>
      </c>
      <c r="AM290" s="178">
        <f>IF(AND($L290="Attended",$J290="Yes"),IF('IO Intake'!D$8=$AJ290,VLOOKUP('IO Intro'!$C$4,$Y$9:$Z$16,2),$AM290),0)</f>
        <v>0</v>
      </c>
      <c r="AN290" s="178">
        <f t="shared" si="139"/>
        <v>0</v>
      </c>
      <c r="AO290" s="178">
        <f t="shared" si="140"/>
        <v>0</v>
      </c>
      <c r="AP290" s="178">
        <f t="shared" si="141"/>
        <v>0</v>
      </c>
      <c r="AQ290" s="178">
        <f t="shared" si="142"/>
        <v>0</v>
      </c>
      <c r="AR290" s="178">
        <f t="shared" si="143"/>
        <v>0</v>
      </c>
      <c r="AS290" s="178">
        <f t="shared" si="144"/>
        <v>0</v>
      </c>
      <c r="AT290" s="178">
        <f t="shared" si="145"/>
        <v>0</v>
      </c>
      <c r="AU290" s="214">
        <f t="shared" si="146"/>
        <v>0</v>
      </c>
      <c r="AV290" s="215"/>
      <c r="AW290" s="178"/>
      <c r="AX290" s="160">
        <f t="shared" si="147"/>
        <v>0</v>
      </c>
      <c r="AY290" s="191">
        <f t="shared" si="148"/>
        <v>0</v>
      </c>
      <c r="AZ290" s="191">
        <f t="shared" si="149"/>
        <v>0</v>
      </c>
      <c r="BA290" s="191">
        <f t="shared" si="150"/>
        <v>0</v>
      </c>
      <c r="BB290" s="161"/>
      <c r="BC290" s="174"/>
      <c r="BD290" s="174"/>
      <c r="BE290" s="174"/>
      <c r="BF290" s="174"/>
      <c r="BG290" s="174"/>
      <c r="BH290" s="174"/>
      <c r="BI290" s="157"/>
      <c r="BJ290" s="213">
        <f t="shared" si="130"/>
        <v>0</v>
      </c>
      <c r="BK290" s="213">
        <f t="shared" si="131"/>
        <v>0</v>
      </c>
      <c r="BL290" s="213">
        <f t="shared" si="132"/>
        <v>0</v>
      </c>
      <c r="BM290" s="817"/>
      <c r="BN290" s="219"/>
      <c r="BO290" s="193"/>
      <c r="BP290" s="215"/>
      <c r="BQ290" s="158"/>
      <c r="BR290" s="174"/>
      <c r="BS290" s="158"/>
      <c r="BT290" s="174"/>
      <c r="BU290" s="158"/>
      <c r="BV290" s="174"/>
      <c r="BW290" s="158"/>
      <c r="BX290" s="174"/>
      <c r="BY290" s="158"/>
      <c r="BZ290" s="202"/>
      <c r="CA290" s="212"/>
      <c r="CB290" s="174"/>
      <c r="CC290" s="174"/>
      <c r="CD290" s="174"/>
      <c r="CE290" s="174"/>
      <c r="CF290" s="174"/>
      <c r="CG290" s="174"/>
      <c r="CH290" s="174"/>
      <c r="CI290" s="174"/>
      <c r="CJ290" s="174"/>
      <c r="CK290" s="174"/>
      <c r="CL290" s="174"/>
      <c r="CM290" s="174"/>
      <c r="CN290" s="174"/>
      <c r="CO290" s="174"/>
      <c r="CP290" s="174"/>
      <c r="CQ290" s="174"/>
      <c r="CR290" s="174"/>
      <c r="CS290" s="174"/>
      <c r="CT290" s="174"/>
      <c r="CU290" s="174"/>
      <c r="CZ290" s="497"/>
      <c r="FV290" s="505"/>
      <c r="GF290" s="372"/>
    </row>
    <row r="291" spans="1:188" ht="39.950000000000003" customHeight="1" thickBot="1">
      <c r="A291" s="1020">
        <f t="shared" si="152"/>
        <v>0</v>
      </c>
      <c r="B291" s="939"/>
      <c r="C291" s="940"/>
      <c r="D291" s="943"/>
      <c r="E291" s="1027"/>
      <c r="F291" s="826"/>
      <c r="G291" s="827"/>
      <c r="H291" s="828"/>
      <c r="I291" s="1031">
        <f t="shared" si="151"/>
        <v>2</v>
      </c>
      <c r="J291" s="999" t="s">
        <v>0</v>
      </c>
      <c r="K291" s="999" t="s">
        <v>0</v>
      </c>
      <c r="L291" s="1007" t="s">
        <v>0</v>
      </c>
      <c r="M291" s="843">
        <f t="shared" si="133"/>
        <v>0.45833333333333331</v>
      </c>
      <c r="N291" s="219"/>
      <c r="O291" s="794"/>
      <c r="P291" s="103" t="s">
        <v>167</v>
      </c>
      <c r="Q291" s="116" t="str">
        <f t="shared" si="134"/>
        <v xml:space="preserve"> </v>
      </c>
      <c r="R291" s="116" t="str">
        <f t="shared" si="134"/>
        <v xml:space="preserve"> </v>
      </c>
      <c r="S291" s="116" t="str">
        <f t="shared" si="134"/>
        <v xml:space="preserve"> </v>
      </c>
      <c r="T291" s="123" t="str">
        <f t="shared" si="123"/>
        <v xml:space="preserve"> </v>
      </c>
      <c r="U291" s="143">
        <f t="shared" si="135"/>
        <v>41340.038194444445</v>
      </c>
      <c r="V291" s="203">
        <f t="shared" si="136"/>
        <v>0</v>
      </c>
      <c r="AD291" s="119" t="str">
        <f t="shared" si="124"/>
        <v>z-Unused-entry</v>
      </c>
      <c r="AE291" s="119">
        <f t="shared" si="125"/>
        <v>0</v>
      </c>
      <c r="AF291" s="110"/>
      <c r="AG291" s="115">
        <f t="shared" si="137"/>
        <v>0</v>
      </c>
      <c r="AH291" s="174">
        <f t="shared" si="126"/>
        <v>0</v>
      </c>
      <c r="AI291" s="174">
        <f t="shared" si="127"/>
        <v>0</v>
      </c>
      <c r="AJ291" s="285">
        <f t="shared" si="138"/>
        <v>999999999</v>
      </c>
      <c r="AK291" s="232">
        <f t="shared" si="128"/>
        <v>0</v>
      </c>
      <c r="AL291" s="232">
        <f t="shared" si="129"/>
        <v>0</v>
      </c>
      <c r="AM291" s="178">
        <f>IF(AND($L291="Attended",$J291="Yes"),IF('IO Intake'!D$8=$AJ291,VLOOKUP('IO Intro'!$C$4,$Y$9:$Z$16,2),$AM291),0)</f>
        <v>0</v>
      </c>
      <c r="AN291" s="178">
        <f t="shared" si="139"/>
        <v>0</v>
      </c>
      <c r="AO291" s="178">
        <f t="shared" si="140"/>
        <v>0</v>
      </c>
      <c r="AP291" s="178">
        <f t="shared" si="141"/>
        <v>0</v>
      </c>
      <c r="AQ291" s="178">
        <f t="shared" si="142"/>
        <v>0</v>
      </c>
      <c r="AR291" s="178">
        <f t="shared" si="143"/>
        <v>0</v>
      </c>
      <c r="AS291" s="178">
        <f t="shared" si="144"/>
        <v>0</v>
      </c>
      <c r="AT291" s="178">
        <f t="shared" si="145"/>
        <v>0</v>
      </c>
      <c r="AU291" s="214">
        <f t="shared" si="146"/>
        <v>0</v>
      </c>
      <c r="AV291" s="215"/>
      <c r="AW291" s="178"/>
      <c r="AX291" s="160">
        <f t="shared" si="147"/>
        <v>0</v>
      </c>
      <c r="AY291" s="191">
        <f t="shared" si="148"/>
        <v>0</v>
      </c>
      <c r="AZ291" s="191">
        <f t="shared" si="149"/>
        <v>0</v>
      </c>
      <c r="BA291" s="191">
        <f t="shared" si="150"/>
        <v>0</v>
      </c>
      <c r="BB291" s="161"/>
      <c r="BC291" s="174"/>
      <c r="BD291" s="174"/>
      <c r="BE291" s="174"/>
      <c r="BF291" s="174"/>
      <c r="BG291" s="174"/>
      <c r="BH291" s="174"/>
      <c r="BI291" s="157"/>
      <c r="BJ291" s="213">
        <f t="shared" si="130"/>
        <v>0</v>
      </c>
      <c r="BK291" s="213">
        <f t="shared" si="131"/>
        <v>0</v>
      </c>
      <c r="BL291" s="213">
        <f t="shared" si="132"/>
        <v>0</v>
      </c>
      <c r="BM291" s="817"/>
      <c r="BN291" s="219"/>
      <c r="BO291" s="193"/>
      <c r="BP291" s="215"/>
      <c r="BQ291" s="158"/>
      <c r="BR291" s="174"/>
      <c r="BS291" s="158"/>
      <c r="BT291" s="174"/>
      <c r="BU291" s="158"/>
      <c r="BV291" s="174"/>
      <c r="BW291" s="158"/>
      <c r="BX291" s="174"/>
      <c r="BY291" s="158"/>
      <c r="BZ291" s="202"/>
      <c r="CA291" s="212"/>
      <c r="CB291" s="174"/>
      <c r="CC291" s="174"/>
      <c r="CD291" s="174"/>
      <c r="CE291" s="174"/>
      <c r="CF291" s="174"/>
      <c r="CG291" s="174"/>
      <c r="CH291" s="174"/>
      <c r="CI291" s="174"/>
      <c r="CJ291" s="174"/>
      <c r="CK291" s="174"/>
      <c r="CL291" s="174"/>
      <c r="CM291" s="174"/>
      <c r="CN291" s="174"/>
      <c r="CO291" s="174"/>
      <c r="CP291" s="174"/>
      <c r="CQ291" s="174"/>
      <c r="CR291" s="174"/>
      <c r="CS291" s="174"/>
      <c r="CT291" s="174"/>
      <c r="CU291" s="174"/>
      <c r="CZ291" s="497"/>
      <c r="FV291" s="505"/>
      <c r="GF291" s="372"/>
    </row>
    <row r="292" spans="1:188" ht="39.950000000000003" customHeight="1" thickBot="1">
      <c r="A292" s="1020">
        <f t="shared" si="152"/>
        <v>0</v>
      </c>
      <c r="B292" s="939"/>
      <c r="C292" s="940"/>
      <c r="D292" s="943"/>
      <c r="E292" s="1027"/>
      <c r="F292" s="826"/>
      <c r="G292" s="827"/>
      <c r="H292" s="828"/>
      <c r="I292" s="1031">
        <f t="shared" si="151"/>
        <v>2</v>
      </c>
      <c r="J292" s="999" t="s">
        <v>0</v>
      </c>
      <c r="K292" s="999" t="s">
        <v>0</v>
      </c>
      <c r="L292" s="1007" t="s">
        <v>0</v>
      </c>
      <c r="M292" s="843">
        <f t="shared" si="133"/>
        <v>0.45833333333333331</v>
      </c>
      <c r="N292" s="219"/>
      <c r="O292" s="794"/>
      <c r="P292" s="103" t="s">
        <v>167</v>
      </c>
      <c r="Q292" s="116" t="str">
        <f t="shared" si="134"/>
        <v xml:space="preserve"> </v>
      </c>
      <c r="R292" s="116" t="str">
        <f t="shared" si="134"/>
        <v xml:space="preserve"> </v>
      </c>
      <c r="S292" s="116" t="str">
        <f t="shared" si="134"/>
        <v xml:space="preserve"> </v>
      </c>
      <c r="T292" s="123" t="str">
        <f t="shared" si="123"/>
        <v xml:space="preserve"> </v>
      </c>
      <c r="U292" s="143">
        <f t="shared" si="135"/>
        <v>41340.038194444445</v>
      </c>
      <c r="V292" s="203">
        <f t="shared" si="136"/>
        <v>0</v>
      </c>
      <c r="AD292" s="119" t="str">
        <f t="shared" si="124"/>
        <v>z-Unused-entry</v>
      </c>
      <c r="AE292" s="119">
        <f t="shared" si="125"/>
        <v>0</v>
      </c>
      <c r="AF292" s="110"/>
      <c r="AG292" s="115">
        <f t="shared" si="137"/>
        <v>0</v>
      </c>
      <c r="AH292" s="174">
        <f t="shared" si="126"/>
        <v>0</v>
      </c>
      <c r="AI292" s="174">
        <f t="shared" si="127"/>
        <v>0</v>
      </c>
      <c r="AJ292" s="285">
        <f t="shared" si="138"/>
        <v>999999999</v>
      </c>
      <c r="AK292" s="232">
        <f t="shared" si="128"/>
        <v>0</v>
      </c>
      <c r="AL292" s="232">
        <f t="shared" si="129"/>
        <v>0</v>
      </c>
      <c r="AM292" s="178">
        <f>IF(AND($L292="Attended",$J292="Yes"),IF('IO Intake'!D$8=$AJ292,VLOOKUP('IO Intro'!$C$4,$Y$9:$Z$16,2),$AM292),0)</f>
        <v>0</v>
      </c>
      <c r="AN292" s="178">
        <f t="shared" si="139"/>
        <v>0</v>
      </c>
      <c r="AO292" s="178">
        <f t="shared" si="140"/>
        <v>0</v>
      </c>
      <c r="AP292" s="178">
        <f t="shared" si="141"/>
        <v>0</v>
      </c>
      <c r="AQ292" s="178">
        <f t="shared" si="142"/>
        <v>0</v>
      </c>
      <c r="AR292" s="178">
        <f t="shared" si="143"/>
        <v>0</v>
      </c>
      <c r="AS292" s="178">
        <f t="shared" si="144"/>
        <v>0</v>
      </c>
      <c r="AT292" s="178">
        <f t="shared" si="145"/>
        <v>0</v>
      </c>
      <c r="AU292" s="214">
        <f t="shared" si="146"/>
        <v>0</v>
      </c>
      <c r="AV292" s="215"/>
      <c r="AW292" s="178"/>
      <c r="AX292" s="160">
        <f t="shared" si="147"/>
        <v>0</v>
      </c>
      <c r="AY292" s="191">
        <f t="shared" si="148"/>
        <v>0</v>
      </c>
      <c r="AZ292" s="191">
        <f t="shared" si="149"/>
        <v>0</v>
      </c>
      <c r="BA292" s="191">
        <f t="shared" si="150"/>
        <v>0</v>
      </c>
      <c r="BB292" s="161"/>
      <c r="BC292" s="174"/>
      <c r="BD292" s="174"/>
      <c r="BE292" s="174"/>
      <c r="BF292" s="174"/>
      <c r="BG292" s="174"/>
      <c r="BH292" s="174"/>
      <c r="BI292" s="157"/>
      <c r="BJ292" s="213">
        <f t="shared" si="130"/>
        <v>0</v>
      </c>
      <c r="BK292" s="213">
        <f t="shared" si="131"/>
        <v>0</v>
      </c>
      <c r="BL292" s="213">
        <f t="shared" si="132"/>
        <v>0</v>
      </c>
      <c r="BM292" s="817"/>
      <c r="BN292" s="219"/>
      <c r="BO292" s="193"/>
      <c r="BP292" s="215"/>
      <c r="BQ292" s="158"/>
      <c r="BR292" s="174"/>
      <c r="BS292" s="158"/>
      <c r="BT292" s="174"/>
      <c r="BU292" s="158"/>
      <c r="BV292" s="174"/>
      <c r="BW292" s="158"/>
      <c r="BX292" s="174"/>
      <c r="BY292" s="158"/>
      <c r="BZ292" s="202"/>
      <c r="CA292" s="212"/>
      <c r="CB292" s="174"/>
      <c r="CC292" s="174"/>
      <c r="CD292" s="174"/>
      <c r="CE292" s="174"/>
      <c r="CF292" s="174"/>
      <c r="CG292" s="174"/>
      <c r="CH292" s="174"/>
      <c r="CI292" s="174"/>
      <c r="CJ292" s="174"/>
      <c r="CK292" s="174"/>
      <c r="CL292" s="174"/>
      <c r="CM292" s="174"/>
      <c r="CN292" s="174"/>
      <c r="CO292" s="174"/>
      <c r="CP292" s="174"/>
      <c r="CQ292" s="174"/>
      <c r="CR292" s="174"/>
      <c r="CS292" s="174"/>
      <c r="CT292" s="174"/>
      <c r="CU292" s="174"/>
      <c r="CZ292" s="497"/>
      <c r="FV292" s="505"/>
      <c r="GF292" s="372"/>
    </row>
    <row r="293" spans="1:188" ht="39.950000000000003" customHeight="1" thickBot="1">
      <c r="A293" s="1020">
        <f t="shared" si="152"/>
        <v>0</v>
      </c>
      <c r="B293" s="939"/>
      <c r="C293" s="940"/>
      <c r="D293" s="943"/>
      <c r="E293" s="1027"/>
      <c r="F293" s="826"/>
      <c r="G293" s="827"/>
      <c r="H293" s="828"/>
      <c r="I293" s="1031">
        <f t="shared" si="151"/>
        <v>2</v>
      </c>
      <c r="J293" s="999" t="s">
        <v>0</v>
      </c>
      <c r="K293" s="999" t="s">
        <v>0</v>
      </c>
      <c r="L293" s="1007" t="s">
        <v>0</v>
      </c>
      <c r="M293" s="843">
        <f t="shared" si="133"/>
        <v>0.45833333333333331</v>
      </c>
      <c r="N293" s="219"/>
      <c r="O293" s="794"/>
      <c r="P293" s="103" t="s">
        <v>167</v>
      </c>
      <c r="Q293" s="116" t="str">
        <f t="shared" si="134"/>
        <v xml:space="preserve"> </v>
      </c>
      <c r="R293" s="116" t="str">
        <f t="shared" si="134"/>
        <v xml:space="preserve"> </v>
      </c>
      <c r="S293" s="116" t="str">
        <f t="shared" si="134"/>
        <v xml:space="preserve"> </v>
      </c>
      <c r="T293" s="123" t="str">
        <f t="shared" si="123"/>
        <v xml:space="preserve"> </v>
      </c>
      <c r="U293" s="143">
        <f t="shared" si="135"/>
        <v>41340.038194444445</v>
      </c>
      <c r="V293" s="203">
        <f t="shared" si="136"/>
        <v>0</v>
      </c>
      <c r="AD293" s="119" t="str">
        <f t="shared" si="124"/>
        <v>z-Unused-entry</v>
      </c>
      <c r="AE293" s="119">
        <f t="shared" si="125"/>
        <v>0</v>
      </c>
      <c r="AF293" s="110"/>
      <c r="AG293" s="115">
        <f t="shared" si="137"/>
        <v>0</v>
      </c>
      <c r="AH293" s="174">
        <f t="shared" si="126"/>
        <v>0</v>
      </c>
      <c r="AI293" s="174">
        <f t="shared" si="127"/>
        <v>0</v>
      </c>
      <c r="AJ293" s="285">
        <f t="shared" si="138"/>
        <v>999999999</v>
      </c>
      <c r="AK293" s="232">
        <f t="shared" si="128"/>
        <v>0</v>
      </c>
      <c r="AL293" s="232">
        <f t="shared" si="129"/>
        <v>0</v>
      </c>
      <c r="AM293" s="178">
        <f>IF(AND($L293="Attended",$J293="Yes"),IF('IO Intake'!D$8=$AJ293,VLOOKUP('IO Intro'!$C$4,$Y$9:$Z$16,2),$AM293),0)</f>
        <v>0</v>
      </c>
      <c r="AN293" s="178">
        <f t="shared" si="139"/>
        <v>0</v>
      </c>
      <c r="AO293" s="178">
        <f t="shared" si="140"/>
        <v>0</v>
      </c>
      <c r="AP293" s="178">
        <f t="shared" si="141"/>
        <v>0</v>
      </c>
      <c r="AQ293" s="178">
        <f t="shared" si="142"/>
        <v>0</v>
      </c>
      <c r="AR293" s="178">
        <f t="shared" si="143"/>
        <v>0</v>
      </c>
      <c r="AS293" s="178">
        <f t="shared" si="144"/>
        <v>0</v>
      </c>
      <c r="AT293" s="178">
        <f t="shared" si="145"/>
        <v>0</v>
      </c>
      <c r="AU293" s="214">
        <f t="shared" si="146"/>
        <v>0</v>
      </c>
      <c r="AV293" s="215"/>
      <c r="AW293" s="178"/>
      <c r="AX293" s="160">
        <f t="shared" si="147"/>
        <v>0</v>
      </c>
      <c r="AY293" s="191">
        <f t="shared" si="148"/>
        <v>0</v>
      </c>
      <c r="AZ293" s="191">
        <f t="shared" si="149"/>
        <v>0</v>
      </c>
      <c r="BA293" s="191">
        <f t="shared" si="150"/>
        <v>0</v>
      </c>
      <c r="BB293" s="161"/>
      <c r="BC293" s="174"/>
      <c r="BD293" s="174"/>
      <c r="BE293" s="174"/>
      <c r="BF293" s="174"/>
      <c r="BG293" s="174"/>
      <c r="BH293" s="174"/>
      <c r="BI293" s="157"/>
      <c r="BJ293" s="213">
        <f t="shared" si="130"/>
        <v>0</v>
      </c>
      <c r="BK293" s="213">
        <f t="shared" si="131"/>
        <v>0</v>
      </c>
      <c r="BL293" s="213">
        <f t="shared" si="132"/>
        <v>0</v>
      </c>
      <c r="BM293" s="817"/>
      <c r="BN293" s="219"/>
      <c r="BO293" s="193"/>
      <c r="BP293" s="215"/>
      <c r="BQ293" s="158"/>
      <c r="BR293" s="174"/>
      <c r="BS293" s="158"/>
      <c r="BT293" s="174"/>
      <c r="BU293" s="158"/>
      <c r="BV293" s="174"/>
      <c r="BW293" s="158"/>
      <c r="BX293" s="174"/>
      <c r="BY293" s="158"/>
      <c r="BZ293" s="202"/>
      <c r="CA293" s="212"/>
      <c r="CB293" s="174"/>
      <c r="CC293" s="174"/>
      <c r="CD293" s="174"/>
      <c r="CE293" s="174"/>
      <c r="CF293" s="174"/>
      <c r="CG293" s="174"/>
      <c r="CH293" s="174"/>
      <c r="CI293" s="174"/>
      <c r="CJ293" s="174"/>
      <c r="CK293" s="174"/>
      <c r="CL293" s="174"/>
      <c r="CM293" s="174"/>
      <c r="CN293" s="174"/>
      <c r="CO293" s="174"/>
      <c r="CP293" s="174"/>
      <c r="CQ293" s="174"/>
      <c r="CR293" s="174"/>
      <c r="CS293" s="174"/>
      <c r="CT293" s="174"/>
      <c r="CU293" s="174"/>
      <c r="CZ293" s="497"/>
      <c r="FV293" s="505"/>
      <c r="GF293" s="372"/>
    </row>
    <row r="294" spans="1:188" ht="39.950000000000003" customHeight="1" thickBot="1">
      <c r="A294" s="1020">
        <f t="shared" si="152"/>
        <v>0</v>
      </c>
      <c r="B294" s="939"/>
      <c r="C294" s="940"/>
      <c r="D294" s="943"/>
      <c r="E294" s="1027"/>
      <c r="F294" s="826"/>
      <c r="G294" s="827"/>
      <c r="H294" s="828"/>
      <c r="I294" s="1031">
        <f t="shared" si="151"/>
        <v>2</v>
      </c>
      <c r="J294" s="999" t="s">
        <v>0</v>
      </c>
      <c r="K294" s="999" t="s">
        <v>0</v>
      </c>
      <c r="L294" s="1007" t="s">
        <v>0</v>
      </c>
      <c r="M294" s="843">
        <f t="shared" si="133"/>
        <v>0.45833333333333331</v>
      </c>
      <c r="N294" s="219"/>
      <c r="O294" s="794"/>
      <c r="P294" s="103" t="s">
        <v>167</v>
      </c>
      <c r="Q294" s="116" t="str">
        <f t="shared" si="134"/>
        <v xml:space="preserve"> </v>
      </c>
      <c r="R294" s="116" t="str">
        <f t="shared" si="134"/>
        <v xml:space="preserve"> </v>
      </c>
      <c r="S294" s="116" t="str">
        <f t="shared" si="134"/>
        <v xml:space="preserve"> </v>
      </c>
      <c r="T294" s="123" t="str">
        <f t="shared" si="123"/>
        <v xml:space="preserve"> </v>
      </c>
      <c r="U294" s="143">
        <f t="shared" si="135"/>
        <v>41340.038194444445</v>
      </c>
      <c r="V294" s="203">
        <f t="shared" si="136"/>
        <v>0</v>
      </c>
      <c r="AD294" s="119" t="str">
        <f t="shared" si="124"/>
        <v>z-Unused-entry</v>
      </c>
      <c r="AE294" s="119">
        <f t="shared" si="125"/>
        <v>0</v>
      </c>
      <c r="AF294" s="110"/>
      <c r="AG294" s="115">
        <f t="shared" si="137"/>
        <v>0</v>
      </c>
      <c r="AH294" s="174">
        <f t="shared" si="126"/>
        <v>0</v>
      </c>
      <c r="AI294" s="174">
        <f t="shared" si="127"/>
        <v>0</v>
      </c>
      <c r="AJ294" s="285">
        <f t="shared" si="138"/>
        <v>999999999</v>
      </c>
      <c r="AK294" s="232">
        <f t="shared" si="128"/>
        <v>0</v>
      </c>
      <c r="AL294" s="232">
        <f t="shared" si="129"/>
        <v>0</v>
      </c>
      <c r="AM294" s="178">
        <f>IF(AND($L294="Attended",$J294="Yes"),IF('IO Intake'!D$8=$AJ294,VLOOKUP('IO Intro'!$C$4,$Y$9:$Z$16,2),$AM294),0)</f>
        <v>0</v>
      </c>
      <c r="AN294" s="178">
        <f t="shared" si="139"/>
        <v>0</v>
      </c>
      <c r="AO294" s="178">
        <f t="shared" si="140"/>
        <v>0</v>
      </c>
      <c r="AP294" s="178">
        <f t="shared" si="141"/>
        <v>0</v>
      </c>
      <c r="AQ294" s="178">
        <f t="shared" si="142"/>
        <v>0</v>
      </c>
      <c r="AR294" s="178">
        <f t="shared" si="143"/>
        <v>0</v>
      </c>
      <c r="AS294" s="178">
        <f t="shared" si="144"/>
        <v>0</v>
      </c>
      <c r="AT294" s="178">
        <f t="shared" si="145"/>
        <v>0</v>
      </c>
      <c r="AU294" s="214">
        <f t="shared" si="146"/>
        <v>0</v>
      </c>
      <c r="AV294" s="215"/>
      <c r="AW294" s="178"/>
      <c r="AX294" s="160">
        <f t="shared" si="147"/>
        <v>0</v>
      </c>
      <c r="AY294" s="191">
        <f t="shared" si="148"/>
        <v>0</v>
      </c>
      <c r="AZ294" s="191">
        <f t="shared" si="149"/>
        <v>0</v>
      </c>
      <c r="BA294" s="191">
        <f t="shared" si="150"/>
        <v>0</v>
      </c>
      <c r="BB294" s="161"/>
      <c r="BC294" s="174"/>
      <c r="BD294" s="174"/>
      <c r="BE294" s="174"/>
      <c r="BF294" s="174"/>
      <c r="BG294" s="174"/>
      <c r="BH294" s="174"/>
      <c r="BI294" s="157"/>
      <c r="BJ294" s="213">
        <f t="shared" si="130"/>
        <v>0</v>
      </c>
      <c r="BK294" s="213">
        <f t="shared" si="131"/>
        <v>0</v>
      </c>
      <c r="BL294" s="213">
        <f t="shared" si="132"/>
        <v>0</v>
      </c>
      <c r="BM294" s="817"/>
      <c r="BN294" s="219"/>
      <c r="BO294" s="193"/>
      <c r="BP294" s="215"/>
      <c r="BQ294" s="158"/>
      <c r="BR294" s="174"/>
      <c r="BS294" s="158"/>
      <c r="BT294" s="174"/>
      <c r="BU294" s="158"/>
      <c r="BV294" s="174"/>
      <c r="BW294" s="158"/>
      <c r="BX294" s="174"/>
      <c r="BY294" s="158"/>
      <c r="BZ294" s="202"/>
      <c r="CA294" s="212"/>
      <c r="CB294" s="174"/>
      <c r="CC294" s="174"/>
      <c r="CD294" s="174"/>
      <c r="CE294" s="174"/>
      <c r="CF294" s="174"/>
      <c r="CG294" s="174"/>
      <c r="CH294" s="174"/>
      <c r="CI294" s="174"/>
      <c r="CJ294" s="174"/>
      <c r="CK294" s="174"/>
      <c r="CL294" s="174"/>
      <c r="CM294" s="174"/>
      <c r="CN294" s="174"/>
      <c r="CO294" s="174"/>
      <c r="CP294" s="174"/>
      <c r="CQ294" s="174"/>
      <c r="CR294" s="174"/>
      <c r="CS294" s="174"/>
      <c r="CT294" s="174"/>
      <c r="CU294" s="174"/>
      <c r="CZ294" s="497"/>
      <c r="FV294" s="505"/>
      <c r="GF294" s="372"/>
    </row>
    <row r="295" spans="1:188" ht="39.950000000000003" customHeight="1" thickBot="1">
      <c r="A295" s="1020">
        <f t="shared" si="152"/>
        <v>0</v>
      </c>
      <c r="B295" s="939"/>
      <c r="C295" s="940"/>
      <c r="D295" s="943"/>
      <c r="E295" s="1027"/>
      <c r="F295" s="826"/>
      <c r="G295" s="827"/>
      <c r="H295" s="828"/>
      <c r="I295" s="1031">
        <f t="shared" si="151"/>
        <v>2</v>
      </c>
      <c r="J295" s="999" t="s">
        <v>0</v>
      </c>
      <c r="K295" s="999" t="s">
        <v>0</v>
      </c>
      <c r="L295" s="1007" t="s">
        <v>0</v>
      </c>
      <c r="M295" s="843">
        <f t="shared" si="133"/>
        <v>0.45833333333333331</v>
      </c>
      <c r="N295" s="219"/>
      <c r="O295" s="794"/>
      <c r="P295" s="103" t="s">
        <v>167</v>
      </c>
      <c r="Q295" s="116" t="str">
        <f t="shared" si="134"/>
        <v xml:space="preserve"> </v>
      </c>
      <c r="R295" s="116" t="str">
        <f t="shared" si="134"/>
        <v xml:space="preserve"> </v>
      </c>
      <c r="S295" s="116" t="str">
        <f t="shared" si="134"/>
        <v xml:space="preserve"> </v>
      </c>
      <c r="T295" s="123" t="str">
        <f t="shared" si="123"/>
        <v xml:space="preserve"> </v>
      </c>
      <c r="U295" s="143">
        <f t="shared" si="135"/>
        <v>41340.038194444445</v>
      </c>
      <c r="V295" s="203">
        <f t="shared" si="136"/>
        <v>0</v>
      </c>
      <c r="AD295" s="119" t="str">
        <f t="shared" si="124"/>
        <v>z-Unused-entry</v>
      </c>
      <c r="AE295" s="119">
        <f t="shared" si="125"/>
        <v>0</v>
      </c>
      <c r="AF295" s="110"/>
      <c r="AG295" s="115">
        <f t="shared" si="137"/>
        <v>0</v>
      </c>
      <c r="AH295" s="174">
        <f t="shared" si="126"/>
        <v>0</v>
      </c>
      <c r="AI295" s="174">
        <f t="shared" si="127"/>
        <v>0</v>
      </c>
      <c r="AJ295" s="285">
        <f t="shared" si="138"/>
        <v>999999999</v>
      </c>
      <c r="AK295" s="232">
        <f t="shared" si="128"/>
        <v>0</v>
      </c>
      <c r="AL295" s="232">
        <f t="shared" si="129"/>
        <v>0</v>
      </c>
      <c r="AM295" s="178">
        <f>IF(AND($L295="Attended",$J295="Yes"),IF('IO Intake'!D$8=$AJ295,VLOOKUP('IO Intro'!$C$4,$Y$9:$Z$16,2),$AM295),0)</f>
        <v>0</v>
      </c>
      <c r="AN295" s="178">
        <f t="shared" si="139"/>
        <v>0</v>
      </c>
      <c r="AO295" s="178">
        <f t="shared" si="140"/>
        <v>0</v>
      </c>
      <c r="AP295" s="178">
        <f t="shared" si="141"/>
        <v>0</v>
      </c>
      <c r="AQ295" s="178">
        <f t="shared" si="142"/>
        <v>0</v>
      </c>
      <c r="AR295" s="178">
        <f t="shared" si="143"/>
        <v>0</v>
      </c>
      <c r="AS295" s="178">
        <f t="shared" si="144"/>
        <v>0</v>
      </c>
      <c r="AT295" s="178">
        <f t="shared" si="145"/>
        <v>0</v>
      </c>
      <c r="AU295" s="214">
        <f t="shared" si="146"/>
        <v>0</v>
      </c>
      <c r="AV295" s="215"/>
      <c r="AW295" s="178"/>
      <c r="AX295" s="160">
        <f t="shared" si="147"/>
        <v>0</v>
      </c>
      <c r="AY295" s="191">
        <f t="shared" si="148"/>
        <v>0</v>
      </c>
      <c r="AZ295" s="191">
        <f t="shared" si="149"/>
        <v>0</v>
      </c>
      <c r="BA295" s="191">
        <f t="shared" si="150"/>
        <v>0</v>
      </c>
      <c r="BB295" s="161"/>
      <c r="BC295" s="174"/>
      <c r="BD295" s="174"/>
      <c r="BE295" s="174"/>
      <c r="BF295" s="174"/>
      <c r="BG295" s="174"/>
      <c r="BH295" s="174"/>
      <c r="BI295" s="157"/>
      <c r="BJ295" s="213">
        <f t="shared" si="130"/>
        <v>0</v>
      </c>
      <c r="BK295" s="213">
        <f t="shared" si="131"/>
        <v>0</v>
      </c>
      <c r="BL295" s="213">
        <f t="shared" si="132"/>
        <v>0</v>
      </c>
      <c r="BM295" s="817"/>
      <c r="BN295" s="219"/>
      <c r="BO295" s="193"/>
      <c r="BP295" s="215"/>
      <c r="BQ295" s="158"/>
      <c r="BR295" s="174"/>
      <c r="BS295" s="158"/>
      <c r="BT295" s="174"/>
      <c r="BU295" s="158"/>
      <c r="BV295" s="174"/>
      <c r="BW295" s="158"/>
      <c r="BX295" s="174"/>
      <c r="BY295" s="158"/>
      <c r="BZ295" s="202"/>
      <c r="CA295" s="212"/>
      <c r="CB295" s="174"/>
      <c r="CC295" s="174"/>
      <c r="CD295" s="174"/>
      <c r="CE295" s="174"/>
      <c r="CF295" s="174"/>
      <c r="CG295" s="174"/>
      <c r="CH295" s="174"/>
      <c r="CI295" s="174"/>
      <c r="CJ295" s="174"/>
      <c r="CK295" s="174"/>
      <c r="CL295" s="174"/>
      <c r="CM295" s="174"/>
      <c r="CN295" s="174"/>
      <c r="CO295" s="174"/>
      <c r="CP295" s="174"/>
      <c r="CQ295" s="174"/>
      <c r="CR295" s="174"/>
      <c r="CS295" s="174"/>
      <c r="CT295" s="174"/>
      <c r="CU295" s="174"/>
      <c r="CZ295" s="497"/>
      <c r="FV295" s="505"/>
      <c r="GF295" s="372"/>
    </row>
    <row r="296" spans="1:188" ht="39.950000000000003" customHeight="1" thickBot="1">
      <c r="A296" s="1020">
        <f t="shared" si="152"/>
        <v>0</v>
      </c>
      <c r="B296" s="939"/>
      <c r="C296" s="940"/>
      <c r="D296" s="943"/>
      <c r="E296" s="1027"/>
      <c r="F296" s="826"/>
      <c r="G296" s="827"/>
      <c r="H296" s="828"/>
      <c r="I296" s="1031">
        <f t="shared" si="151"/>
        <v>2</v>
      </c>
      <c r="J296" s="999" t="s">
        <v>0</v>
      </c>
      <c r="K296" s="999" t="s">
        <v>0</v>
      </c>
      <c r="L296" s="1007" t="s">
        <v>0</v>
      </c>
      <c r="M296" s="843">
        <f t="shared" si="133"/>
        <v>0.45833333333333331</v>
      </c>
      <c r="N296" s="219"/>
      <c r="O296" s="794"/>
      <c r="P296" s="103" t="s">
        <v>167</v>
      </c>
      <c r="Q296" s="116" t="str">
        <f t="shared" si="134"/>
        <v xml:space="preserve"> </v>
      </c>
      <c r="R296" s="116" t="str">
        <f t="shared" si="134"/>
        <v xml:space="preserve"> </v>
      </c>
      <c r="S296" s="116" t="str">
        <f t="shared" si="134"/>
        <v xml:space="preserve"> </v>
      </c>
      <c r="T296" s="123" t="str">
        <f t="shared" si="123"/>
        <v xml:space="preserve"> </v>
      </c>
      <c r="U296" s="143">
        <f t="shared" si="135"/>
        <v>41340.038194444445</v>
      </c>
      <c r="V296" s="203">
        <f t="shared" si="136"/>
        <v>0</v>
      </c>
      <c r="AD296" s="119" t="str">
        <f t="shared" si="124"/>
        <v>z-Unused-entry</v>
      </c>
      <c r="AE296" s="119">
        <f t="shared" si="125"/>
        <v>0</v>
      </c>
      <c r="AF296" s="110"/>
      <c r="AG296" s="115">
        <f t="shared" si="137"/>
        <v>0</v>
      </c>
      <c r="AH296" s="174">
        <f t="shared" si="126"/>
        <v>0</v>
      </c>
      <c r="AI296" s="174">
        <f t="shared" si="127"/>
        <v>0</v>
      </c>
      <c r="AJ296" s="285">
        <f t="shared" si="138"/>
        <v>999999999</v>
      </c>
      <c r="AK296" s="232">
        <f t="shared" si="128"/>
        <v>0</v>
      </c>
      <c r="AL296" s="232">
        <f t="shared" si="129"/>
        <v>0</v>
      </c>
      <c r="AM296" s="178">
        <f>IF(AND($L296="Attended",$J296="Yes"),IF('IO Intake'!D$8=$AJ296,VLOOKUP('IO Intro'!$C$4,$Y$9:$Z$16,2),$AM296),0)</f>
        <v>0</v>
      </c>
      <c r="AN296" s="178">
        <f t="shared" si="139"/>
        <v>0</v>
      </c>
      <c r="AO296" s="178">
        <f t="shared" si="140"/>
        <v>0</v>
      </c>
      <c r="AP296" s="178">
        <f t="shared" si="141"/>
        <v>0</v>
      </c>
      <c r="AQ296" s="178">
        <f t="shared" si="142"/>
        <v>0</v>
      </c>
      <c r="AR296" s="178">
        <f t="shared" si="143"/>
        <v>0</v>
      </c>
      <c r="AS296" s="178">
        <f t="shared" si="144"/>
        <v>0</v>
      </c>
      <c r="AT296" s="178">
        <f t="shared" si="145"/>
        <v>0</v>
      </c>
      <c r="AU296" s="214">
        <f t="shared" si="146"/>
        <v>0</v>
      </c>
      <c r="AV296" s="215"/>
      <c r="AW296" s="178"/>
      <c r="AX296" s="160">
        <f t="shared" si="147"/>
        <v>0</v>
      </c>
      <c r="AY296" s="191">
        <f t="shared" si="148"/>
        <v>0</v>
      </c>
      <c r="AZ296" s="191">
        <f t="shared" si="149"/>
        <v>0</v>
      </c>
      <c r="BA296" s="191">
        <f t="shared" si="150"/>
        <v>0</v>
      </c>
      <c r="BB296" s="161"/>
      <c r="BC296" s="174"/>
      <c r="BD296" s="174"/>
      <c r="BE296" s="174"/>
      <c r="BF296" s="174"/>
      <c r="BG296" s="174"/>
      <c r="BH296" s="174"/>
      <c r="BI296" s="157"/>
      <c r="BJ296" s="213">
        <f t="shared" si="130"/>
        <v>0</v>
      </c>
      <c r="BK296" s="213">
        <f t="shared" si="131"/>
        <v>0</v>
      </c>
      <c r="BL296" s="213">
        <f t="shared" si="132"/>
        <v>0</v>
      </c>
      <c r="BM296" s="817"/>
      <c r="BN296" s="219"/>
      <c r="BO296" s="193"/>
      <c r="BP296" s="215"/>
      <c r="BQ296" s="158"/>
      <c r="BR296" s="174"/>
      <c r="BS296" s="158"/>
      <c r="BT296" s="174"/>
      <c r="BU296" s="158"/>
      <c r="BV296" s="174"/>
      <c r="BW296" s="158"/>
      <c r="BX296" s="174"/>
      <c r="BY296" s="158"/>
      <c r="BZ296" s="202"/>
      <c r="CA296" s="212"/>
      <c r="CB296" s="174"/>
      <c r="CC296" s="174"/>
      <c r="CD296" s="174"/>
      <c r="CE296" s="174"/>
      <c r="CF296" s="174"/>
      <c r="CG296" s="174"/>
      <c r="CH296" s="174"/>
      <c r="CI296" s="174"/>
      <c r="CJ296" s="174"/>
      <c r="CK296" s="174"/>
      <c r="CL296" s="174"/>
      <c r="CM296" s="174"/>
      <c r="CN296" s="174"/>
      <c r="CO296" s="174"/>
      <c r="CP296" s="174"/>
      <c r="CQ296" s="174"/>
      <c r="CR296" s="174"/>
      <c r="CS296" s="174"/>
      <c r="CT296" s="174"/>
      <c r="CU296" s="174"/>
      <c r="CZ296" s="497"/>
      <c r="FV296" s="505"/>
      <c r="GF296" s="372"/>
    </row>
    <row r="297" spans="1:188" ht="39.950000000000003" customHeight="1" thickBot="1">
      <c r="A297" s="1020">
        <f t="shared" si="152"/>
        <v>0</v>
      </c>
      <c r="B297" s="939"/>
      <c r="C297" s="940"/>
      <c r="D297" s="943"/>
      <c r="E297" s="1027"/>
      <c r="F297" s="826"/>
      <c r="G297" s="827"/>
      <c r="H297" s="828"/>
      <c r="I297" s="1031">
        <f t="shared" si="151"/>
        <v>2</v>
      </c>
      <c r="J297" s="999" t="s">
        <v>0</v>
      </c>
      <c r="K297" s="999" t="s">
        <v>0</v>
      </c>
      <c r="L297" s="1007" t="s">
        <v>0</v>
      </c>
      <c r="M297" s="843">
        <f t="shared" si="133"/>
        <v>0.45833333333333331</v>
      </c>
      <c r="N297" s="219"/>
      <c r="O297" s="794"/>
      <c r="P297" s="103" t="s">
        <v>167</v>
      </c>
      <c r="Q297" s="116" t="str">
        <f t="shared" si="134"/>
        <v xml:space="preserve"> </v>
      </c>
      <c r="R297" s="116" t="str">
        <f t="shared" si="134"/>
        <v xml:space="preserve"> </v>
      </c>
      <c r="S297" s="116" t="str">
        <f t="shared" si="134"/>
        <v xml:space="preserve"> </v>
      </c>
      <c r="T297" s="123" t="str">
        <f t="shared" si="123"/>
        <v xml:space="preserve"> </v>
      </c>
      <c r="U297" s="143">
        <f t="shared" si="135"/>
        <v>41340.038194444445</v>
      </c>
      <c r="V297" s="203">
        <f t="shared" si="136"/>
        <v>0</v>
      </c>
      <c r="AD297" s="119" t="str">
        <f t="shared" si="124"/>
        <v>z-Unused-entry</v>
      </c>
      <c r="AE297" s="119">
        <f t="shared" si="125"/>
        <v>0</v>
      </c>
      <c r="AF297" s="110"/>
      <c r="AG297" s="115">
        <f t="shared" si="137"/>
        <v>0</v>
      </c>
      <c r="AH297" s="174">
        <f t="shared" si="126"/>
        <v>0</v>
      </c>
      <c r="AI297" s="174">
        <f t="shared" si="127"/>
        <v>0</v>
      </c>
      <c r="AJ297" s="285">
        <f t="shared" si="138"/>
        <v>999999999</v>
      </c>
      <c r="AK297" s="232">
        <f t="shared" si="128"/>
        <v>0</v>
      </c>
      <c r="AL297" s="232">
        <f t="shared" si="129"/>
        <v>0</v>
      </c>
      <c r="AM297" s="178">
        <f>IF(AND($L297="Attended",$J297="Yes"),IF('IO Intake'!D$8=$AJ297,VLOOKUP('IO Intro'!$C$4,$Y$9:$Z$16,2),$AM297),0)</f>
        <v>0</v>
      </c>
      <c r="AN297" s="178">
        <f t="shared" si="139"/>
        <v>0</v>
      </c>
      <c r="AO297" s="178">
        <f t="shared" si="140"/>
        <v>0</v>
      </c>
      <c r="AP297" s="178">
        <f t="shared" si="141"/>
        <v>0</v>
      </c>
      <c r="AQ297" s="178">
        <f t="shared" si="142"/>
        <v>0</v>
      </c>
      <c r="AR297" s="178">
        <f t="shared" si="143"/>
        <v>0</v>
      </c>
      <c r="AS297" s="178">
        <f t="shared" si="144"/>
        <v>0</v>
      </c>
      <c r="AT297" s="178">
        <f t="shared" si="145"/>
        <v>0</v>
      </c>
      <c r="AU297" s="214">
        <f t="shared" si="146"/>
        <v>0</v>
      </c>
      <c r="AV297" s="215"/>
      <c r="AW297" s="178"/>
      <c r="AX297" s="160">
        <f t="shared" si="147"/>
        <v>0</v>
      </c>
      <c r="AY297" s="191">
        <f t="shared" si="148"/>
        <v>0</v>
      </c>
      <c r="AZ297" s="191">
        <f t="shared" si="149"/>
        <v>0</v>
      </c>
      <c r="BA297" s="191">
        <f t="shared" si="150"/>
        <v>0</v>
      </c>
      <c r="BB297" s="161"/>
      <c r="BC297" s="174"/>
      <c r="BD297" s="174"/>
      <c r="BE297" s="174"/>
      <c r="BF297" s="174"/>
      <c r="BG297" s="174"/>
      <c r="BH297" s="174"/>
      <c r="BI297" s="157"/>
      <c r="BJ297" s="213">
        <f t="shared" si="130"/>
        <v>0</v>
      </c>
      <c r="BK297" s="213">
        <f t="shared" si="131"/>
        <v>0</v>
      </c>
      <c r="BL297" s="213">
        <f t="shared" si="132"/>
        <v>0</v>
      </c>
      <c r="BM297" s="817"/>
      <c r="BN297" s="219"/>
      <c r="BO297" s="193"/>
      <c r="BP297" s="215"/>
      <c r="BQ297" s="158"/>
      <c r="BR297" s="174"/>
      <c r="BS297" s="158"/>
      <c r="BT297" s="174"/>
      <c r="BU297" s="158"/>
      <c r="BV297" s="174"/>
      <c r="BW297" s="158"/>
      <c r="BX297" s="174"/>
      <c r="BY297" s="158"/>
      <c r="BZ297" s="202"/>
      <c r="CA297" s="212"/>
      <c r="CB297" s="174"/>
      <c r="CC297" s="174"/>
      <c r="CD297" s="174"/>
      <c r="CE297" s="174"/>
      <c r="CF297" s="174"/>
      <c r="CG297" s="174"/>
      <c r="CH297" s="174"/>
      <c r="CI297" s="174"/>
      <c r="CJ297" s="174"/>
      <c r="CK297" s="174"/>
      <c r="CL297" s="174"/>
      <c r="CM297" s="174"/>
      <c r="CN297" s="174"/>
      <c r="CO297" s="174"/>
      <c r="CP297" s="174"/>
      <c r="CQ297" s="174"/>
      <c r="CR297" s="174"/>
      <c r="CS297" s="174"/>
      <c r="CT297" s="174"/>
      <c r="CU297" s="174"/>
      <c r="CZ297" s="497"/>
      <c r="FV297" s="505"/>
      <c r="GF297" s="372"/>
    </row>
    <row r="298" spans="1:188" ht="39.950000000000003" customHeight="1" thickBot="1">
      <c r="A298" s="1020">
        <f t="shared" si="152"/>
        <v>0</v>
      </c>
      <c r="B298" s="939"/>
      <c r="C298" s="940"/>
      <c r="D298" s="943"/>
      <c r="E298" s="1027"/>
      <c r="F298" s="826"/>
      <c r="G298" s="827"/>
      <c r="H298" s="828"/>
      <c r="I298" s="1031">
        <f t="shared" si="151"/>
        <v>2</v>
      </c>
      <c r="J298" s="999" t="s">
        <v>0</v>
      </c>
      <c r="K298" s="999" t="s">
        <v>0</v>
      </c>
      <c r="L298" s="1007" t="s">
        <v>0</v>
      </c>
      <c r="M298" s="843">
        <f t="shared" si="133"/>
        <v>0.45833333333333331</v>
      </c>
      <c r="N298" s="219"/>
      <c r="O298" s="794"/>
      <c r="P298" s="103" t="s">
        <v>167</v>
      </c>
      <c r="Q298" s="116" t="str">
        <f t="shared" si="134"/>
        <v xml:space="preserve"> </v>
      </c>
      <c r="R298" s="116" t="str">
        <f t="shared" si="134"/>
        <v xml:space="preserve"> </v>
      </c>
      <c r="S298" s="116" t="str">
        <f t="shared" si="134"/>
        <v xml:space="preserve"> </v>
      </c>
      <c r="T298" s="123" t="str">
        <f t="shared" si="123"/>
        <v xml:space="preserve"> </v>
      </c>
      <c r="U298" s="143">
        <f t="shared" si="135"/>
        <v>41340.038194444445</v>
      </c>
      <c r="V298" s="203">
        <f t="shared" si="136"/>
        <v>0</v>
      </c>
      <c r="AD298" s="119" t="str">
        <f t="shared" si="124"/>
        <v>z-Unused-entry</v>
      </c>
      <c r="AE298" s="119">
        <f t="shared" si="125"/>
        <v>0</v>
      </c>
      <c r="AF298" s="110"/>
      <c r="AG298" s="115">
        <f t="shared" si="137"/>
        <v>0</v>
      </c>
      <c r="AH298" s="174">
        <f t="shared" si="126"/>
        <v>0</v>
      </c>
      <c r="AI298" s="174">
        <f t="shared" si="127"/>
        <v>0</v>
      </c>
      <c r="AJ298" s="285">
        <f t="shared" si="138"/>
        <v>999999999</v>
      </c>
      <c r="AK298" s="232">
        <f t="shared" si="128"/>
        <v>0</v>
      </c>
      <c r="AL298" s="232">
        <f t="shared" si="129"/>
        <v>0</v>
      </c>
      <c r="AM298" s="178">
        <f>IF(AND($L298="Attended",$J298="Yes"),IF('IO Intake'!D$8=$AJ298,VLOOKUP('IO Intro'!$C$4,$Y$9:$Z$16,2),$AM298),0)</f>
        <v>0</v>
      </c>
      <c r="AN298" s="178">
        <f t="shared" si="139"/>
        <v>0</v>
      </c>
      <c r="AO298" s="178">
        <f t="shared" si="140"/>
        <v>0</v>
      </c>
      <c r="AP298" s="178">
        <f t="shared" si="141"/>
        <v>0</v>
      </c>
      <c r="AQ298" s="178">
        <f t="shared" si="142"/>
        <v>0</v>
      </c>
      <c r="AR298" s="178">
        <f t="shared" si="143"/>
        <v>0</v>
      </c>
      <c r="AS298" s="178">
        <f t="shared" si="144"/>
        <v>0</v>
      </c>
      <c r="AT298" s="178">
        <f t="shared" si="145"/>
        <v>0</v>
      </c>
      <c r="AU298" s="214">
        <f t="shared" si="146"/>
        <v>0</v>
      </c>
      <c r="AV298" s="215"/>
      <c r="AW298" s="178"/>
      <c r="AX298" s="160">
        <f t="shared" si="147"/>
        <v>0</v>
      </c>
      <c r="AY298" s="191">
        <f t="shared" si="148"/>
        <v>0</v>
      </c>
      <c r="AZ298" s="191">
        <f t="shared" si="149"/>
        <v>0</v>
      </c>
      <c r="BA298" s="191">
        <f t="shared" si="150"/>
        <v>0</v>
      </c>
      <c r="BB298" s="161"/>
      <c r="BC298" s="174"/>
      <c r="BD298" s="174"/>
      <c r="BE298" s="174"/>
      <c r="BF298" s="174"/>
      <c r="BG298" s="174"/>
      <c r="BH298" s="174"/>
      <c r="BI298" s="157"/>
      <c r="BJ298" s="213">
        <f t="shared" si="130"/>
        <v>0</v>
      </c>
      <c r="BK298" s="213">
        <f t="shared" si="131"/>
        <v>0</v>
      </c>
      <c r="BL298" s="213">
        <f t="shared" si="132"/>
        <v>0</v>
      </c>
      <c r="BM298" s="817"/>
      <c r="BN298" s="219"/>
      <c r="BO298" s="193"/>
      <c r="BP298" s="215"/>
      <c r="BQ298" s="158"/>
      <c r="BR298" s="174"/>
      <c r="BS298" s="158"/>
      <c r="BT298" s="174"/>
      <c r="BU298" s="158"/>
      <c r="BV298" s="174"/>
      <c r="BW298" s="158"/>
      <c r="BX298" s="174"/>
      <c r="BY298" s="158"/>
      <c r="BZ298" s="202"/>
      <c r="CA298" s="212"/>
      <c r="CB298" s="174"/>
      <c r="CC298" s="174"/>
      <c r="CD298" s="174"/>
      <c r="CE298" s="174"/>
      <c r="CF298" s="174"/>
      <c r="CG298" s="174"/>
      <c r="CH298" s="174"/>
      <c r="CI298" s="174"/>
      <c r="CJ298" s="174"/>
      <c r="CK298" s="174"/>
      <c r="CL298" s="174"/>
      <c r="CM298" s="174"/>
      <c r="CN298" s="174"/>
      <c r="CO298" s="174"/>
      <c r="CP298" s="174"/>
      <c r="CQ298" s="174"/>
      <c r="CR298" s="174"/>
      <c r="CS298" s="174"/>
      <c r="CT298" s="174"/>
      <c r="CU298" s="174"/>
      <c r="CZ298" s="497"/>
      <c r="FV298" s="505"/>
      <c r="GF298" s="372"/>
    </row>
    <row r="299" spans="1:188" ht="39.950000000000003" customHeight="1" thickBot="1">
      <c r="A299" s="1020">
        <f t="shared" si="152"/>
        <v>0</v>
      </c>
      <c r="B299" s="939"/>
      <c r="C299" s="940"/>
      <c r="D299" s="943"/>
      <c r="E299" s="1027"/>
      <c r="F299" s="826"/>
      <c r="G299" s="827"/>
      <c r="H299" s="828"/>
      <c r="I299" s="1031">
        <f t="shared" si="151"/>
        <v>2</v>
      </c>
      <c r="J299" s="999" t="s">
        <v>0</v>
      </c>
      <c r="K299" s="999" t="s">
        <v>0</v>
      </c>
      <c r="L299" s="1007" t="s">
        <v>0</v>
      </c>
      <c r="M299" s="843">
        <f t="shared" si="133"/>
        <v>0.45833333333333331</v>
      </c>
      <c r="N299" s="219"/>
      <c r="O299" s="794"/>
      <c r="P299" s="103" t="s">
        <v>167</v>
      </c>
      <c r="Q299" s="116" t="str">
        <f t="shared" si="134"/>
        <v xml:space="preserve"> </v>
      </c>
      <c r="R299" s="116" t="str">
        <f t="shared" si="134"/>
        <v xml:space="preserve"> </v>
      </c>
      <c r="S299" s="116" t="str">
        <f t="shared" si="134"/>
        <v xml:space="preserve"> </v>
      </c>
      <c r="T299" s="123" t="str">
        <f t="shared" si="123"/>
        <v xml:space="preserve"> </v>
      </c>
      <c r="U299" s="143">
        <f t="shared" si="135"/>
        <v>41340.038194444445</v>
      </c>
      <c r="V299" s="203">
        <f t="shared" si="136"/>
        <v>0</v>
      </c>
      <c r="AD299" s="119" t="str">
        <f t="shared" si="124"/>
        <v>z-Unused-entry</v>
      </c>
      <c r="AE299" s="119">
        <f t="shared" si="125"/>
        <v>0</v>
      </c>
      <c r="AF299" s="110"/>
      <c r="AG299" s="115">
        <f t="shared" si="137"/>
        <v>0</v>
      </c>
      <c r="AH299" s="174">
        <f t="shared" si="126"/>
        <v>0</v>
      </c>
      <c r="AI299" s="174">
        <f t="shared" si="127"/>
        <v>0</v>
      </c>
      <c r="AJ299" s="285">
        <f t="shared" si="138"/>
        <v>999999999</v>
      </c>
      <c r="AK299" s="232">
        <f t="shared" si="128"/>
        <v>0</v>
      </c>
      <c r="AL299" s="232">
        <f t="shared" si="129"/>
        <v>0</v>
      </c>
      <c r="AM299" s="178">
        <f>IF(AND($L299="Attended",$J299="Yes"),IF('IO Intake'!D$8=$AJ299,VLOOKUP('IO Intro'!$C$4,$Y$9:$Z$16,2),$AM299),0)</f>
        <v>0</v>
      </c>
      <c r="AN299" s="178">
        <f t="shared" si="139"/>
        <v>0</v>
      </c>
      <c r="AO299" s="178">
        <f t="shared" si="140"/>
        <v>0</v>
      </c>
      <c r="AP299" s="178">
        <f t="shared" si="141"/>
        <v>0</v>
      </c>
      <c r="AQ299" s="178">
        <f t="shared" si="142"/>
        <v>0</v>
      </c>
      <c r="AR299" s="178">
        <f t="shared" si="143"/>
        <v>0</v>
      </c>
      <c r="AS299" s="178">
        <f t="shared" si="144"/>
        <v>0</v>
      </c>
      <c r="AT299" s="178">
        <f t="shared" si="145"/>
        <v>0</v>
      </c>
      <c r="AU299" s="214">
        <f t="shared" si="146"/>
        <v>0</v>
      </c>
      <c r="AV299" s="215"/>
      <c r="AW299" s="178"/>
      <c r="AX299" s="160">
        <f t="shared" si="147"/>
        <v>0</v>
      </c>
      <c r="AY299" s="191">
        <f t="shared" si="148"/>
        <v>0</v>
      </c>
      <c r="AZ299" s="191">
        <f t="shared" si="149"/>
        <v>0</v>
      </c>
      <c r="BA299" s="191">
        <f t="shared" si="150"/>
        <v>0</v>
      </c>
      <c r="BB299" s="161"/>
      <c r="BC299" s="174"/>
      <c r="BD299" s="174"/>
      <c r="BE299" s="174"/>
      <c r="BF299" s="174"/>
      <c r="BG299" s="174"/>
      <c r="BH299" s="174"/>
      <c r="BI299" s="157"/>
      <c r="BJ299" s="213">
        <f t="shared" si="130"/>
        <v>0</v>
      </c>
      <c r="BK299" s="213">
        <f t="shared" si="131"/>
        <v>0</v>
      </c>
      <c r="BL299" s="213">
        <f t="shared" si="132"/>
        <v>0</v>
      </c>
      <c r="BM299" s="817"/>
      <c r="BN299" s="219"/>
      <c r="BO299" s="193"/>
      <c r="BP299" s="215"/>
      <c r="BQ299" s="158"/>
      <c r="BR299" s="174"/>
      <c r="BS299" s="158"/>
      <c r="BT299" s="174"/>
      <c r="BU299" s="158"/>
      <c r="BV299" s="174"/>
      <c r="BW299" s="158"/>
      <c r="BX299" s="174"/>
      <c r="BY299" s="158"/>
      <c r="BZ299" s="202"/>
      <c r="CA299" s="212"/>
      <c r="CB299" s="174"/>
      <c r="CC299" s="174"/>
      <c r="CD299" s="174"/>
      <c r="CE299" s="174"/>
      <c r="CF299" s="174"/>
      <c r="CG299" s="174"/>
      <c r="CH299" s="174"/>
      <c r="CI299" s="174"/>
      <c r="CJ299" s="174"/>
      <c r="CK299" s="174"/>
      <c r="CL299" s="174"/>
      <c r="CM299" s="174"/>
      <c r="CN299" s="174"/>
      <c r="CO299" s="174"/>
      <c r="CP299" s="174"/>
      <c r="CQ299" s="174"/>
      <c r="CR299" s="174"/>
      <c r="CS299" s="174"/>
      <c r="CT299" s="174"/>
      <c r="CU299" s="174"/>
      <c r="CZ299" s="497"/>
      <c r="FV299" s="505"/>
      <c r="GF299" s="372"/>
    </row>
    <row r="300" spans="1:188" ht="39.950000000000003" customHeight="1" thickBot="1">
      <c r="A300" s="1020">
        <f t="shared" si="152"/>
        <v>0</v>
      </c>
      <c r="B300" s="939"/>
      <c r="C300" s="940"/>
      <c r="D300" s="943"/>
      <c r="E300" s="1027"/>
      <c r="F300" s="826"/>
      <c r="G300" s="827"/>
      <c r="H300" s="828"/>
      <c r="I300" s="1031">
        <f t="shared" si="151"/>
        <v>2</v>
      </c>
      <c r="J300" s="999" t="s">
        <v>0</v>
      </c>
      <c r="K300" s="999" t="s">
        <v>0</v>
      </c>
      <c r="L300" s="1007" t="s">
        <v>0</v>
      </c>
      <c r="M300" s="843">
        <f t="shared" si="133"/>
        <v>0.45833333333333331</v>
      </c>
      <c r="N300" s="219"/>
      <c r="O300" s="794"/>
      <c r="P300" s="103" t="s">
        <v>167</v>
      </c>
      <c r="Q300" s="116" t="str">
        <f t="shared" si="134"/>
        <v xml:space="preserve"> </v>
      </c>
      <c r="R300" s="116" t="str">
        <f t="shared" si="134"/>
        <v xml:space="preserve"> </v>
      </c>
      <c r="S300" s="116" t="str">
        <f t="shared" si="134"/>
        <v xml:space="preserve"> </v>
      </c>
      <c r="T300" s="123" t="str">
        <f t="shared" si="123"/>
        <v xml:space="preserve"> </v>
      </c>
      <c r="U300" s="143">
        <f t="shared" si="135"/>
        <v>41340.038194444445</v>
      </c>
      <c r="V300" s="203">
        <f t="shared" si="136"/>
        <v>0</v>
      </c>
      <c r="AD300" s="119" t="str">
        <f t="shared" si="124"/>
        <v>z-Unused-entry</v>
      </c>
      <c r="AE300" s="119">
        <f t="shared" si="125"/>
        <v>0</v>
      </c>
      <c r="AF300" s="110"/>
      <c r="AG300" s="115">
        <f t="shared" si="137"/>
        <v>0</v>
      </c>
      <c r="AH300" s="174">
        <f t="shared" si="126"/>
        <v>0</v>
      </c>
      <c r="AI300" s="174">
        <f t="shared" si="127"/>
        <v>0</v>
      </c>
      <c r="AJ300" s="285">
        <f t="shared" si="138"/>
        <v>999999999</v>
      </c>
      <c r="AK300" s="232">
        <f t="shared" si="128"/>
        <v>0</v>
      </c>
      <c r="AL300" s="232">
        <f t="shared" si="129"/>
        <v>0</v>
      </c>
      <c r="AM300" s="178">
        <f>IF(AND($L300="Attended",$J300="Yes"),IF('IO Intake'!D$8=$AJ300,VLOOKUP('IO Intro'!$C$4,$Y$9:$Z$16,2),$AM300),0)</f>
        <v>0</v>
      </c>
      <c r="AN300" s="178">
        <f t="shared" si="139"/>
        <v>0</v>
      </c>
      <c r="AO300" s="178">
        <f t="shared" si="140"/>
        <v>0</v>
      </c>
      <c r="AP300" s="178">
        <f t="shared" si="141"/>
        <v>0</v>
      </c>
      <c r="AQ300" s="178">
        <f t="shared" si="142"/>
        <v>0</v>
      </c>
      <c r="AR300" s="178">
        <f t="shared" si="143"/>
        <v>0</v>
      </c>
      <c r="AS300" s="178">
        <f t="shared" si="144"/>
        <v>0</v>
      </c>
      <c r="AT300" s="178">
        <f t="shared" si="145"/>
        <v>0</v>
      </c>
      <c r="AU300" s="214">
        <f t="shared" si="146"/>
        <v>0</v>
      </c>
      <c r="AV300" s="215"/>
      <c r="AW300" s="178"/>
      <c r="AX300" s="160">
        <f t="shared" si="147"/>
        <v>0</v>
      </c>
      <c r="AY300" s="191">
        <f t="shared" si="148"/>
        <v>0</v>
      </c>
      <c r="AZ300" s="191">
        <f t="shared" si="149"/>
        <v>0</v>
      </c>
      <c r="BA300" s="191">
        <f t="shared" si="150"/>
        <v>0</v>
      </c>
      <c r="BB300" s="161"/>
      <c r="BC300" s="174"/>
      <c r="BD300" s="174"/>
      <c r="BE300" s="174"/>
      <c r="BF300" s="174"/>
      <c r="BG300" s="174"/>
      <c r="BH300" s="174"/>
      <c r="BI300" s="157"/>
      <c r="BJ300" s="213">
        <f t="shared" si="130"/>
        <v>0</v>
      </c>
      <c r="BK300" s="213">
        <f t="shared" si="131"/>
        <v>0</v>
      </c>
      <c r="BL300" s="213">
        <f t="shared" si="132"/>
        <v>0</v>
      </c>
      <c r="BM300" s="817"/>
      <c r="BN300" s="219"/>
      <c r="BO300" s="193"/>
      <c r="BP300" s="215"/>
      <c r="BQ300" s="158"/>
      <c r="BR300" s="174"/>
      <c r="BS300" s="158"/>
      <c r="BT300" s="174"/>
      <c r="BU300" s="158"/>
      <c r="BV300" s="174"/>
      <c r="BW300" s="158"/>
      <c r="BX300" s="174"/>
      <c r="BY300" s="158"/>
      <c r="BZ300" s="202"/>
      <c r="CA300" s="212"/>
      <c r="CB300" s="174"/>
      <c r="CC300" s="174"/>
      <c r="CD300" s="174"/>
      <c r="CE300" s="174"/>
      <c r="CF300" s="174"/>
      <c r="CG300" s="174"/>
      <c r="CH300" s="174"/>
      <c r="CI300" s="174"/>
      <c r="CJ300" s="174"/>
      <c r="CK300" s="174"/>
      <c r="CL300" s="174"/>
      <c r="CM300" s="174"/>
      <c r="CN300" s="174"/>
      <c r="CO300" s="174"/>
      <c r="CP300" s="174"/>
      <c r="CQ300" s="174"/>
      <c r="CR300" s="174"/>
      <c r="CS300" s="174"/>
      <c r="CT300" s="174"/>
      <c r="CU300" s="174"/>
      <c r="CZ300" s="497"/>
      <c r="FV300" s="505"/>
      <c r="GF300" s="372"/>
    </row>
    <row r="301" spans="1:188" s="232" customFormat="1" ht="39.950000000000003" customHeight="1" thickBot="1">
      <c r="A301" s="1020">
        <f>IF(B301=0,0,A300+1)</f>
        <v>0</v>
      </c>
      <c r="B301" s="939"/>
      <c r="C301" s="940"/>
      <c r="D301" s="943"/>
      <c r="E301" s="1027"/>
      <c r="F301" s="826"/>
      <c r="G301" s="827"/>
      <c r="H301" s="828"/>
      <c r="I301" s="1031">
        <f t="shared" si="151"/>
        <v>2</v>
      </c>
      <c r="J301" s="999" t="s">
        <v>0</v>
      </c>
      <c r="K301" s="999" t="s">
        <v>0</v>
      </c>
      <c r="L301" s="1007" t="s">
        <v>0</v>
      </c>
      <c r="M301" s="843">
        <f t="shared" si="133"/>
        <v>0.45833333333333331</v>
      </c>
      <c r="N301" s="219"/>
      <c r="O301" s="794"/>
      <c r="P301" s="103" t="s">
        <v>167</v>
      </c>
      <c r="Q301" s="116" t="str">
        <f t="shared" si="134"/>
        <v xml:space="preserve"> </v>
      </c>
      <c r="R301" s="116" t="str">
        <f t="shared" si="134"/>
        <v xml:space="preserve"> </v>
      </c>
      <c r="S301" s="116" t="str">
        <f t="shared" si="134"/>
        <v xml:space="preserve"> </v>
      </c>
      <c r="T301" s="123" t="str">
        <f t="shared" si="123"/>
        <v xml:space="preserve"> </v>
      </c>
      <c r="U301" s="143">
        <f>IF(J301="Yes",U300+$U$1,U300)</f>
        <v>41340.038194444445</v>
      </c>
      <c r="V301" s="203">
        <f>IF(OR($D$2="A- Number",$D$2="A-Number",$D$2=" A-Number",$D$2=" A- Number",$D$2="A#"),D301,E301)</f>
        <v>0</v>
      </c>
      <c r="AD301" s="119" t="str">
        <f t="shared" si="124"/>
        <v>z-Unused-entry</v>
      </c>
      <c r="AE301" s="119">
        <f>C301</f>
        <v>0</v>
      </c>
      <c r="AF301" s="110"/>
      <c r="AG301" s="115">
        <f>IF(AH301=0,0,U301)</f>
        <v>0</v>
      </c>
      <c r="AH301" s="232">
        <f t="shared" si="126"/>
        <v>0</v>
      </c>
      <c r="AI301" s="232">
        <f t="shared" si="127"/>
        <v>0</v>
      </c>
      <c r="AJ301" s="285">
        <f t="shared" si="138"/>
        <v>999999999</v>
      </c>
      <c r="AK301" s="232">
        <f t="shared" si="128"/>
        <v>0</v>
      </c>
      <c r="AL301" s="232">
        <f t="shared" si="129"/>
        <v>0</v>
      </c>
      <c r="AM301" s="178">
        <f>IF(AND($L301="Attended",$J301="Yes"),IF('IO Intake'!D$8=$AJ301,VLOOKUP('IO Intro'!$C$4,$Y$9:$Z$16,2),$AM301),0)</f>
        <v>0</v>
      </c>
      <c r="AN301" s="178">
        <f t="shared" si="139"/>
        <v>0</v>
      </c>
      <c r="AO301" s="178">
        <f t="shared" si="140"/>
        <v>0</v>
      </c>
      <c r="AP301" s="178">
        <f t="shared" si="141"/>
        <v>0</v>
      </c>
      <c r="AQ301" s="178">
        <f t="shared" si="142"/>
        <v>0</v>
      </c>
      <c r="AR301" s="178">
        <f t="shared" si="143"/>
        <v>0</v>
      </c>
      <c r="AS301" s="178">
        <f t="shared" si="144"/>
        <v>0</v>
      </c>
      <c r="AT301" s="178">
        <f t="shared" si="145"/>
        <v>0</v>
      </c>
      <c r="AU301" s="214">
        <f t="shared" si="146"/>
        <v>0</v>
      </c>
      <c r="AV301" s="215"/>
      <c r="AW301" s="178"/>
      <c r="AX301" s="160">
        <f t="shared" si="147"/>
        <v>0</v>
      </c>
      <c r="AY301" s="191">
        <f t="shared" si="148"/>
        <v>0</v>
      </c>
      <c r="AZ301" s="191">
        <f t="shared" si="149"/>
        <v>0</v>
      </c>
      <c r="BA301" s="191">
        <f t="shared" si="150"/>
        <v>0</v>
      </c>
      <c r="BB301" s="161"/>
      <c r="BI301" s="157"/>
      <c r="BJ301" s="213">
        <f t="shared" si="130"/>
        <v>0</v>
      </c>
      <c r="BK301" s="213">
        <f t="shared" si="131"/>
        <v>0</v>
      </c>
      <c r="BL301" s="213">
        <f t="shared" si="132"/>
        <v>0</v>
      </c>
      <c r="BM301" s="817"/>
      <c r="BN301" s="219"/>
      <c r="BO301" s="193"/>
      <c r="BP301" s="215"/>
      <c r="BQ301" s="158"/>
      <c r="BS301" s="158"/>
      <c r="BU301" s="158"/>
      <c r="BW301" s="158"/>
      <c r="BY301" s="158"/>
      <c r="CA301" s="212"/>
      <c r="CZ301" s="497"/>
      <c r="DA301" s="560"/>
      <c r="DB301" s="560"/>
      <c r="DC301" s="560"/>
      <c r="DD301" s="560"/>
      <c r="DE301" s="560"/>
      <c r="DF301" s="560"/>
      <c r="DG301" s="560"/>
      <c r="DH301" s="560"/>
      <c r="DI301" s="560"/>
      <c r="DJ301" s="560"/>
      <c r="DK301" s="560"/>
      <c r="DL301" s="560"/>
      <c r="DM301" s="560"/>
      <c r="DN301" s="560"/>
      <c r="DO301" s="560"/>
      <c r="DP301" s="560"/>
      <c r="DQ301" s="560"/>
      <c r="DR301" s="560"/>
      <c r="DS301" s="560"/>
      <c r="DT301" s="560"/>
      <c r="DU301" s="560"/>
      <c r="DV301" s="560"/>
      <c r="DW301" s="560"/>
      <c r="DX301" s="560"/>
      <c r="DY301" s="560"/>
      <c r="DZ301" s="560"/>
      <c r="EA301" s="560"/>
      <c r="EB301" s="560"/>
      <c r="EC301" s="560"/>
      <c r="ED301" s="560"/>
      <c r="EE301" s="560"/>
      <c r="EF301" s="560"/>
      <c r="EG301" s="560"/>
      <c r="EH301" s="560"/>
      <c r="EI301" s="560"/>
      <c r="EJ301" s="560"/>
      <c r="EK301" s="560"/>
      <c r="EL301" s="560"/>
      <c r="EM301" s="560"/>
      <c r="EN301" s="560"/>
      <c r="EO301" s="560"/>
      <c r="EP301" s="560"/>
      <c r="EQ301" s="560"/>
      <c r="ER301" s="560"/>
      <c r="ES301" s="560"/>
      <c r="ET301" s="560"/>
      <c r="EU301" s="560"/>
      <c r="EV301" s="560"/>
      <c r="EW301" s="864"/>
      <c r="EX301" s="560"/>
      <c r="EY301" s="560"/>
      <c r="EZ301" s="560"/>
      <c r="FA301" s="560"/>
      <c r="FB301" s="560"/>
      <c r="FC301" s="560"/>
      <c r="FD301" s="560"/>
      <c r="FE301" s="560"/>
      <c r="FF301" s="560"/>
      <c r="FG301" s="560"/>
      <c r="FH301" s="560"/>
      <c r="FI301" s="560"/>
      <c r="FJ301" s="560"/>
      <c r="FK301" s="560"/>
      <c r="FL301" s="560"/>
      <c r="FM301" s="560"/>
      <c r="FN301" s="560"/>
      <c r="FO301" s="560"/>
      <c r="FP301" s="560"/>
      <c r="FQ301" s="560"/>
      <c r="FR301" s="560"/>
      <c r="FS301" s="560"/>
      <c r="FT301" s="560"/>
      <c r="FU301" s="560"/>
      <c r="FV301" s="505"/>
      <c r="FW301" s="212"/>
      <c r="GF301" s="372"/>
    </row>
    <row r="302" spans="1:188" s="232" customFormat="1" ht="39.950000000000003" customHeight="1" thickBot="1">
      <c r="A302" s="1020">
        <f>IF(B302=0,0,A301+1)</f>
        <v>0</v>
      </c>
      <c r="B302" s="939"/>
      <c r="C302" s="940"/>
      <c r="D302" s="943"/>
      <c r="E302" s="1027"/>
      <c r="F302" s="826"/>
      <c r="G302" s="827"/>
      <c r="H302" s="828"/>
      <c r="I302" s="1031">
        <f t="shared" si="151"/>
        <v>2</v>
      </c>
      <c r="J302" s="999" t="s">
        <v>0</v>
      </c>
      <c r="K302" s="999" t="s">
        <v>0</v>
      </c>
      <c r="L302" s="1007" t="s">
        <v>0</v>
      </c>
      <c r="M302" s="843">
        <f t="shared" si="133"/>
        <v>0.45833333333333331</v>
      </c>
      <c r="N302" s="219"/>
      <c r="O302" s="794"/>
      <c r="P302" s="103" t="s">
        <v>167</v>
      </c>
      <c r="Q302" s="116" t="str">
        <f t="shared" si="134"/>
        <v xml:space="preserve"> </v>
      </c>
      <c r="R302" s="116" t="str">
        <f t="shared" si="134"/>
        <v xml:space="preserve"> </v>
      </c>
      <c r="S302" s="116" t="str">
        <f t="shared" si="134"/>
        <v xml:space="preserve"> </v>
      </c>
      <c r="T302" s="123" t="str">
        <f t="shared" si="123"/>
        <v xml:space="preserve"> </v>
      </c>
      <c r="U302" s="143">
        <f>IF(J302="Yes",U301+$U$1,U301)</f>
        <v>41340.038194444445</v>
      </c>
      <c r="V302" s="203">
        <f>IF(OR($D$2="A- Number",$D$2="A-Number",$D$2=" A-Number",$D$2=" A- Number",$D$2="A#"),D302,E302)</f>
        <v>0</v>
      </c>
      <c r="AD302" s="119" t="str">
        <f t="shared" si="124"/>
        <v>z-Unused-entry</v>
      </c>
      <c r="AE302" s="119">
        <f>C302</f>
        <v>0</v>
      </c>
      <c r="AF302" s="110"/>
      <c r="AG302" s="115">
        <f>IF(AH302=0,0,U302)</f>
        <v>0</v>
      </c>
      <c r="AH302" s="232">
        <f t="shared" si="126"/>
        <v>0</v>
      </c>
      <c r="AI302" s="232">
        <f t="shared" si="127"/>
        <v>0</v>
      </c>
      <c r="AJ302" s="285">
        <f t="shared" si="138"/>
        <v>999999999</v>
      </c>
      <c r="AK302" s="232">
        <f t="shared" si="128"/>
        <v>0</v>
      </c>
      <c r="AL302" s="232">
        <f t="shared" si="129"/>
        <v>0</v>
      </c>
      <c r="AM302" s="178">
        <f>IF(AND($L302="Attended",$J302="Yes"),IF('IO Intake'!D$8=$AJ302,VLOOKUP('IO Intro'!$C$4,$Y$9:$Z$16,2),$AM302),0)</f>
        <v>0</v>
      </c>
      <c r="AN302" s="178">
        <f t="shared" si="139"/>
        <v>0</v>
      </c>
      <c r="AO302" s="178">
        <f t="shared" si="140"/>
        <v>0</v>
      </c>
      <c r="AP302" s="178">
        <f t="shared" si="141"/>
        <v>0</v>
      </c>
      <c r="AQ302" s="178">
        <f t="shared" si="142"/>
        <v>0</v>
      </c>
      <c r="AR302" s="178">
        <f t="shared" si="143"/>
        <v>0</v>
      </c>
      <c r="AS302" s="178">
        <f t="shared" si="144"/>
        <v>0</v>
      </c>
      <c r="AT302" s="178">
        <f t="shared" si="145"/>
        <v>0</v>
      </c>
      <c r="AU302" s="214">
        <f t="shared" si="146"/>
        <v>0</v>
      </c>
      <c r="AV302" s="215"/>
      <c r="AW302" s="178"/>
      <c r="AX302" s="160">
        <f t="shared" si="147"/>
        <v>0</v>
      </c>
      <c r="AY302" s="191">
        <f t="shared" si="148"/>
        <v>0</v>
      </c>
      <c r="AZ302" s="191">
        <f t="shared" si="149"/>
        <v>0</v>
      </c>
      <c r="BA302" s="191">
        <f t="shared" si="150"/>
        <v>0</v>
      </c>
      <c r="BB302" s="161"/>
      <c r="BI302" s="157"/>
      <c r="BJ302" s="213">
        <f t="shared" si="130"/>
        <v>0</v>
      </c>
      <c r="BK302" s="213">
        <f t="shared" si="131"/>
        <v>0</v>
      </c>
      <c r="BL302" s="213">
        <f t="shared" si="132"/>
        <v>0</v>
      </c>
      <c r="BM302" s="817"/>
      <c r="BN302" s="219"/>
      <c r="BO302" s="193"/>
      <c r="BP302" s="215"/>
      <c r="BQ302" s="158"/>
      <c r="BS302" s="158"/>
      <c r="BU302" s="158"/>
      <c r="BW302" s="158"/>
      <c r="BY302" s="158"/>
      <c r="CA302" s="212"/>
      <c r="CZ302" s="497"/>
      <c r="DA302" s="560"/>
      <c r="DB302" s="560"/>
      <c r="DC302" s="560"/>
      <c r="DD302" s="560"/>
      <c r="DE302" s="560"/>
      <c r="DF302" s="560"/>
      <c r="DG302" s="560"/>
      <c r="DH302" s="560"/>
      <c r="DI302" s="560"/>
      <c r="DJ302" s="560"/>
      <c r="DK302" s="560"/>
      <c r="DL302" s="560"/>
      <c r="DM302" s="560"/>
      <c r="DN302" s="560"/>
      <c r="DO302" s="560"/>
      <c r="DP302" s="560"/>
      <c r="DQ302" s="560"/>
      <c r="DR302" s="560"/>
      <c r="DS302" s="560"/>
      <c r="DT302" s="560"/>
      <c r="DU302" s="560"/>
      <c r="DV302" s="560"/>
      <c r="DW302" s="560"/>
      <c r="DX302" s="560"/>
      <c r="DY302" s="560"/>
      <c r="DZ302" s="560"/>
      <c r="EA302" s="560"/>
      <c r="EB302" s="560"/>
      <c r="EC302" s="560"/>
      <c r="ED302" s="560"/>
      <c r="EE302" s="560"/>
      <c r="EF302" s="560"/>
      <c r="EG302" s="560"/>
      <c r="EH302" s="560"/>
      <c r="EI302" s="560"/>
      <c r="EJ302" s="560"/>
      <c r="EK302" s="560"/>
      <c r="EL302" s="560"/>
      <c r="EM302" s="560"/>
      <c r="EN302" s="560"/>
      <c r="EO302" s="560"/>
      <c r="EP302" s="560"/>
      <c r="EQ302" s="560"/>
      <c r="ER302" s="560"/>
      <c r="ES302" s="560"/>
      <c r="ET302" s="560"/>
      <c r="EU302" s="560"/>
      <c r="EV302" s="560"/>
      <c r="EW302" s="864"/>
      <c r="EX302" s="560"/>
      <c r="EY302" s="560"/>
      <c r="EZ302" s="560"/>
      <c r="FA302" s="560"/>
      <c r="FB302" s="560"/>
      <c r="FC302" s="560"/>
      <c r="FD302" s="560"/>
      <c r="FE302" s="560"/>
      <c r="FF302" s="560"/>
      <c r="FG302" s="560"/>
      <c r="FH302" s="560"/>
      <c r="FI302" s="560"/>
      <c r="FJ302" s="560"/>
      <c r="FK302" s="560"/>
      <c r="FL302" s="560"/>
      <c r="FM302" s="560"/>
      <c r="FN302" s="560"/>
      <c r="FO302" s="560"/>
      <c r="FP302" s="560"/>
      <c r="FQ302" s="560"/>
      <c r="FR302" s="560"/>
      <c r="FS302" s="560"/>
      <c r="FT302" s="560"/>
      <c r="FU302" s="560"/>
      <c r="FV302" s="505"/>
      <c r="FW302" s="212"/>
      <c r="GF302" s="372"/>
    </row>
    <row r="303" spans="1:188" s="232" customFormat="1" ht="39.950000000000003" customHeight="1" thickBot="1">
      <c r="A303" s="1020">
        <f>IF(B303=0,0,A302+1)</f>
        <v>0</v>
      </c>
      <c r="B303" s="939"/>
      <c r="C303" s="940"/>
      <c r="D303" s="943"/>
      <c r="E303" s="1027"/>
      <c r="F303" s="826"/>
      <c r="G303" s="827"/>
      <c r="H303" s="828"/>
      <c r="I303" s="1031">
        <f t="shared" si="151"/>
        <v>2</v>
      </c>
      <c r="J303" s="999" t="s">
        <v>0</v>
      </c>
      <c r="K303" s="999" t="s">
        <v>0</v>
      </c>
      <c r="L303" s="1007" t="s">
        <v>0</v>
      </c>
      <c r="M303" s="843">
        <f t="shared" si="133"/>
        <v>0.45833333333333331</v>
      </c>
      <c r="N303" s="219"/>
      <c r="O303" s="794"/>
      <c r="P303" s="103" t="s">
        <v>167</v>
      </c>
      <c r="Q303" s="116" t="str">
        <f t="shared" si="134"/>
        <v xml:space="preserve"> </v>
      </c>
      <c r="R303" s="116" t="str">
        <f t="shared" si="134"/>
        <v xml:space="preserve"> </v>
      </c>
      <c r="S303" s="116" t="str">
        <f t="shared" si="134"/>
        <v xml:space="preserve"> </v>
      </c>
      <c r="T303" s="123" t="str">
        <f t="shared" si="123"/>
        <v xml:space="preserve"> </v>
      </c>
      <c r="U303" s="143">
        <f>IF(J303="Yes",U302+$U$1,U302)</f>
        <v>41340.038194444445</v>
      </c>
      <c r="V303" s="203">
        <f>IF(OR($D$2="A- Number",$D$2="A-Number",$D$2=" A-Number",$D$2=" A- Number",$D$2="A#"),D303,E303)</f>
        <v>0</v>
      </c>
      <c r="AD303" s="119" t="str">
        <f t="shared" si="124"/>
        <v>z-Unused-entry</v>
      </c>
      <c r="AE303" s="119">
        <f>C303</f>
        <v>0</v>
      </c>
      <c r="AF303" s="110"/>
      <c r="AG303" s="115">
        <f>IF(AH303=0,0,U303)</f>
        <v>0</v>
      </c>
      <c r="AH303" s="232">
        <f t="shared" si="126"/>
        <v>0</v>
      </c>
      <c r="AI303" s="232">
        <f t="shared" si="127"/>
        <v>0</v>
      </c>
      <c r="AJ303" s="285">
        <f t="shared" si="138"/>
        <v>999999999</v>
      </c>
      <c r="AK303" s="232">
        <f t="shared" si="128"/>
        <v>0</v>
      </c>
      <c r="AL303" s="232">
        <f t="shared" si="129"/>
        <v>0</v>
      </c>
      <c r="AM303" s="178">
        <f>IF(AND($L303="Attended",$J303="Yes"),IF('IO Intake'!D$8=$AJ303,VLOOKUP('IO Intro'!$C$4,$Y$9:$Z$16,2),$AM303),0)</f>
        <v>0</v>
      </c>
      <c r="AN303" s="178">
        <f t="shared" si="139"/>
        <v>0</v>
      </c>
      <c r="AO303" s="178">
        <f t="shared" si="140"/>
        <v>0</v>
      </c>
      <c r="AP303" s="178">
        <f t="shared" si="141"/>
        <v>0</v>
      </c>
      <c r="AQ303" s="178">
        <f t="shared" si="142"/>
        <v>0</v>
      </c>
      <c r="AR303" s="178">
        <f t="shared" si="143"/>
        <v>0</v>
      </c>
      <c r="AS303" s="178">
        <f t="shared" si="144"/>
        <v>0</v>
      </c>
      <c r="AT303" s="178">
        <f t="shared" si="145"/>
        <v>0</v>
      </c>
      <c r="AU303" s="214">
        <f t="shared" si="146"/>
        <v>0</v>
      </c>
      <c r="AV303" s="215"/>
      <c r="AW303" s="178"/>
      <c r="AX303" s="160">
        <f t="shared" si="147"/>
        <v>0</v>
      </c>
      <c r="AY303" s="191">
        <f t="shared" si="148"/>
        <v>0</v>
      </c>
      <c r="AZ303" s="191">
        <f t="shared" si="149"/>
        <v>0</v>
      </c>
      <c r="BA303" s="191">
        <f t="shared" si="150"/>
        <v>0</v>
      </c>
      <c r="BB303" s="161"/>
      <c r="BI303" s="157"/>
      <c r="BJ303" s="213">
        <f t="shared" si="130"/>
        <v>0</v>
      </c>
      <c r="BK303" s="213">
        <f t="shared" si="131"/>
        <v>0</v>
      </c>
      <c r="BL303" s="213">
        <f t="shared" si="132"/>
        <v>0</v>
      </c>
      <c r="BM303" s="817"/>
      <c r="BN303" s="219"/>
      <c r="BO303" s="193"/>
      <c r="BP303" s="215"/>
      <c r="BQ303" s="158"/>
      <c r="BS303" s="158"/>
      <c r="BU303" s="158"/>
      <c r="BW303" s="158"/>
      <c r="BY303" s="158"/>
      <c r="CA303" s="212"/>
      <c r="CZ303" s="497"/>
      <c r="DA303" s="560"/>
      <c r="DB303" s="560"/>
      <c r="DC303" s="560"/>
      <c r="DD303" s="560"/>
      <c r="DE303" s="560"/>
      <c r="DF303" s="560"/>
      <c r="DG303" s="560"/>
      <c r="DH303" s="560"/>
      <c r="DI303" s="560"/>
      <c r="DJ303" s="560"/>
      <c r="DK303" s="560"/>
      <c r="DL303" s="560"/>
      <c r="DM303" s="560"/>
      <c r="DN303" s="560"/>
      <c r="DO303" s="560"/>
      <c r="DP303" s="560"/>
      <c r="DQ303" s="560"/>
      <c r="DR303" s="560"/>
      <c r="DS303" s="560"/>
      <c r="DT303" s="560"/>
      <c r="DU303" s="560"/>
      <c r="DV303" s="560"/>
      <c r="DW303" s="560"/>
      <c r="DX303" s="560"/>
      <c r="DY303" s="560"/>
      <c r="DZ303" s="560"/>
      <c r="EA303" s="560"/>
      <c r="EB303" s="560"/>
      <c r="EC303" s="560"/>
      <c r="ED303" s="560"/>
      <c r="EE303" s="560"/>
      <c r="EF303" s="560"/>
      <c r="EG303" s="560"/>
      <c r="EH303" s="560"/>
      <c r="EI303" s="560"/>
      <c r="EJ303" s="560"/>
      <c r="EK303" s="560"/>
      <c r="EL303" s="560"/>
      <c r="EM303" s="560"/>
      <c r="EN303" s="560"/>
      <c r="EO303" s="560"/>
      <c r="EP303" s="560"/>
      <c r="EQ303" s="560"/>
      <c r="ER303" s="560"/>
      <c r="ES303" s="560"/>
      <c r="ET303" s="560"/>
      <c r="EU303" s="560"/>
      <c r="EV303" s="560"/>
      <c r="EW303" s="864"/>
      <c r="EX303" s="560"/>
      <c r="EY303" s="560"/>
      <c r="EZ303" s="560"/>
      <c r="FA303" s="560"/>
      <c r="FB303" s="560"/>
      <c r="FC303" s="560"/>
      <c r="FD303" s="560"/>
      <c r="FE303" s="560"/>
      <c r="FF303" s="560"/>
      <c r="FG303" s="560"/>
      <c r="FH303" s="560"/>
      <c r="FI303" s="560"/>
      <c r="FJ303" s="560"/>
      <c r="FK303" s="560"/>
      <c r="FL303" s="560"/>
      <c r="FM303" s="560"/>
      <c r="FN303" s="560"/>
      <c r="FO303" s="560"/>
      <c r="FP303" s="560"/>
      <c r="FQ303" s="560"/>
      <c r="FR303" s="560"/>
      <c r="FS303" s="560"/>
      <c r="FT303" s="560"/>
      <c r="FU303" s="560"/>
      <c r="FV303" s="505"/>
      <c r="FW303" s="212"/>
      <c r="GF303" s="372"/>
    </row>
    <row r="304" spans="1:188" ht="39.950000000000003" customHeight="1" thickBot="1">
      <c r="A304" s="1020">
        <f>IF(B304=0,0,A303+1)</f>
        <v>0</v>
      </c>
      <c r="B304" s="939"/>
      <c r="C304" s="940"/>
      <c r="D304" s="943"/>
      <c r="E304" s="1027"/>
      <c r="F304" s="826"/>
      <c r="G304" s="827"/>
      <c r="H304" s="828"/>
      <c r="I304" s="1031">
        <f t="shared" si="151"/>
        <v>2</v>
      </c>
      <c r="J304" s="1000" t="s">
        <v>0</v>
      </c>
      <c r="K304" s="999" t="s">
        <v>0</v>
      </c>
      <c r="L304" s="1006" t="s">
        <v>0</v>
      </c>
      <c r="M304" s="843">
        <f t="shared" si="133"/>
        <v>0.45833333333333331</v>
      </c>
      <c r="N304" s="219"/>
      <c r="O304" s="794"/>
      <c r="P304" s="103" t="s">
        <v>167</v>
      </c>
      <c r="Q304" s="116" t="str">
        <f t="shared" si="134"/>
        <v xml:space="preserve"> </v>
      </c>
      <c r="R304" s="116" t="str">
        <f t="shared" si="134"/>
        <v xml:space="preserve"> </v>
      </c>
      <c r="S304" s="116" t="str">
        <f t="shared" si="134"/>
        <v xml:space="preserve"> </v>
      </c>
      <c r="T304" s="123" t="str">
        <f t="shared" si="123"/>
        <v xml:space="preserve"> </v>
      </c>
      <c r="U304" s="143">
        <f>IF(J304="Yes",U303+$U$1,U303)</f>
        <v>41340.038194444445</v>
      </c>
      <c r="V304" s="203">
        <f>IF(OR($D$2="A- Number",$D$2="A-Number",$D$2=" A-Number",$D$2=" A- Number",$D$2="A#"),D304,E304)</f>
        <v>0</v>
      </c>
      <c r="W304" s="232"/>
      <c r="X304" s="232"/>
      <c r="Y304" s="232"/>
      <c r="Z304" s="232"/>
      <c r="AA304" s="232"/>
      <c r="AB304" s="232"/>
      <c r="AC304" s="232"/>
      <c r="AD304" s="119" t="str">
        <f t="shared" si="124"/>
        <v>z-Unused-entry</v>
      </c>
      <c r="AE304" s="119">
        <f>C304</f>
        <v>0</v>
      </c>
      <c r="AF304" s="110"/>
      <c r="AG304" s="115">
        <f>IF(AH304=0,0,U304)</f>
        <v>0</v>
      </c>
      <c r="AH304" s="232">
        <f t="shared" si="126"/>
        <v>0</v>
      </c>
      <c r="AI304" s="232">
        <f t="shared" si="127"/>
        <v>0</v>
      </c>
      <c r="AJ304" s="285">
        <f t="shared" si="138"/>
        <v>999999999</v>
      </c>
      <c r="AK304" s="232">
        <f t="shared" si="128"/>
        <v>0</v>
      </c>
      <c r="AL304" s="232">
        <f t="shared" si="129"/>
        <v>0</v>
      </c>
      <c r="AM304" s="178">
        <f>IF(AND($L304="Attended",$J304="Yes"),IF('IO Intake'!D$8=$AJ304,VLOOKUP('IO Intro'!$C$4,$Y$9:$Z$16,2),$AM304),0)</f>
        <v>0</v>
      </c>
      <c r="AN304" s="178">
        <f t="shared" si="139"/>
        <v>0</v>
      </c>
      <c r="AO304" s="178">
        <f t="shared" si="140"/>
        <v>0</v>
      </c>
      <c r="AP304" s="178">
        <f t="shared" si="141"/>
        <v>0</v>
      </c>
      <c r="AQ304" s="178">
        <f t="shared" si="142"/>
        <v>0</v>
      </c>
      <c r="AR304" s="178">
        <f t="shared" si="143"/>
        <v>0</v>
      </c>
      <c r="AS304" s="178">
        <f t="shared" si="144"/>
        <v>0</v>
      </c>
      <c r="AT304" s="178">
        <f t="shared" si="145"/>
        <v>0</v>
      </c>
      <c r="AU304" s="214">
        <f t="shared" si="146"/>
        <v>0</v>
      </c>
      <c r="AV304" s="215"/>
      <c r="AW304" s="178"/>
      <c r="AX304" s="160">
        <f t="shared" si="147"/>
        <v>0</v>
      </c>
      <c r="AY304" s="191">
        <f t="shared" si="148"/>
        <v>0</v>
      </c>
      <c r="AZ304" s="191">
        <f t="shared" si="149"/>
        <v>0</v>
      </c>
      <c r="BA304" s="191">
        <f t="shared" si="150"/>
        <v>0</v>
      </c>
      <c r="BB304" s="161"/>
      <c r="BC304" s="232"/>
      <c r="BD304" s="232"/>
      <c r="BE304" s="232"/>
      <c r="BF304" s="232"/>
      <c r="BG304" s="232"/>
      <c r="BH304" s="232"/>
      <c r="BI304" s="157"/>
      <c r="BJ304" s="213">
        <f t="shared" si="130"/>
        <v>0</v>
      </c>
      <c r="BK304" s="213">
        <f t="shared" si="131"/>
        <v>0</v>
      </c>
      <c r="BL304" s="213">
        <f t="shared" si="132"/>
        <v>0</v>
      </c>
      <c r="BM304" s="817"/>
      <c r="BN304" s="219"/>
      <c r="BO304" s="193"/>
      <c r="BP304" s="215"/>
      <c r="BQ304" s="158"/>
      <c r="BR304" s="232"/>
      <c r="BS304" s="158"/>
      <c r="BT304" s="232"/>
      <c r="BU304" s="158"/>
      <c r="BV304" s="232"/>
      <c r="BW304" s="158"/>
      <c r="BX304" s="232"/>
      <c r="BY304" s="158"/>
      <c r="BZ304" s="232"/>
      <c r="CA304" s="212"/>
      <c r="CB304" s="232"/>
      <c r="CC304" s="232"/>
      <c r="CD304" s="232"/>
      <c r="CE304" s="232"/>
      <c r="CF304" s="232"/>
      <c r="CG304" s="232"/>
      <c r="CH304" s="232"/>
      <c r="CI304" s="232"/>
      <c r="CJ304" s="232"/>
      <c r="CK304" s="232"/>
      <c r="CL304" s="232"/>
      <c r="CM304" s="232"/>
      <c r="CN304" s="232"/>
      <c r="CO304" s="232"/>
      <c r="CP304" s="232"/>
      <c r="CQ304" s="232"/>
      <c r="CR304" s="232"/>
      <c r="CS304" s="232"/>
      <c r="CT304" s="232"/>
      <c r="CU304" s="232"/>
      <c r="CV304" s="232">
        <v>4</v>
      </c>
      <c r="CW304" s="232" t="s">
        <v>0</v>
      </c>
      <c r="CX304" s="232" t="s">
        <v>0</v>
      </c>
      <c r="CY304" s="232" t="s">
        <v>0</v>
      </c>
      <c r="CZ304" s="497"/>
      <c r="FV304" s="505"/>
      <c r="GF304" s="372"/>
    </row>
    <row r="305" spans="1:188" ht="39.950000000000003" customHeight="1" thickBot="1">
      <c r="A305" s="1020">
        <f>IF(B305=0,0,A304+1)</f>
        <v>0</v>
      </c>
      <c r="B305" s="939"/>
      <c r="C305" s="947"/>
      <c r="D305" s="948"/>
      <c r="E305" s="1029"/>
      <c r="F305" s="832"/>
      <c r="G305" s="833"/>
      <c r="H305" s="834"/>
      <c r="I305" s="1031">
        <f t="shared" si="151"/>
        <v>2</v>
      </c>
      <c r="J305" s="1000" t="s">
        <v>0</v>
      </c>
      <c r="K305" s="999" t="s">
        <v>0</v>
      </c>
      <c r="L305" s="1006" t="s">
        <v>0</v>
      </c>
      <c r="M305" s="843">
        <f t="shared" si="133"/>
        <v>0.45833333333333331</v>
      </c>
      <c r="N305" s="800"/>
      <c r="O305" s="801"/>
      <c r="P305" s="103" t="s">
        <v>167</v>
      </c>
      <c r="Q305" s="116" t="str">
        <f t="shared" si="134"/>
        <v xml:space="preserve"> </v>
      </c>
      <c r="R305" s="116" t="str">
        <f t="shared" si="134"/>
        <v xml:space="preserve"> </v>
      </c>
      <c r="S305" s="116" t="str">
        <f t="shared" si="134"/>
        <v xml:space="preserve"> </v>
      </c>
      <c r="T305" s="123" t="str">
        <f t="shared" si="123"/>
        <v xml:space="preserve"> </v>
      </c>
      <c r="U305" s="143">
        <f>IF(J305="Yes",U304+$U$1,U304)</f>
        <v>41340.038194444445</v>
      </c>
      <c r="V305" s="203">
        <f>IF(OR($D$2="A- Number",$D$2="A-Number",$D$2=" A-Number",$D$2=" A- Number",$D$2="A#"),D305,E305)</f>
        <v>0</v>
      </c>
      <c r="W305" s="232"/>
      <c r="X305" s="232"/>
      <c r="Y305" s="232"/>
      <c r="Z305" s="232"/>
      <c r="AA305" s="232"/>
      <c r="AB305" s="232"/>
      <c r="AC305" s="232"/>
      <c r="AD305" s="119" t="str">
        <f t="shared" si="124"/>
        <v>z-Unused-entry</v>
      </c>
      <c r="AE305" s="119">
        <f>C305</f>
        <v>0</v>
      </c>
      <c r="AF305" s="110"/>
      <c r="AG305" s="115">
        <f>IF(AH305=0,0,U305)</f>
        <v>0</v>
      </c>
      <c r="AH305" s="232">
        <f t="shared" si="126"/>
        <v>0</v>
      </c>
      <c r="AI305" s="232">
        <f t="shared" si="127"/>
        <v>0</v>
      </c>
      <c r="AJ305" s="285">
        <f t="shared" si="138"/>
        <v>999999999</v>
      </c>
      <c r="AK305" s="232">
        <f t="shared" si="128"/>
        <v>0</v>
      </c>
      <c r="AL305" s="232">
        <f t="shared" si="129"/>
        <v>0</v>
      </c>
      <c r="AM305" s="178">
        <f>IF(AND($L305="Attended",$J305="Yes"),IF('IO Intake'!D$8=$AJ305,VLOOKUP('IO Intro'!$C$4,$Y$9:$Z$16,2),$AM305),0)</f>
        <v>0</v>
      </c>
      <c r="AN305" s="178">
        <f t="shared" si="139"/>
        <v>0</v>
      </c>
      <c r="AO305" s="178">
        <f t="shared" si="140"/>
        <v>0</v>
      </c>
      <c r="AP305" s="178">
        <f t="shared" si="141"/>
        <v>0</v>
      </c>
      <c r="AQ305" s="178">
        <f t="shared" si="142"/>
        <v>0</v>
      </c>
      <c r="AR305" s="178">
        <f t="shared" si="143"/>
        <v>0</v>
      </c>
      <c r="AS305" s="178">
        <f t="shared" si="144"/>
        <v>0</v>
      </c>
      <c r="AT305" s="178">
        <f t="shared" si="145"/>
        <v>0</v>
      </c>
      <c r="AU305" s="214">
        <f t="shared" si="146"/>
        <v>0</v>
      </c>
      <c r="AV305" s="215"/>
      <c r="AW305" s="178"/>
      <c r="AX305" s="160">
        <f t="shared" si="147"/>
        <v>0</v>
      </c>
      <c r="AY305" s="191">
        <f t="shared" si="148"/>
        <v>0</v>
      </c>
      <c r="AZ305" s="191">
        <f t="shared" si="149"/>
        <v>0</v>
      </c>
      <c r="BA305" s="191">
        <f t="shared" si="150"/>
        <v>0</v>
      </c>
      <c r="BB305" s="161"/>
      <c r="BC305" s="232"/>
      <c r="BD305" s="232"/>
      <c r="BE305" s="232"/>
      <c r="BF305" s="232"/>
      <c r="BG305" s="232"/>
      <c r="BH305" s="232"/>
      <c r="BI305" s="157"/>
      <c r="BJ305" s="213">
        <f t="shared" si="130"/>
        <v>0</v>
      </c>
      <c r="BK305" s="213">
        <f t="shared" si="131"/>
        <v>0</v>
      </c>
      <c r="BL305" s="213">
        <f t="shared" si="132"/>
        <v>0</v>
      </c>
      <c r="BM305" s="817"/>
      <c r="BN305" s="219"/>
      <c r="BO305" s="193"/>
      <c r="BP305" s="215"/>
      <c r="BQ305" s="158"/>
      <c r="BR305" s="232"/>
      <c r="BS305" s="158"/>
      <c r="BT305" s="232"/>
      <c r="BU305" s="158"/>
      <c r="BV305" s="232"/>
      <c r="BW305" s="158"/>
      <c r="BX305" s="232"/>
      <c r="BY305" s="158"/>
      <c r="BZ305" s="232"/>
      <c r="CA305" s="212"/>
      <c r="CB305" s="232"/>
      <c r="CC305" s="232"/>
      <c r="CD305" s="232"/>
      <c r="CE305" s="232"/>
      <c r="CF305" s="232"/>
      <c r="CG305" s="232"/>
      <c r="CH305" s="232"/>
      <c r="CI305" s="232"/>
      <c r="CJ305" s="232"/>
      <c r="CK305" s="232"/>
      <c r="CL305" s="232"/>
      <c r="CM305" s="232"/>
      <c r="CN305" s="232"/>
      <c r="CO305" s="232"/>
      <c r="CP305" s="232"/>
      <c r="CQ305" s="232"/>
      <c r="CR305" s="232"/>
      <c r="CS305" s="232"/>
      <c r="CT305" s="232"/>
      <c r="CU305" s="232"/>
      <c r="CV305" s="232">
        <v>4</v>
      </c>
      <c r="CW305" s="232" t="s">
        <v>0</v>
      </c>
      <c r="CX305" s="232" t="s">
        <v>0</v>
      </c>
      <c r="CY305" s="232" t="s">
        <v>0</v>
      </c>
      <c r="CZ305" s="497"/>
      <c r="FV305" s="505"/>
      <c r="GF305" s="372"/>
    </row>
    <row r="306" spans="1:188" ht="22.5" thickTop="1" thickBot="1">
      <c r="A306" s="253">
        <f>MAX(A4:A305)</f>
        <v>54</v>
      </c>
      <c r="B306" s="238"/>
      <c r="C306" s="238"/>
      <c r="D306" s="238"/>
      <c r="E306" s="238"/>
      <c r="F306" s="238"/>
      <c r="G306" s="238"/>
      <c r="H306" s="238"/>
      <c r="I306" s="863"/>
      <c r="L306" s="239"/>
      <c r="M306" s="237"/>
      <c r="N306" s="237"/>
      <c r="O306" s="237"/>
      <c r="P306" s="240" t="s">
        <v>167</v>
      </c>
      <c r="Q306" s="241" t="str">
        <f t="shared" si="134"/>
        <v xml:space="preserve"> </v>
      </c>
      <c r="R306" s="241" t="str">
        <f t="shared" si="134"/>
        <v xml:space="preserve"> </v>
      </c>
      <c r="S306" s="241" t="str">
        <f t="shared" si="134"/>
        <v xml:space="preserve"> </v>
      </c>
      <c r="T306" s="242"/>
      <c r="U306" s="237"/>
      <c r="V306" s="237"/>
      <c r="W306" s="237"/>
      <c r="X306" s="237"/>
      <c r="Y306" s="237"/>
      <c r="Z306" s="237"/>
      <c r="AA306" s="237"/>
      <c r="AB306" s="237"/>
      <c r="AC306" s="237"/>
      <c r="AD306" s="237"/>
      <c r="AE306" s="237"/>
      <c r="AF306" s="237"/>
      <c r="AG306" s="237"/>
      <c r="AH306" s="237"/>
      <c r="AI306" s="237"/>
      <c r="AJ306" s="237"/>
      <c r="AK306" s="237"/>
      <c r="AL306" s="237"/>
      <c r="AM306" s="243"/>
      <c r="AN306" s="243"/>
      <c r="AO306" s="243"/>
      <c r="AP306" s="243"/>
      <c r="AQ306" s="243"/>
      <c r="AR306" s="243"/>
      <c r="AS306" s="243"/>
      <c r="AT306" s="243"/>
      <c r="AU306" s="243"/>
      <c r="AV306" s="244"/>
      <c r="AW306" s="243"/>
      <c r="AX306" s="243"/>
      <c r="AY306" s="245"/>
      <c r="AZ306" s="245"/>
      <c r="BA306" s="243"/>
      <c r="BB306" s="237"/>
      <c r="BC306" s="237"/>
      <c r="BD306" s="237"/>
      <c r="BE306" s="237"/>
      <c r="BF306" s="237"/>
      <c r="BG306" s="237"/>
      <c r="BH306" s="237"/>
      <c r="BI306" s="237"/>
      <c r="BJ306" s="237"/>
      <c r="BK306" s="237"/>
      <c r="BL306" s="237"/>
      <c r="BM306" s="819"/>
      <c r="BN306" s="237"/>
      <c r="BO306" s="237"/>
      <c r="BP306" s="237"/>
      <c r="BQ306" s="237"/>
      <c r="BR306" s="237"/>
      <c r="BS306" s="237"/>
      <c r="BT306" s="237"/>
      <c r="BU306" s="237"/>
      <c r="BV306" s="237"/>
      <c r="BW306" s="237"/>
      <c r="BX306" s="237"/>
      <c r="BY306" s="237"/>
      <c r="BZ306" s="237"/>
      <c r="CA306" s="237"/>
      <c r="CB306" s="237"/>
      <c r="CC306" s="237"/>
      <c r="CD306" s="237"/>
      <c r="CE306" s="237"/>
      <c r="CF306" s="237"/>
      <c r="CG306" s="237"/>
      <c r="CH306" s="237"/>
      <c r="CI306" s="237"/>
      <c r="CJ306" s="237"/>
      <c r="CK306" s="237"/>
      <c r="CL306" s="237"/>
      <c r="CM306" s="237"/>
      <c r="CN306" s="237"/>
      <c r="CO306" s="237"/>
      <c r="CP306" s="237"/>
      <c r="CQ306" s="237"/>
      <c r="CR306" s="237"/>
      <c r="CS306" s="237"/>
      <c r="CT306" s="237"/>
      <c r="CU306" s="237"/>
      <c r="CV306" s="237"/>
      <c r="CW306" s="237"/>
      <c r="CX306" s="237"/>
      <c r="CY306" s="237"/>
      <c r="CZ306" s="237"/>
      <c r="DA306" s="237"/>
      <c r="DB306" s="237"/>
      <c r="DC306" s="237"/>
      <c r="DD306" s="237"/>
      <c r="DE306" s="237"/>
      <c r="DF306" s="237"/>
      <c r="DG306" s="237"/>
      <c r="DH306" s="237"/>
      <c r="DI306" s="237"/>
      <c r="DJ306" s="237"/>
      <c r="DK306" s="237"/>
      <c r="DL306" s="237"/>
      <c r="DM306" s="237"/>
      <c r="DN306" s="237"/>
      <c r="DO306" s="237"/>
      <c r="DP306" s="237"/>
      <c r="DQ306" s="237"/>
      <c r="DR306" s="237"/>
      <c r="DS306" s="237"/>
      <c r="DT306" s="237"/>
      <c r="DU306" s="237"/>
      <c r="DV306" s="237"/>
      <c r="DW306" s="237"/>
      <c r="DX306" s="237"/>
      <c r="DY306" s="237"/>
      <c r="DZ306" s="237"/>
      <c r="EA306" s="237"/>
      <c r="EB306" s="237"/>
      <c r="EC306" s="237"/>
      <c r="ED306" s="237"/>
      <c r="EE306" s="237"/>
      <c r="EF306" s="237"/>
      <c r="EG306" s="237"/>
      <c r="EH306" s="237"/>
      <c r="EI306" s="237"/>
      <c r="EJ306" s="237"/>
      <c r="EK306" s="237"/>
      <c r="EL306" s="237"/>
      <c r="EM306" s="237"/>
      <c r="EN306" s="237"/>
      <c r="EO306" s="237"/>
      <c r="EP306" s="237"/>
      <c r="EQ306" s="237"/>
      <c r="ER306" s="237"/>
      <c r="ES306" s="237"/>
      <c r="ET306" s="237"/>
      <c r="EU306" s="237"/>
      <c r="EV306" s="237"/>
      <c r="EW306" s="855"/>
      <c r="EX306" s="237"/>
      <c r="EY306" s="237"/>
      <c r="EZ306" s="237"/>
      <c r="FA306" s="237"/>
      <c r="FB306" s="237"/>
      <c r="FC306" s="237"/>
      <c r="FD306" s="237"/>
      <c r="FE306" s="237"/>
      <c r="FF306" s="237"/>
      <c r="FG306" s="237"/>
      <c r="FH306" s="237"/>
      <c r="FI306" s="237"/>
      <c r="FJ306" s="237"/>
      <c r="FK306" s="237"/>
      <c r="FL306" s="237"/>
      <c r="FM306" s="237"/>
      <c r="FN306" s="237"/>
      <c r="FO306" s="237"/>
      <c r="FP306" s="237"/>
      <c r="FQ306" s="237"/>
      <c r="FR306" s="237"/>
      <c r="FS306" s="237"/>
      <c r="FT306" s="237"/>
      <c r="FU306" s="237"/>
      <c r="FV306" s="246"/>
      <c r="FW306" s="247"/>
      <c r="GF306" s="417"/>
    </row>
    <row r="307" spans="1:188" ht="16.5" thickTop="1">
      <c r="B307" s="234"/>
      <c r="C307" s="234"/>
      <c r="D307" s="234"/>
      <c r="E307" s="234"/>
      <c r="F307" s="234"/>
      <c r="G307" s="234"/>
      <c r="H307" s="234"/>
      <c r="J307" s="237">
        <f>COUNTIF(J4:J305,"=Yes")</f>
        <v>0</v>
      </c>
      <c r="K307" s="237">
        <f>COUNTIF(K4:K305,"=Yes")</f>
        <v>0</v>
      </c>
      <c r="L307" s="237">
        <f>COUNTIF(L4:L305,"=Attended")</f>
        <v>54</v>
      </c>
      <c r="N307" s="237"/>
      <c r="AM307" s="178"/>
      <c r="AN307" s="178"/>
      <c r="AO307" s="178"/>
      <c r="AP307" s="178"/>
      <c r="AQ307" s="178"/>
      <c r="AR307" s="178"/>
      <c r="AS307" s="178"/>
      <c r="AT307" s="178"/>
      <c r="AU307" s="178"/>
      <c r="AV307" s="158"/>
      <c r="AW307" s="178"/>
      <c r="AX307" s="160"/>
      <c r="AY307" s="191"/>
      <c r="AZ307" s="191"/>
      <c r="BA307" s="160"/>
    </row>
    <row r="308" spans="1:188">
      <c r="B308" s="234"/>
      <c r="C308" s="234"/>
      <c r="D308" s="234"/>
      <c r="E308" s="234"/>
      <c r="F308" s="234"/>
      <c r="G308" s="234"/>
      <c r="H308" s="234"/>
      <c r="AM308" s="178"/>
      <c r="AN308" s="178"/>
      <c r="AO308" s="178"/>
      <c r="AP308" s="178"/>
      <c r="AQ308" s="178"/>
      <c r="AR308" s="178"/>
      <c r="AS308" s="178"/>
      <c r="AT308" s="178"/>
      <c r="AU308" s="178"/>
      <c r="AV308" s="158"/>
      <c r="AW308" s="178"/>
      <c r="AX308" s="160"/>
      <c r="AY308" s="191"/>
      <c r="AZ308" s="191"/>
      <c r="BA308" s="160"/>
    </row>
    <row r="309" spans="1:188">
      <c r="B309" s="234"/>
      <c r="C309" s="234"/>
      <c r="D309" s="234"/>
      <c r="E309" s="234"/>
      <c r="F309" s="234"/>
      <c r="G309" s="234"/>
      <c r="H309" s="234"/>
      <c r="AM309" s="178"/>
      <c r="AN309" s="178"/>
      <c r="AO309" s="178"/>
      <c r="AP309" s="178"/>
      <c r="AQ309" s="178"/>
      <c r="AR309" s="178"/>
      <c r="AS309" s="178"/>
      <c r="AT309" s="178"/>
      <c r="AU309" s="178"/>
      <c r="AV309" s="158"/>
      <c r="AW309" s="178"/>
      <c r="AX309" s="160"/>
      <c r="AY309" s="191"/>
      <c r="AZ309" s="191"/>
      <c r="BA309" s="160"/>
    </row>
    <row r="310" spans="1:188">
      <c r="B310" s="234"/>
      <c r="C310" s="234"/>
      <c r="D310" s="234"/>
      <c r="E310" s="234"/>
      <c r="F310" s="234"/>
      <c r="G310" s="234"/>
      <c r="H310" s="234"/>
      <c r="AM310" s="178"/>
      <c r="AN310" s="178"/>
      <c r="AO310" s="178"/>
      <c r="AP310" s="178"/>
      <c r="AQ310" s="178"/>
      <c r="AR310" s="178"/>
      <c r="AS310" s="178"/>
      <c r="AT310" s="178"/>
      <c r="AU310" s="178"/>
      <c r="AV310" s="158"/>
      <c r="AW310" s="178"/>
      <c r="AX310" s="160"/>
      <c r="AY310" s="191"/>
      <c r="AZ310" s="191"/>
      <c r="BA310" s="160"/>
    </row>
    <row r="311" spans="1:188">
      <c r="B311" s="234"/>
      <c r="C311" s="234"/>
      <c r="D311" s="234"/>
      <c r="E311" s="234"/>
      <c r="F311" s="234"/>
      <c r="G311" s="234"/>
      <c r="H311" s="234"/>
      <c r="AM311" s="178"/>
      <c r="AN311" s="178"/>
      <c r="AO311" s="178"/>
      <c r="AP311" s="178"/>
      <c r="AQ311" s="178"/>
      <c r="AR311" s="178"/>
      <c r="AS311" s="178"/>
      <c r="AT311" s="178"/>
      <c r="AU311" s="178"/>
      <c r="AV311" s="158"/>
      <c r="AW311" s="178"/>
      <c r="AX311" s="160"/>
      <c r="AY311" s="191"/>
      <c r="AZ311" s="191"/>
      <c r="BA311" s="160"/>
    </row>
    <row r="312" spans="1:188">
      <c r="B312" s="234"/>
      <c r="C312" s="234"/>
      <c r="D312" s="234"/>
      <c r="E312" s="234"/>
      <c r="F312" s="234"/>
      <c r="G312" s="234"/>
      <c r="H312" s="234"/>
    </row>
    <row r="313" spans="1:188">
      <c r="B313" s="234"/>
      <c r="C313" s="234"/>
      <c r="D313" s="234"/>
      <c r="E313" s="234"/>
      <c r="F313" s="234"/>
      <c r="G313" s="234"/>
      <c r="H313" s="234"/>
    </row>
    <row r="314" spans="1:188">
      <c r="B314" s="234"/>
      <c r="C314" s="234"/>
      <c r="D314" s="234"/>
      <c r="E314" s="234"/>
      <c r="F314" s="234"/>
      <c r="G314" s="234"/>
      <c r="H314" s="234"/>
    </row>
    <row r="315" spans="1:188">
      <c r="B315" s="234"/>
      <c r="C315" s="234"/>
      <c r="D315" s="234"/>
      <c r="E315" s="234"/>
      <c r="F315" s="234"/>
      <c r="G315" s="234"/>
      <c r="H315" s="234"/>
    </row>
    <row r="316" spans="1:188">
      <c r="B316" s="234"/>
      <c r="C316" s="234"/>
      <c r="D316" s="234"/>
      <c r="E316" s="234"/>
      <c r="F316" s="234"/>
      <c r="G316" s="234"/>
      <c r="H316" s="234"/>
    </row>
    <row r="317" spans="1:188">
      <c r="B317" s="234"/>
      <c r="C317" s="234"/>
      <c r="D317" s="234"/>
      <c r="E317" s="234"/>
      <c r="F317" s="234"/>
      <c r="G317" s="234"/>
      <c r="H317" s="234"/>
    </row>
    <row r="318" spans="1:188">
      <c r="B318" s="234"/>
      <c r="C318" s="234"/>
      <c r="D318" s="234"/>
      <c r="E318" s="234"/>
      <c r="F318" s="234"/>
      <c r="G318" s="234"/>
      <c r="H318" s="234"/>
    </row>
    <row r="319" spans="1:188">
      <c r="B319" s="234"/>
      <c r="C319" s="234"/>
      <c r="D319" s="234"/>
      <c r="E319" s="234"/>
      <c r="F319" s="234"/>
      <c r="G319" s="234"/>
      <c r="H319" s="234"/>
    </row>
    <row r="320" spans="1:188">
      <c r="B320" s="234"/>
      <c r="C320" s="234"/>
      <c r="D320" s="234"/>
      <c r="E320" s="234"/>
      <c r="F320" s="234"/>
      <c r="G320" s="234"/>
      <c r="H320" s="234"/>
    </row>
    <row r="321" spans="2:8">
      <c r="B321" s="234"/>
      <c r="C321" s="234"/>
      <c r="D321" s="234"/>
      <c r="E321" s="234"/>
      <c r="F321" s="234"/>
      <c r="G321" s="234"/>
      <c r="H321" s="234"/>
    </row>
    <row r="322" spans="2:8">
      <c r="B322" s="234"/>
      <c r="C322" s="234"/>
      <c r="D322" s="234"/>
      <c r="E322" s="234"/>
      <c r="F322" s="234"/>
      <c r="G322" s="234"/>
      <c r="H322" s="234"/>
    </row>
    <row r="323" spans="2:8">
      <c r="B323" s="234"/>
      <c r="C323" s="234"/>
      <c r="D323" s="234"/>
      <c r="E323" s="234"/>
      <c r="F323" s="234"/>
      <c r="G323" s="234"/>
      <c r="H323" s="234"/>
    </row>
    <row r="324" spans="2:8">
      <c r="B324" s="234"/>
      <c r="C324" s="234"/>
      <c r="D324" s="234"/>
      <c r="E324" s="234"/>
      <c r="F324" s="234"/>
      <c r="G324" s="234"/>
      <c r="H324" s="234"/>
    </row>
    <row r="325" spans="2:8">
      <c r="B325" s="234"/>
      <c r="C325" s="234"/>
      <c r="D325" s="234"/>
      <c r="E325" s="234"/>
      <c r="F325" s="234"/>
      <c r="G325" s="234"/>
      <c r="H325" s="234"/>
    </row>
    <row r="326" spans="2:8">
      <c r="B326" s="234"/>
      <c r="C326" s="234"/>
      <c r="D326" s="234"/>
      <c r="E326" s="234"/>
      <c r="F326" s="234"/>
      <c r="G326" s="234"/>
      <c r="H326" s="234"/>
    </row>
    <row r="327" spans="2:8">
      <c r="B327" s="234"/>
      <c r="C327" s="234"/>
      <c r="D327" s="234"/>
      <c r="E327" s="234"/>
      <c r="F327" s="234"/>
      <c r="G327" s="234"/>
      <c r="H327" s="234"/>
    </row>
    <row r="328" spans="2:8">
      <c r="B328" s="234"/>
      <c r="C328" s="234"/>
      <c r="D328" s="234"/>
      <c r="E328" s="234"/>
      <c r="F328" s="234"/>
      <c r="G328" s="234"/>
      <c r="H328" s="234"/>
    </row>
    <row r="329" spans="2:8">
      <c r="B329" s="234"/>
      <c r="C329" s="234"/>
      <c r="D329" s="234"/>
      <c r="E329" s="234"/>
      <c r="F329" s="234"/>
      <c r="G329" s="234"/>
      <c r="H329" s="234"/>
    </row>
    <row r="330" spans="2:8">
      <c r="B330" s="234"/>
      <c r="C330" s="234"/>
      <c r="D330" s="234"/>
      <c r="E330" s="234"/>
      <c r="F330" s="234"/>
      <c r="G330" s="234"/>
      <c r="H330" s="234"/>
    </row>
    <row r="331" spans="2:8">
      <c r="B331" s="234"/>
      <c r="C331" s="234"/>
      <c r="D331" s="234"/>
      <c r="E331" s="234"/>
      <c r="F331" s="234"/>
      <c r="G331" s="234"/>
      <c r="H331" s="234"/>
    </row>
    <row r="332" spans="2:8">
      <c r="B332" s="234"/>
      <c r="C332" s="234"/>
      <c r="D332" s="234"/>
      <c r="E332" s="234"/>
      <c r="F332" s="234"/>
      <c r="G332" s="234"/>
      <c r="H332" s="234"/>
    </row>
    <row r="333" spans="2:8">
      <c r="B333" s="234"/>
      <c r="C333" s="234"/>
      <c r="D333" s="234"/>
      <c r="E333" s="234"/>
      <c r="F333" s="234"/>
      <c r="G333" s="234"/>
      <c r="H333" s="234"/>
    </row>
    <row r="334" spans="2:8">
      <c r="B334" s="234"/>
      <c r="C334" s="234"/>
      <c r="D334" s="234"/>
      <c r="E334" s="234"/>
      <c r="F334" s="234"/>
      <c r="G334" s="234"/>
      <c r="H334" s="234"/>
    </row>
    <row r="335" spans="2:8">
      <c r="B335" s="234"/>
      <c r="C335" s="234"/>
      <c r="D335" s="234"/>
      <c r="E335" s="234"/>
      <c r="F335" s="234"/>
      <c r="G335" s="234"/>
      <c r="H335" s="234"/>
    </row>
    <row r="336" spans="2:8">
      <c r="B336" s="234"/>
      <c r="C336" s="234"/>
      <c r="D336" s="234"/>
      <c r="E336" s="234"/>
      <c r="F336" s="234"/>
      <c r="G336" s="234"/>
      <c r="H336" s="234"/>
    </row>
    <row r="337" spans="2:8">
      <c r="B337" s="234"/>
      <c r="C337" s="234"/>
      <c r="D337" s="234"/>
      <c r="E337" s="234"/>
      <c r="F337" s="234"/>
      <c r="G337" s="234"/>
      <c r="H337" s="234"/>
    </row>
    <row r="338" spans="2:8">
      <c r="B338" s="234"/>
      <c r="C338" s="234"/>
      <c r="D338" s="234"/>
      <c r="E338" s="234"/>
      <c r="F338" s="234"/>
      <c r="G338" s="234"/>
      <c r="H338" s="234"/>
    </row>
    <row r="339" spans="2:8">
      <c r="B339" s="234"/>
      <c r="C339" s="234"/>
      <c r="D339" s="234"/>
      <c r="E339" s="234"/>
      <c r="F339" s="234"/>
      <c r="G339" s="234"/>
      <c r="H339" s="234"/>
    </row>
    <row r="340" spans="2:8">
      <c r="B340" s="234"/>
      <c r="C340" s="234"/>
      <c r="D340" s="234"/>
      <c r="E340" s="234"/>
      <c r="F340" s="234"/>
      <c r="G340" s="234"/>
      <c r="H340" s="234"/>
    </row>
    <row r="341" spans="2:8">
      <c r="B341" s="234"/>
      <c r="C341" s="234"/>
      <c r="D341" s="234"/>
      <c r="E341" s="234"/>
      <c r="F341" s="234"/>
      <c r="G341" s="234"/>
      <c r="H341" s="234"/>
    </row>
    <row r="342" spans="2:8">
      <c r="B342" s="234"/>
      <c r="C342" s="234"/>
      <c r="D342" s="234"/>
      <c r="E342" s="234"/>
      <c r="F342" s="234"/>
      <c r="G342" s="234"/>
      <c r="H342" s="234"/>
    </row>
    <row r="343" spans="2:8">
      <c r="B343" s="234"/>
      <c r="C343" s="234"/>
      <c r="D343" s="234"/>
      <c r="E343" s="234"/>
      <c r="F343" s="234"/>
      <c r="G343" s="234"/>
      <c r="H343" s="234"/>
    </row>
    <row r="344" spans="2:8">
      <c r="B344" s="234"/>
      <c r="C344" s="234"/>
      <c r="D344" s="234"/>
      <c r="E344" s="234"/>
      <c r="F344" s="234"/>
      <c r="G344" s="234"/>
      <c r="H344" s="234"/>
    </row>
    <row r="345" spans="2:8">
      <c r="B345" s="234"/>
      <c r="C345" s="234"/>
      <c r="D345" s="234"/>
      <c r="E345" s="234"/>
      <c r="F345" s="234"/>
      <c r="G345" s="234"/>
      <c r="H345" s="234"/>
    </row>
    <row r="346" spans="2:8">
      <c r="B346" s="234"/>
      <c r="C346" s="234"/>
      <c r="D346" s="234"/>
      <c r="E346" s="234"/>
      <c r="F346" s="234"/>
      <c r="G346" s="234"/>
      <c r="H346" s="234"/>
    </row>
    <row r="347" spans="2:8">
      <c r="B347" s="234"/>
      <c r="C347" s="234"/>
      <c r="D347" s="234"/>
      <c r="E347" s="234"/>
      <c r="F347" s="234"/>
      <c r="G347" s="234"/>
      <c r="H347" s="234"/>
    </row>
    <row r="348" spans="2:8">
      <c r="B348" s="234"/>
      <c r="C348" s="234"/>
      <c r="D348" s="234"/>
      <c r="E348" s="234"/>
      <c r="F348" s="234"/>
      <c r="G348" s="234"/>
      <c r="H348" s="234"/>
    </row>
    <row r="349" spans="2:8">
      <c r="B349" s="234"/>
      <c r="C349" s="234"/>
      <c r="D349" s="234"/>
      <c r="E349" s="234"/>
      <c r="F349" s="234"/>
      <c r="G349" s="234"/>
      <c r="H349" s="234"/>
    </row>
    <row r="350" spans="2:8">
      <c r="B350" s="234"/>
      <c r="C350" s="234"/>
      <c r="D350" s="234"/>
      <c r="E350" s="234"/>
      <c r="F350" s="234"/>
      <c r="G350" s="234"/>
      <c r="H350" s="234"/>
    </row>
    <row r="351" spans="2:8">
      <c r="B351" s="234"/>
      <c r="C351" s="234"/>
      <c r="D351" s="234"/>
      <c r="E351" s="234"/>
      <c r="F351" s="234"/>
      <c r="G351" s="234"/>
      <c r="H351" s="234"/>
    </row>
    <row r="352" spans="2:8">
      <c r="B352" s="234"/>
      <c r="C352" s="234"/>
      <c r="D352" s="234"/>
      <c r="E352" s="234"/>
      <c r="F352" s="234"/>
      <c r="G352" s="234"/>
      <c r="H352" s="234"/>
    </row>
    <row r="353" spans="2:8">
      <c r="B353" s="234"/>
      <c r="C353" s="234"/>
      <c r="D353" s="234"/>
      <c r="E353" s="234"/>
      <c r="F353" s="234"/>
      <c r="G353" s="234"/>
      <c r="H353" s="234"/>
    </row>
    <row r="354" spans="2:8">
      <c r="B354" s="234"/>
      <c r="C354" s="234"/>
      <c r="D354" s="234"/>
      <c r="E354" s="234"/>
      <c r="F354" s="234"/>
      <c r="G354" s="234"/>
      <c r="H354" s="234"/>
    </row>
    <row r="355" spans="2:8">
      <c r="B355" s="234"/>
      <c r="C355" s="234"/>
      <c r="D355" s="234"/>
      <c r="E355" s="234"/>
      <c r="F355" s="234"/>
      <c r="G355" s="234"/>
      <c r="H355" s="234"/>
    </row>
    <row r="356" spans="2:8">
      <c r="B356" s="234"/>
      <c r="C356" s="234"/>
      <c r="D356" s="234"/>
      <c r="E356" s="234"/>
      <c r="F356" s="234"/>
      <c r="G356" s="234"/>
      <c r="H356" s="234"/>
    </row>
    <row r="357" spans="2:8">
      <c r="B357" s="234"/>
      <c r="C357" s="234"/>
      <c r="D357" s="234"/>
      <c r="E357" s="234"/>
      <c r="F357" s="234"/>
      <c r="G357" s="234"/>
      <c r="H357" s="234"/>
    </row>
    <row r="358" spans="2:8">
      <c r="B358" s="234"/>
      <c r="C358" s="234"/>
      <c r="D358" s="234"/>
      <c r="E358" s="234"/>
      <c r="F358" s="234"/>
      <c r="G358" s="234"/>
      <c r="H358" s="234"/>
    </row>
    <row r="359" spans="2:8">
      <c r="B359" s="234"/>
      <c r="C359" s="234"/>
      <c r="D359" s="234"/>
      <c r="E359" s="234"/>
      <c r="F359" s="234"/>
      <c r="G359" s="234"/>
      <c r="H359" s="234"/>
    </row>
    <row r="360" spans="2:8">
      <c r="B360" s="234"/>
      <c r="C360" s="234"/>
      <c r="D360" s="234"/>
      <c r="E360" s="234"/>
      <c r="F360" s="234"/>
      <c r="G360" s="234"/>
      <c r="H360" s="234"/>
    </row>
    <row r="361" spans="2:8">
      <c r="B361" s="234"/>
      <c r="C361" s="234"/>
      <c r="D361" s="234"/>
      <c r="E361" s="234"/>
      <c r="F361" s="234"/>
      <c r="G361" s="234"/>
      <c r="H361" s="234"/>
    </row>
    <row r="362" spans="2:8">
      <c r="B362" s="234"/>
      <c r="C362" s="234"/>
      <c r="D362" s="234"/>
      <c r="E362" s="234"/>
      <c r="F362" s="234"/>
      <c r="G362" s="234"/>
      <c r="H362" s="234"/>
    </row>
    <row r="363" spans="2:8">
      <c r="B363" s="234"/>
      <c r="C363" s="234"/>
      <c r="D363" s="234"/>
      <c r="E363" s="234"/>
      <c r="F363" s="234"/>
      <c r="G363" s="234"/>
      <c r="H363" s="234"/>
    </row>
    <row r="364" spans="2:8">
      <c r="B364" s="234"/>
      <c r="C364" s="234"/>
      <c r="D364" s="234"/>
      <c r="E364" s="234"/>
      <c r="F364" s="234"/>
      <c r="G364" s="234"/>
      <c r="H364" s="234"/>
    </row>
    <row r="365" spans="2:8">
      <c r="B365" s="234"/>
      <c r="C365" s="234"/>
      <c r="D365" s="234"/>
      <c r="E365" s="234"/>
      <c r="F365" s="234"/>
      <c r="G365" s="234"/>
      <c r="H365" s="234"/>
    </row>
    <row r="366" spans="2:8">
      <c r="B366" s="234"/>
      <c r="C366" s="234"/>
      <c r="D366" s="234"/>
      <c r="E366" s="234"/>
      <c r="F366" s="234"/>
      <c r="G366" s="234"/>
      <c r="H366" s="234"/>
    </row>
    <row r="367" spans="2:8">
      <c r="B367" s="234"/>
      <c r="C367" s="234"/>
      <c r="D367" s="234"/>
      <c r="E367" s="234"/>
      <c r="F367" s="234"/>
      <c r="G367" s="234"/>
      <c r="H367" s="234"/>
    </row>
    <row r="368" spans="2:8">
      <c r="B368" s="234"/>
      <c r="C368" s="234"/>
      <c r="D368" s="234"/>
      <c r="E368" s="234"/>
      <c r="F368" s="234"/>
      <c r="G368" s="234"/>
      <c r="H368" s="234"/>
    </row>
    <row r="369" spans="2:8">
      <c r="B369" s="234"/>
      <c r="C369" s="234"/>
      <c r="D369" s="234"/>
      <c r="E369" s="234"/>
      <c r="F369" s="234"/>
      <c r="G369" s="234"/>
      <c r="H369" s="234"/>
    </row>
    <row r="370" spans="2:8">
      <c r="B370" s="234"/>
      <c r="C370" s="234"/>
      <c r="D370" s="234"/>
      <c r="E370" s="234"/>
      <c r="F370" s="234"/>
      <c r="G370" s="234"/>
      <c r="H370" s="234"/>
    </row>
    <row r="371" spans="2:8">
      <c r="B371" s="234"/>
      <c r="C371" s="234"/>
      <c r="D371" s="234"/>
      <c r="E371" s="234"/>
      <c r="F371" s="234"/>
      <c r="G371" s="234"/>
      <c r="H371" s="234"/>
    </row>
    <row r="372" spans="2:8">
      <c r="B372" s="234"/>
      <c r="C372" s="234"/>
      <c r="D372" s="234"/>
      <c r="E372" s="234"/>
      <c r="F372" s="234"/>
      <c r="G372" s="234"/>
      <c r="H372" s="234"/>
    </row>
    <row r="373" spans="2:8">
      <c r="B373" s="234"/>
      <c r="C373" s="234"/>
      <c r="D373" s="234"/>
      <c r="E373" s="234"/>
      <c r="F373" s="234"/>
      <c r="G373" s="234"/>
      <c r="H373" s="234"/>
    </row>
    <row r="374" spans="2:8">
      <c r="B374" s="234"/>
      <c r="C374" s="234"/>
      <c r="D374" s="234"/>
      <c r="E374" s="234"/>
      <c r="F374" s="234"/>
      <c r="G374" s="234"/>
      <c r="H374" s="234"/>
    </row>
    <row r="375" spans="2:8">
      <c r="B375" s="234"/>
      <c r="C375" s="234"/>
      <c r="D375" s="234"/>
      <c r="E375" s="234"/>
      <c r="F375" s="234"/>
      <c r="G375" s="234"/>
      <c r="H375" s="234"/>
    </row>
    <row r="376" spans="2:8">
      <c r="B376" s="234"/>
      <c r="C376" s="234"/>
      <c r="D376" s="234"/>
      <c r="E376" s="234"/>
      <c r="F376" s="234"/>
      <c r="G376" s="234"/>
      <c r="H376" s="234"/>
    </row>
    <row r="377" spans="2:8">
      <c r="B377" s="234"/>
      <c r="C377" s="234"/>
      <c r="D377" s="234"/>
      <c r="E377" s="234"/>
      <c r="F377" s="234"/>
      <c r="G377" s="234"/>
      <c r="H377" s="234"/>
    </row>
    <row r="378" spans="2:8">
      <c r="B378" s="234"/>
      <c r="C378" s="234"/>
      <c r="D378" s="234"/>
      <c r="E378" s="234"/>
      <c r="F378" s="234"/>
      <c r="G378" s="234"/>
      <c r="H378" s="234"/>
    </row>
    <row r="379" spans="2:8">
      <c r="B379" s="234"/>
      <c r="C379" s="234"/>
      <c r="D379" s="234"/>
      <c r="E379" s="234"/>
      <c r="F379" s="234"/>
      <c r="G379" s="234"/>
      <c r="H379" s="234"/>
    </row>
    <row r="380" spans="2:8">
      <c r="B380" s="234"/>
      <c r="C380" s="234"/>
      <c r="D380" s="234"/>
      <c r="E380" s="234"/>
      <c r="F380" s="234"/>
      <c r="G380" s="234"/>
      <c r="H380" s="234"/>
    </row>
    <row r="381" spans="2:8">
      <c r="B381" s="234"/>
      <c r="C381" s="234"/>
      <c r="D381" s="234"/>
      <c r="E381" s="234"/>
      <c r="F381" s="234"/>
      <c r="G381" s="234"/>
      <c r="H381" s="234"/>
    </row>
    <row r="382" spans="2:8">
      <c r="B382" s="234"/>
      <c r="C382" s="234"/>
      <c r="D382" s="234"/>
      <c r="E382" s="234"/>
      <c r="F382" s="234"/>
      <c r="G382" s="234"/>
      <c r="H382" s="234"/>
    </row>
    <row r="383" spans="2:8">
      <c r="B383" s="234"/>
      <c r="C383" s="234"/>
      <c r="D383" s="234"/>
      <c r="E383" s="234"/>
      <c r="F383" s="234"/>
      <c r="G383" s="234"/>
      <c r="H383" s="234"/>
    </row>
    <row r="384" spans="2:8">
      <c r="B384" s="234"/>
      <c r="C384" s="234"/>
      <c r="D384" s="234"/>
      <c r="E384" s="234"/>
      <c r="F384" s="234"/>
      <c r="G384" s="234"/>
      <c r="H384" s="234"/>
    </row>
    <row r="385" spans="2:8">
      <c r="B385" s="234"/>
      <c r="C385" s="234"/>
      <c r="D385" s="234"/>
      <c r="E385" s="234"/>
      <c r="F385" s="234"/>
      <c r="G385" s="234"/>
      <c r="H385" s="234"/>
    </row>
    <row r="386" spans="2:8">
      <c r="B386" s="234"/>
      <c r="C386" s="234"/>
      <c r="D386" s="234"/>
      <c r="E386" s="234"/>
      <c r="F386" s="234"/>
      <c r="G386" s="234"/>
      <c r="H386" s="234"/>
    </row>
    <row r="387" spans="2:8">
      <c r="B387" s="234"/>
      <c r="C387" s="234"/>
      <c r="D387" s="234"/>
      <c r="E387" s="234"/>
      <c r="F387" s="234"/>
      <c r="G387" s="234"/>
      <c r="H387" s="234"/>
    </row>
    <row r="388" spans="2:8">
      <c r="B388" s="234"/>
      <c r="C388" s="234"/>
      <c r="D388" s="234"/>
      <c r="E388" s="234"/>
      <c r="F388" s="234"/>
      <c r="G388" s="234"/>
      <c r="H388" s="234"/>
    </row>
    <row r="389" spans="2:8">
      <c r="B389" s="234"/>
      <c r="C389" s="234"/>
      <c r="D389" s="234"/>
      <c r="E389" s="234"/>
      <c r="F389" s="234"/>
      <c r="G389" s="234"/>
      <c r="H389" s="234"/>
    </row>
    <row r="390" spans="2:8">
      <c r="B390" s="234"/>
      <c r="C390" s="234"/>
      <c r="D390" s="234"/>
      <c r="E390" s="234"/>
      <c r="F390" s="234"/>
      <c r="G390" s="234"/>
      <c r="H390" s="234"/>
    </row>
    <row r="391" spans="2:8">
      <c r="B391" s="234"/>
      <c r="C391" s="234"/>
      <c r="D391" s="234"/>
      <c r="E391" s="234"/>
      <c r="F391" s="234"/>
      <c r="G391" s="234"/>
      <c r="H391" s="234"/>
    </row>
    <row r="392" spans="2:8">
      <c r="B392" s="234"/>
      <c r="C392" s="234"/>
      <c r="D392" s="234"/>
      <c r="E392" s="234"/>
      <c r="F392" s="234"/>
      <c r="G392" s="234"/>
      <c r="H392" s="234"/>
    </row>
    <row r="393" spans="2:8">
      <c r="B393" s="234"/>
      <c r="C393" s="234"/>
      <c r="D393" s="234"/>
      <c r="E393" s="234"/>
      <c r="F393" s="234"/>
      <c r="G393" s="234"/>
      <c r="H393" s="234"/>
    </row>
    <row r="394" spans="2:8">
      <c r="B394" s="234"/>
      <c r="C394" s="234"/>
      <c r="D394" s="234"/>
      <c r="E394" s="234"/>
      <c r="F394" s="234"/>
      <c r="G394" s="234"/>
      <c r="H394" s="234"/>
    </row>
    <row r="395" spans="2:8">
      <c r="B395" s="234"/>
      <c r="C395" s="234"/>
      <c r="D395" s="234"/>
      <c r="E395" s="234"/>
      <c r="F395" s="234"/>
      <c r="G395" s="234"/>
      <c r="H395" s="234"/>
    </row>
    <row r="396" spans="2:8">
      <c r="B396" s="234"/>
      <c r="C396" s="234"/>
      <c r="D396" s="234"/>
      <c r="E396" s="234"/>
      <c r="F396" s="234"/>
      <c r="G396" s="234"/>
      <c r="H396" s="234"/>
    </row>
    <row r="397" spans="2:8">
      <c r="B397" s="234"/>
      <c r="C397" s="234"/>
      <c r="D397" s="234"/>
      <c r="E397" s="234"/>
      <c r="F397" s="234"/>
      <c r="G397" s="234"/>
      <c r="H397" s="234"/>
    </row>
    <row r="398" spans="2:8">
      <c r="B398" s="234"/>
      <c r="C398" s="234"/>
      <c r="D398" s="234"/>
      <c r="E398" s="234"/>
      <c r="F398" s="234"/>
      <c r="G398" s="234"/>
      <c r="H398" s="234"/>
    </row>
    <row r="399" spans="2:8">
      <c r="B399" s="234"/>
      <c r="C399" s="234"/>
      <c r="D399" s="234"/>
      <c r="E399" s="234"/>
      <c r="F399" s="234"/>
      <c r="G399" s="234"/>
      <c r="H399" s="234"/>
    </row>
    <row r="400" spans="2:8">
      <c r="B400" s="234"/>
      <c r="C400" s="234"/>
      <c r="D400" s="234"/>
      <c r="E400" s="234"/>
      <c r="F400" s="234"/>
      <c r="G400" s="234"/>
      <c r="H400" s="234"/>
    </row>
    <row r="401" spans="2:8">
      <c r="B401" s="234"/>
      <c r="C401" s="234"/>
      <c r="D401" s="234"/>
      <c r="E401" s="234"/>
      <c r="F401" s="234"/>
      <c r="G401" s="234"/>
      <c r="H401" s="234"/>
    </row>
    <row r="402" spans="2:8">
      <c r="B402" s="234"/>
      <c r="C402" s="234"/>
      <c r="D402" s="234"/>
      <c r="E402" s="234"/>
      <c r="F402" s="234"/>
      <c r="G402" s="234"/>
      <c r="H402" s="234"/>
    </row>
    <row r="403" spans="2:8">
      <c r="B403" s="234"/>
      <c r="C403" s="234"/>
      <c r="D403" s="234"/>
      <c r="E403" s="234"/>
      <c r="F403" s="234"/>
      <c r="G403" s="234"/>
      <c r="H403" s="234"/>
    </row>
    <row r="404" spans="2:8">
      <c r="B404" s="234"/>
      <c r="C404" s="234"/>
      <c r="D404" s="234"/>
      <c r="E404" s="234"/>
      <c r="F404" s="234"/>
      <c r="G404" s="234"/>
      <c r="H404" s="234"/>
    </row>
    <row r="405" spans="2:8">
      <c r="B405" s="234"/>
      <c r="C405" s="234"/>
      <c r="D405" s="234"/>
      <c r="E405" s="234"/>
      <c r="F405" s="234"/>
      <c r="G405" s="234"/>
      <c r="H405" s="234"/>
    </row>
    <row r="406" spans="2:8">
      <c r="B406" s="234"/>
      <c r="C406" s="234"/>
      <c r="D406" s="234"/>
      <c r="E406" s="234"/>
      <c r="F406" s="234"/>
      <c r="G406" s="234"/>
      <c r="H406" s="234"/>
    </row>
    <row r="407" spans="2:8">
      <c r="B407" s="234"/>
      <c r="C407" s="234"/>
      <c r="D407" s="234"/>
      <c r="E407" s="234"/>
      <c r="F407" s="234"/>
      <c r="G407" s="234"/>
      <c r="H407" s="234"/>
    </row>
    <row r="408" spans="2:8">
      <c r="B408" s="234"/>
      <c r="C408" s="234"/>
      <c r="D408" s="234"/>
      <c r="E408" s="234"/>
      <c r="F408" s="234"/>
      <c r="G408" s="234"/>
      <c r="H408" s="234"/>
    </row>
    <row r="409" spans="2:8">
      <c r="B409" s="234"/>
      <c r="C409" s="234"/>
      <c r="D409" s="234"/>
      <c r="E409" s="234"/>
      <c r="F409" s="234"/>
      <c r="G409" s="234"/>
      <c r="H409" s="234"/>
    </row>
    <row r="410" spans="2:8">
      <c r="B410" s="234"/>
      <c r="C410" s="234"/>
      <c r="D410" s="234"/>
      <c r="E410" s="234"/>
      <c r="F410" s="234"/>
      <c r="G410" s="234"/>
      <c r="H410" s="234"/>
    </row>
    <row r="411" spans="2:8">
      <c r="B411" s="234"/>
      <c r="C411" s="234"/>
      <c r="D411" s="234"/>
      <c r="E411" s="234"/>
      <c r="F411" s="234"/>
      <c r="G411" s="234"/>
      <c r="H411" s="234"/>
    </row>
    <row r="412" spans="2:8">
      <c r="B412" s="234"/>
      <c r="C412" s="234"/>
      <c r="D412" s="234"/>
      <c r="E412" s="234"/>
      <c r="F412" s="234"/>
      <c r="G412" s="234"/>
      <c r="H412" s="234"/>
    </row>
    <row r="413" spans="2:8">
      <c r="B413" s="234"/>
      <c r="C413" s="234"/>
      <c r="D413" s="234"/>
      <c r="E413" s="234"/>
      <c r="F413" s="234"/>
      <c r="G413" s="234"/>
      <c r="H413" s="234"/>
    </row>
    <row r="414" spans="2:8">
      <c r="B414" s="234"/>
      <c r="C414" s="234"/>
      <c r="D414" s="234"/>
      <c r="E414" s="234"/>
      <c r="F414" s="234"/>
      <c r="G414" s="234"/>
      <c r="H414" s="234"/>
    </row>
    <row r="415" spans="2:8">
      <c r="B415" s="234"/>
      <c r="C415" s="234"/>
      <c r="D415" s="234"/>
      <c r="E415" s="234"/>
      <c r="F415" s="234"/>
      <c r="G415" s="234"/>
      <c r="H415" s="234"/>
    </row>
    <row r="416" spans="2:8">
      <c r="B416" s="234"/>
      <c r="C416" s="234"/>
      <c r="D416" s="234"/>
      <c r="E416" s="234"/>
      <c r="F416" s="234"/>
      <c r="G416" s="234"/>
      <c r="H416" s="234"/>
    </row>
    <row r="417" spans="2:8">
      <c r="B417" s="234"/>
      <c r="C417" s="234"/>
      <c r="D417" s="234"/>
      <c r="E417" s="234"/>
      <c r="F417" s="234"/>
      <c r="G417" s="234"/>
      <c r="H417" s="234"/>
    </row>
    <row r="418" spans="2:8">
      <c r="B418" s="234"/>
      <c r="C418" s="234"/>
      <c r="D418" s="234"/>
      <c r="E418" s="234"/>
      <c r="F418" s="234"/>
      <c r="G418" s="234"/>
      <c r="H418" s="234"/>
    </row>
    <row r="419" spans="2:8">
      <c r="B419" s="234"/>
      <c r="C419" s="234"/>
      <c r="D419" s="234"/>
      <c r="E419" s="234"/>
      <c r="F419" s="234"/>
      <c r="G419" s="234"/>
      <c r="H419" s="234"/>
    </row>
    <row r="420" spans="2:8">
      <c r="B420" s="234"/>
      <c r="C420" s="234"/>
      <c r="D420" s="234"/>
      <c r="E420" s="234"/>
      <c r="F420" s="234"/>
      <c r="G420" s="234"/>
      <c r="H420" s="234"/>
    </row>
    <row r="421" spans="2:8">
      <c r="B421" s="234"/>
      <c r="C421" s="234"/>
      <c r="D421" s="234"/>
      <c r="E421" s="234"/>
      <c r="F421" s="234"/>
      <c r="G421" s="234"/>
      <c r="H421" s="234"/>
    </row>
    <row r="422" spans="2:8">
      <c r="B422" s="234"/>
      <c r="C422" s="234"/>
      <c r="D422" s="234"/>
      <c r="E422" s="234"/>
      <c r="F422" s="234"/>
      <c r="G422" s="234"/>
      <c r="H422" s="234"/>
    </row>
    <row r="423" spans="2:8">
      <c r="B423" s="234"/>
      <c r="C423" s="234"/>
      <c r="D423" s="234"/>
      <c r="E423" s="234"/>
      <c r="F423" s="234"/>
      <c r="G423" s="234"/>
      <c r="H423" s="234"/>
    </row>
    <row r="424" spans="2:8">
      <c r="B424" s="234"/>
      <c r="C424" s="234"/>
      <c r="D424" s="234"/>
      <c r="E424" s="234"/>
      <c r="F424" s="234"/>
      <c r="G424" s="234"/>
      <c r="H424" s="234"/>
    </row>
    <row r="425" spans="2:8">
      <c r="B425" s="234"/>
      <c r="C425" s="234"/>
      <c r="D425" s="234"/>
      <c r="E425" s="234"/>
      <c r="F425" s="234"/>
      <c r="G425" s="234"/>
      <c r="H425" s="234"/>
    </row>
    <row r="426" spans="2:8">
      <c r="B426" s="234"/>
      <c r="C426" s="234"/>
      <c r="D426" s="234"/>
      <c r="E426" s="234"/>
      <c r="F426" s="234"/>
      <c r="G426" s="234"/>
      <c r="H426" s="234"/>
    </row>
    <row r="427" spans="2:8">
      <c r="B427" s="234"/>
      <c r="C427" s="234"/>
      <c r="D427" s="234"/>
      <c r="E427" s="234"/>
      <c r="F427" s="234"/>
      <c r="G427" s="234"/>
      <c r="H427" s="234"/>
    </row>
    <row r="428" spans="2:8">
      <c r="B428" s="234"/>
      <c r="C428" s="234"/>
      <c r="D428" s="234"/>
      <c r="E428" s="234"/>
      <c r="F428" s="234"/>
      <c r="G428" s="234"/>
      <c r="H428" s="234"/>
    </row>
    <row r="429" spans="2:8">
      <c r="B429" s="234"/>
      <c r="C429" s="234"/>
      <c r="D429" s="234"/>
      <c r="E429" s="234"/>
      <c r="F429" s="234"/>
      <c r="G429" s="234"/>
      <c r="H429" s="234"/>
    </row>
    <row r="430" spans="2:8">
      <c r="B430" s="234"/>
      <c r="C430" s="234"/>
      <c r="D430" s="234"/>
      <c r="E430" s="234"/>
      <c r="F430" s="234"/>
      <c r="G430" s="234"/>
      <c r="H430" s="234"/>
    </row>
    <row r="431" spans="2:8">
      <c r="B431" s="234"/>
      <c r="C431" s="234"/>
      <c r="D431" s="234"/>
      <c r="E431" s="234"/>
      <c r="F431" s="234"/>
      <c r="G431" s="234"/>
      <c r="H431" s="234"/>
    </row>
    <row r="432" spans="2:8">
      <c r="B432" s="234"/>
      <c r="C432" s="234"/>
      <c r="D432" s="234"/>
      <c r="E432" s="234"/>
      <c r="F432" s="234"/>
      <c r="G432" s="234"/>
      <c r="H432" s="234"/>
    </row>
    <row r="433" spans="2:8">
      <c r="B433" s="234"/>
      <c r="C433" s="234"/>
      <c r="D433" s="234"/>
      <c r="E433" s="234"/>
      <c r="F433" s="234"/>
      <c r="G433" s="234"/>
      <c r="H433" s="234"/>
    </row>
    <row r="434" spans="2:8">
      <c r="B434" s="234"/>
      <c r="C434" s="234"/>
      <c r="D434" s="234"/>
      <c r="E434" s="234"/>
      <c r="F434" s="234"/>
      <c r="G434" s="234"/>
      <c r="H434" s="234"/>
    </row>
    <row r="435" spans="2:8">
      <c r="B435" s="234"/>
      <c r="C435" s="234"/>
      <c r="D435" s="234"/>
      <c r="E435" s="234"/>
      <c r="F435" s="234"/>
      <c r="G435" s="234"/>
      <c r="H435" s="234"/>
    </row>
    <row r="436" spans="2:8">
      <c r="B436" s="234"/>
      <c r="C436" s="234"/>
      <c r="D436" s="234"/>
      <c r="E436" s="234"/>
      <c r="F436" s="234"/>
      <c r="G436" s="234"/>
      <c r="H436" s="234"/>
    </row>
    <row r="437" spans="2:8">
      <c r="B437" s="234"/>
      <c r="C437" s="234"/>
      <c r="D437" s="234"/>
      <c r="E437" s="234"/>
      <c r="F437" s="234"/>
      <c r="G437" s="234"/>
      <c r="H437" s="234"/>
    </row>
    <row r="438" spans="2:8">
      <c r="B438" s="234"/>
      <c r="C438" s="234"/>
      <c r="D438" s="234"/>
      <c r="E438" s="234"/>
      <c r="F438" s="234"/>
      <c r="G438" s="234"/>
      <c r="H438" s="234"/>
    </row>
    <row r="439" spans="2:8">
      <c r="B439" s="234"/>
      <c r="C439" s="234"/>
      <c r="D439" s="234"/>
      <c r="E439" s="234"/>
      <c r="F439" s="234"/>
      <c r="G439" s="234"/>
      <c r="H439" s="234"/>
    </row>
    <row r="440" spans="2:8">
      <c r="B440" s="234"/>
      <c r="C440" s="234"/>
      <c r="D440" s="234"/>
      <c r="E440" s="234"/>
      <c r="F440" s="234"/>
      <c r="G440" s="234"/>
      <c r="H440" s="234"/>
    </row>
    <row r="441" spans="2:8">
      <c r="B441" s="234"/>
      <c r="C441" s="234"/>
      <c r="D441" s="234"/>
      <c r="E441" s="234"/>
      <c r="F441" s="234"/>
      <c r="G441" s="234"/>
      <c r="H441" s="234"/>
    </row>
    <row r="442" spans="2:8">
      <c r="B442" s="234"/>
      <c r="C442" s="234"/>
      <c r="D442" s="234"/>
      <c r="E442" s="234"/>
      <c r="F442" s="234"/>
      <c r="G442" s="234"/>
      <c r="H442" s="234"/>
    </row>
    <row r="443" spans="2:8">
      <c r="B443" s="234"/>
      <c r="C443" s="234"/>
      <c r="D443" s="234"/>
      <c r="E443" s="234"/>
      <c r="F443" s="234"/>
      <c r="G443" s="234"/>
      <c r="H443" s="234"/>
    </row>
    <row r="444" spans="2:8">
      <c r="B444" s="234"/>
      <c r="C444" s="234"/>
      <c r="D444" s="234"/>
      <c r="E444" s="234"/>
      <c r="F444" s="234"/>
      <c r="G444" s="234"/>
      <c r="H444" s="234"/>
    </row>
    <row r="445" spans="2:8">
      <c r="B445" s="234"/>
      <c r="C445" s="234"/>
      <c r="D445" s="234"/>
      <c r="E445" s="234"/>
      <c r="F445" s="234"/>
      <c r="G445" s="234"/>
      <c r="H445" s="234"/>
    </row>
    <row r="446" spans="2:8">
      <c r="B446" s="234"/>
      <c r="C446" s="234"/>
      <c r="D446" s="234"/>
      <c r="E446" s="234"/>
      <c r="F446" s="234"/>
      <c r="G446" s="234"/>
      <c r="H446" s="234"/>
    </row>
    <row r="447" spans="2:8">
      <c r="B447" s="234"/>
      <c r="C447" s="234"/>
      <c r="D447" s="234"/>
      <c r="E447" s="234"/>
      <c r="F447" s="234"/>
      <c r="G447" s="234"/>
      <c r="H447" s="234"/>
    </row>
    <row r="448" spans="2:8">
      <c r="B448" s="234"/>
      <c r="C448" s="234"/>
      <c r="D448" s="234"/>
      <c r="E448" s="234"/>
      <c r="F448" s="234"/>
      <c r="G448" s="234"/>
      <c r="H448" s="234"/>
    </row>
    <row r="449" spans="2:8">
      <c r="B449" s="234"/>
      <c r="C449" s="234"/>
      <c r="D449" s="234"/>
      <c r="E449" s="234"/>
      <c r="F449" s="234"/>
      <c r="G449" s="234"/>
      <c r="H449" s="234"/>
    </row>
    <row r="450" spans="2:8">
      <c r="B450" s="234"/>
      <c r="C450" s="234"/>
      <c r="D450" s="234"/>
      <c r="E450" s="234"/>
      <c r="F450" s="234"/>
      <c r="G450" s="234"/>
      <c r="H450" s="234"/>
    </row>
    <row r="451" spans="2:8">
      <c r="B451" s="234"/>
      <c r="C451" s="234"/>
      <c r="D451" s="234"/>
      <c r="E451" s="234"/>
      <c r="F451" s="234"/>
      <c r="G451" s="234"/>
      <c r="H451" s="234"/>
    </row>
    <row r="452" spans="2:8">
      <c r="B452" s="234"/>
      <c r="C452" s="234"/>
      <c r="D452" s="234"/>
      <c r="E452" s="234"/>
      <c r="F452" s="234"/>
      <c r="G452" s="234"/>
      <c r="H452" s="234"/>
    </row>
    <row r="453" spans="2:8">
      <c r="B453" s="234"/>
      <c r="C453" s="234"/>
      <c r="D453" s="234"/>
      <c r="E453" s="234"/>
      <c r="F453" s="234"/>
      <c r="G453" s="234"/>
      <c r="H453" s="234"/>
    </row>
    <row r="454" spans="2:8">
      <c r="B454" s="234"/>
      <c r="C454" s="234"/>
      <c r="D454" s="234"/>
      <c r="E454" s="234"/>
      <c r="F454" s="234"/>
      <c r="G454" s="234"/>
      <c r="H454" s="234"/>
    </row>
    <row r="455" spans="2:8">
      <c r="B455" s="234"/>
      <c r="C455" s="234"/>
      <c r="D455" s="234"/>
      <c r="E455" s="234"/>
      <c r="F455" s="234"/>
      <c r="G455" s="234"/>
      <c r="H455" s="234"/>
    </row>
    <row r="456" spans="2:8">
      <c r="B456" s="234"/>
      <c r="C456" s="234"/>
      <c r="D456" s="234"/>
      <c r="E456" s="234"/>
      <c r="F456" s="234"/>
      <c r="G456" s="234"/>
      <c r="H456" s="234"/>
    </row>
    <row r="457" spans="2:8">
      <c r="B457" s="234"/>
      <c r="C457" s="234"/>
      <c r="D457" s="234"/>
      <c r="E457" s="234"/>
      <c r="F457" s="234"/>
      <c r="G457" s="234"/>
      <c r="H457" s="234"/>
    </row>
    <row r="458" spans="2:8">
      <c r="B458" s="234"/>
      <c r="C458" s="234"/>
      <c r="D458" s="234"/>
      <c r="E458" s="234"/>
      <c r="F458" s="234"/>
      <c r="G458" s="234"/>
      <c r="H458" s="234"/>
    </row>
    <row r="459" spans="2:8">
      <c r="B459" s="234"/>
      <c r="C459" s="234"/>
      <c r="D459" s="234"/>
      <c r="E459" s="234"/>
      <c r="F459" s="234"/>
      <c r="G459" s="234"/>
      <c r="H459" s="234"/>
    </row>
    <row r="460" spans="2:8">
      <c r="B460" s="234"/>
      <c r="C460" s="234"/>
      <c r="D460" s="234"/>
      <c r="E460" s="234"/>
      <c r="F460" s="234"/>
      <c r="G460" s="234"/>
      <c r="H460" s="234"/>
    </row>
    <row r="461" spans="2:8">
      <c r="B461" s="234"/>
      <c r="C461" s="234"/>
      <c r="D461" s="234"/>
      <c r="E461" s="234"/>
      <c r="F461" s="234"/>
      <c r="G461" s="234"/>
      <c r="H461" s="234"/>
    </row>
    <row r="462" spans="2:8">
      <c r="B462" s="234"/>
      <c r="C462" s="234"/>
      <c r="D462" s="234"/>
      <c r="E462" s="234"/>
      <c r="F462" s="234"/>
      <c r="G462" s="234"/>
      <c r="H462" s="234"/>
    </row>
    <row r="463" spans="2:8">
      <c r="B463" s="234"/>
      <c r="C463" s="234"/>
      <c r="D463" s="234"/>
      <c r="E463" s="234"/>
      <c r="F463" s="234"/>
      <c r="G463" s="234"/>
      <c r="H463" s="234"/>
    </row>
    <row r="464" spans="2:8">
      <c r="B464" s="234"/>
      <c r="C464" s="234"/>
      <c r="D464" s="234"/>
      <c r="E464" s="234"/>
      <c r="F464" s="234"/>
      <c r="G464" s="234"/>
      <c r="H464" s="234"/>
    </row>
    <row r="465" spans="2:8">
      <c r="B465" s="234"/>
      <c r="C465" s="234"/>
      <c r="D465" s="234"/>
      <c r="E465" s="234"/>
      <c r="F465" s="234"/>
      <c r="G465" s="234"/>
      <c r="H465" s="234"/>
    </row>
    <row r="466" spans="2:8">
      <c r="B466" s="234"/>
      <c r="C466" s="234"/>
      <c r="D466" s="234"/>
      <c r="E466" s="234"/>
      <c r="F466" s="234"/>
      <c r="G466" s="234"/>
      <c r="H466" s="234"/>
    </row>
    <row r="467" spans="2:8">
      <c r="B467" s="234"/>
      <c r="C467" s="234"/>
      <c r="D467" s="234"/>
      <c r="E467" s="234"/>
      <c r="F467" s="234"/>
      <c r="G467" s="234"/>
      <c r="H467" s="234"/>
    </row>
    <row r="468" spans="2:8">
      <c r="B468" s="234"/>
      <c r="C468" s="234"/>
      <c r="D468" s="234"/>
      <c r="E468" s="234"/>
      <c r="F468" s="234"/>
      <c r="G468" s="234"/>
      <c r="H468" s="234"/>
    </row>
    <row r="469" spans="2:8">
      <c r="B469" s="234"/>
      <c r="C469" s="234"/>
      <c r="D469" s="234"/>
      <c r="E469" s="234"/>
      <c r="F469" s="234"/>
      <c r="G469" s="234"/>
      <c r="H469" s="234"/>
    </row>
    <row r="470" spans="2:8">
      <c r="B470" s="234"/>
      <c r="C470" s="234"/>
      <c r="D470" s="234"/>
      <c r="E470" s="234"/>
      <c r="F470" s="234"/>
      <c r="G470" s="234"/>
      <c r="H470" s="234"/>
    </row>
    <row r="471" spans="2:8">
      <c r="B471" s="234"/>
      <c r="C471" s="234"/>
      <c r="D471" s="234"/>
      <c r="E471" s="234"/>
      <c r="F471" s="234"/>
      <c r="G471" s="234"/>
      <c r="H471" s="234"/>
    </row>
    <row r="472" spans="2:8">
      <c r="B472" s="234"/>
      <c r="C472" s="234"/>
      <c r="D472" s="234"/>
      <c r="E472" s="234"/>
      <c r="F472" s="234"/>
      <c r="G472" s="234"/>
      <c r="H472" s="234"/>
    </row>
    <row r="473" spans="2:8">
      <c r="B473" s="234"/>
      <c r="C473" s="234"/>
      <c r="D473" s="234"/>
      <c r="E473" s="234"/>
      <c r="F473" s="234"/>
      <c r="G473" s="234"/>
      <c r="H473" s="234"/>
    </row>
    <row r="474" spans="2:8">
      <c r="B474" s="234"/>
      <c r="C474" s="234"/>
      <c r="D474" s="234"/>
      <c r="E474" s="234"/>
      <c r="F474" s="234"/>
      <c r="G474" s="234"/>
      <c r="H474" s="234"/>
    </row>
    <row r="475" spans="2:8">
      <c r="B475" s="234"/>
      <c r="C475" s="234"/>
      <c r="D475" s="234"/>
      <c r="E475" s="234"/>
      <c r="F475" s="234"/>
      <c r="G475" s="234"/>
      <c r="H475" s="234"/>
    </row>
    <row r="476" spans="2:8">
      <c r="B476" s="234"/>
      <c r="C476" s="234"/>
      <c r="D476" s="234"/>
      <c r="E476" s="234"/>
      <c r="F476" s="234"/>
      <c r="G476" s="234"/>
      <c r="H476" s="234"/>
    </row>
    <row r="477" spans="2:8">
      <c r="B477" s="234"/>
      <c r="C477" s="234"/>
      <c r="D477" s="234"/>
      <c r="E477" s="234"/>
      <c r="F477" s="234"/>
      <c r="G477" s="234"/>
      <c r="H477" s="234"/>
    </row>
    <row r="478" spans="2:8">
      <c r="B478" s="234"/>
      <c r="C478" s="234"/>
      <c r="D478" s="234"/>
      <c r="E478" s="234"/>
      <c r="F478" s="234"/>
      <c r="G478" s="234"/>
      <c r="H478" s="234"/>
    </row>
    <row r="479" spans="2:8">
      <c r="B479" s="234"/>
      <c r="C479" s="234"/>
      <c r="D479" s="234"/>
      <c r="E479" s="234"/>
      <c r="F479" s="234"/>
      <c r="G479" s="234"/>
      <c r="H479" s="234"/>
    </row>
    <row r="480" spans="2:8">
      <c r="B480" s="234"/>
      <c r="C480" s="234"/>
      <c r="D480" s="234"/>
      <c r="E480" s="234"/>
      <c r="F480" s="234"/>
      <c r="G480" s="234"/>
      <c r="H480" s="234"/>
    </row>
    <row r="481" spans="2:8">
      <c r="B481" s="234"/>
      <c r="C481" s="234"/>
      <c r="D481" s="234"/>
      <c r="E481" s="234"/>
      <c r="F481" s="234"/>
      <c r="G481" s="234"/>
      <c r="H481" s="234"/>
    </row>
    <row r="482" spans="2:8">
      <c r="B482" s="234"/>
      <c r="C482" s="234"/>
      <c r="D482" s="234"/>
      <c r="E482" s="234"/>
      <c r="F482" s="234"/>
      <c r="G482" s="234"/>
      <c r="H482" s="234"/>
    </row>
    <row r="483" spans="2:8">
      <c r="B483" s="234"/>
      <c r="C483" s="234"/>
      <c r="D483" s="234"/>
      <c r="E483" s="234"/>
      <c r="F483" s="234"/>
      <c r="G483" s="234"/>
      <c r="H483" s="234"/>
    </row>
    <row r="484" spans="2:8">
      <c r="B484" s="234"/>
      <c r="C484" s="234"/>
      <c r="D484" s="234"/>
      <c r="E484" s="234"/>
      <c r="F484" s="234"/>
      <c r="G484" s="234"/>
      <c r="H484" s="234"/>
    </row>
    <row r="485" spans="2:8">
      <c r="B485" s="234"/>
      <c r="C485" s="234"/>
      <c r="D485" s="234"/>
      <c r="E485" s="234"/>
      <c r="F485" s="234"/>
      <c r="G485" s="234"/>
      <c r="H485" s="234"/>
    </row>
    <row r="486" spans="2:8">
      <c r="B486" s="234"/>
      <c r="C486" s="234"/>
      <c r="D486" s="234"/>
      <c r="E486" s="234"/>
      <c r="F486" s="234"/>
      <c r="G486" s="234"/>
      <c r="H486" s="234"/>
    </row>
    <row r="487" spans="2:8">
      <c r="B487" s="234"/>
      <c r="C487" s="234"/>
      <c r="D487" s="234"/>
      <c r="E487" s="234"/>
      <c r="F487" s="234"/>
      <c r="G487" s="234"/>
      <c r="H487" s="234"/>
    </row>
    <row r="488" spans="2:8">
      <c r="B488" s="234"/>
      <c r="C488" s="234"/>
      <c r="D488" s="234"/>
      <c r="E488" s="234"/>
      <c r="F488" s="234"/>
      <c r="G488" s="234"/>
      <c r="H488" s="234"/>
    </row>
    <row r="489" spans="2:8">
      <c r="B489" s="234"/>
      <c r="C489" s="234"/>
      <c r="D489" s="234"/>
      <c r="E489" s="234"/>
      <c r="F489" s="234"/>
      <c r="G489" s="234"/>
      <c r="H489" s="234"/>
    </row>
    <row r="490" spans="2:8">
      <c r="B490" s="234"/>
      <c r="C490" s="234"/>
      <c r="D490" s="234"/>
      <c r="E490" s="234"/>
      <c r="F490" s="234"/>
      <c r="G490" s="234"/>
      <c r="H490" s="234"/>
    </row>
    <row r="491" spans="2:8">
      <c r="B491" s="234"/>
      <c r="C491" s="234"/>
      <c r="D491" s="234"/>
      <c r="E491" s="234"/>
      <c r="F491" s="234"/>
      <c r="G491" s="234"/>
      <c r="H491" s="234"/>
    </row>
    <row r="492" spans="2:8">
      <c r="B492" s="234"/>
      <c r="C492" s="234"/>
      <c r="D492" s="234"/>
      <c r="E492" s="234"/>
      <c r="F492" s="234"/>
      <c r="G492" s="234"/>
      <c r="H492" s="234"/>
    </row>
    <row r="493" spans="2:8">
      <c r="B493" s="234"/>
      <c r="C493" s="234"/>
      <c r="D493" s="234"/>
      <c r="E493" s="234"/>
      <c r="F493" s="234"/>
      <c r="G493" s="234"/>
      <c r="H493" s="234"/>
    </row>
    <row r="494" spans="2:8">
      <c r="B494" s="234"/>
      <c r="C494" s="234"/>
      <c r="D494" s="234"/>
      <c r="E494" s="234"/>
      <c r="F494" s="234"/>
      <c r="G494" s="234"/>
      <c r="H494" s="234"/>
    </row>
    <row r="495" spans="2:8">
      <c r="B495" s="234"/>
      <c r="C495" s="234"/>
      <c r="D495" s="234"/>
      <c r="E495" s="234"/>
      <c r="F495" s="234"/>
      <c r="G495" s="234"/>
      <c r="H495" s="234"/>
    </row>
    <row r="496" spans="2:8">
      <c r="B496" s="234"/>
      <c r="C496" s="234"/>
      <c r="D496" s="234"/>
      <c r="E496" s="234"/>
      <c r="F496" s="234"/>
      <c r="G496" s="234"/>
      <c r="H496" s="234"/>
    </row>
    <row r="497" spans="2:8">
      <c r="B497" s="234"/>
      <c r="C497" s="234"/>
      <c r="D497" s="234"/>
      <c r="E497" s="234"/>
      <c r="F497" s="234"/>
      <c r="G497" s="234"/>
      <c r="H497" s="234"/>
    </row>
    <row r="498" spans="2:8">
      <c r="B498" s="234"/>
      <c r="C498" s="234"/>
      <c r="D498" s="234"/>
      <c r="E498" s="234"/>
      <c r="F498" s="234"/>
      <c r="G498" s="234"/>
      <c r="H498" s="234"/>
    </row>
    <row r="499" spans="2:8">
      <c r="B499" s="234"/>
      <c r="C499" s="234"/>
      <c r="D499" s="234"/>
      <c r="E499" s="234"/>
      <c r="F499" s="234"/>
      <c r="G499" s="234"/>
      <c r="H499" s="234"/>
    </row>
    <row r="500" spans="2:8">
      <c r="B500" s="234"/>
      <c r="C500" s="234"/>
      <c r="D500" s="234"/>
      <c r="E500" s="234"/>
      <c r="F500" s="234"/>
      <c r="G500" s="234"/>
      <c r="H500" s="234"/>
    </row>
    <row r="501" spans="2:8">
      <c r="B501" s="234"/>
      <c r="C501" s="234"/>
      <c r="D501" s="234"/>
      <c r="E501" s="234"/>
      <c r="F501" s="234"/>
      <c r="G501" s="234"/>
      <c r="H501" s="234"/>
    </row>
    <row r="502" spans="2:8">
      <c r="B502" s="234"/>
      <c r="C502" s="234"/>
      <c r="D502" s="234"/>
      <c r="E502" s="234"/>
      <c r="F502" s="234"/>
      <c r="G502" s="234"/>
      <c r="H502" s="234"/>
    </row>
    <row r="503" spans="2:8">
      <c r="B503" s="234"/>
      <c r="C503" s="234"/>
      <c r="D503" s="234"/>
      <c r="E503" s="234"/>
      <c r="F503" s="234"/>
      <c r="G503" s="234"/>
      <c r="H503" s="234"/>
    </row>
    <row r="504" spans="2:8">
      <c r="B504" s="234"/>
      <c r="C504" s="234"/>
      <c r="D504" s="234"/>
      <c r="E504" s="234"/>
      <c r="F504" s="234"/>
      <c r="G504" s="234"/>
      <c r="H504" s="234"/>
    </row>
    <row r="505" spans="2:8">
      <c r="B505" s="234"/>
      <c r="C505" s="234"/>
      <c r="D505" s="234"/>
      <c r="E505" s="234"/>
      <c r="F505" s="234"/>
      <c r="G505" s="234"/>
      <c r="H505" s="234"/>
    </row>
    <row r="506" spans="2:8">
      <c r="B506" s="234"/>
      <c r="C506" s="234"/>
      <c r="D506" s="234"/>
      <c r="E506" s="234"/>
      <c r="F506" s="234"/>
      <c r="G506" s="234"/>
      <c r="H506" s="234"/>
    </row>
    <row r="507" spans="2:8">
      <c r="B507" s="234"/>
      <c r="C507" s="234"/>
      <c r="D507" s="234"/>
      <c r="E507" s="234"/>
      <c r="F507" s="234"/>
      <c r="G507" s="234"/>
      <c r="H507" s="234"/>
    </row>
    <row r="508" spans="2:8">
      <c r="B508" s="234"/>
      <c r="C508" s="234"/>
      <c r="D508" s="234"/>
      <c r="E508" s="234"/>
      <c r="F508" s="234"/>
      <c r="G508" s="234"/>
      <c r="H508" s="234"/>
    </row>
    <row r="509" spans="2:8">
      <c r="B509" s="234"/>
      <c r="C509" s="234"/>
      <c r="D509" s="234"/>
      <c r="E509" s="234"/>
      <c r="F509" s="234"/>
      <c r="G509" s="234"/>
      <c r="H509" s="234"/>
    </row>
    <row r="510" spans="2:8">
      <c r="B510" s="234"/>
      <c r="C510" s="234"/>
      <c r="D510" s="234"/>
      <c r="E510" s="234"/>
      <c r="F510" s="234"/>
      <c r="G510" s="234"/>
      <c r="H510" s="234"/>
    </row>
    <row r="511" spans="2:8">
      <c r="B511" s="234"/>
      <c r="C511" s="234"/>
      <c r="D511" s="234"/>
      <c r="E511" s="234"/>
      <c r="F511" s="234"/>
      <c r="G511" s="234"/>
      <c r="H511" s="234"/>
    </row>
    <row r="512" spans="2:8">
      <c r="B512" s="234"/>
      <c r="C512" s="234"/>
      <c r="D512" s="234"/>
      <c r="E512" s="234"/>
      <c r="F512" s="234"/>
      <c r="G512" s="234"/>
      <c r="H512" s="234"/>
    </row>
    <row r="513" spans="2:8">
      <c r="B513" s="234"/>
      <c r="C513" s="234"/>
      <c r="D513" s="234"/>
      <c r="E513" s="234"/>
      <c r="F513" s="234"/>
      <c r="G513" s="234"/>
      <c r="H513" s="234"/>
    </row>
    <row r="514" spans="2:8">
      <c r="B514" s="234"/>
      <c r="C514" s="234"/>
      <c r="D514" s="234"/>
      <c r="E514" s="234"/>
      <c r="F514" s="234"/>
      <c r="G514" s="234"/>
      <c r="H514" s="234"/>
    </row>
    <row r="515" spans="2:8">
      <c r="B515" s="234"/>
      <c r="C515" s="234"/>
      <c r="D515" s="234"/>
      <c r="E515" s="234"/>
      <c r="F515" s="234"/>
      <c r="G515" s="234"/>
      <c r="H515" s="234"/>
    </row>
    <row r="516" spans="2:8">
      <c r="B516" s="234"/>
      <c r="C516" s="234"/>
      <c r="D516" s="234"/>
      <c r="E516" s="234"/>
      <c r="F516" s="234"/>
      <c r="G516" s="234"/>
      <c r="H516" s="234"/>
    </row>
    <row r="517" spans="2:8">
      <c r="B517" s="234"/>
      <c r="C517" s="234"/>
      <c r="D517" s="234"/>
      <c r="E517" s="234"/>
      <c r="F517" s="234"/>
      <c r="G517" s="234"/>
      <c r="H517" s="234"/>
    </row>
    <row r="518" spans="2:8">
      <c r="B518" s="234"/>
      <c r="C518" s="234"/>
      <c r="D518" s="234"/>
      <c r="E518" s="234"/>
      <c r="F518" s="234"/>
      <c r="G518" s="234"/>
      <c r="H518" s="234"/>
    </row>
    <row r="519" spans="2:8">
      <c r="B519" s="234"/>
      <c r="C519" s="234"/>
      <c r="D519" s="234"/>
      <c r="E519" s="234"/>
      <c r="F519" s="234"/>
      <c r="G519" s="234"/>
      <c r="H519" s="234"/>
    </row>
    <row r="520" spans="2:8">
      <c r="B520" s="234"/>
      <c r="C520" s="234"/>
      <c r="D520" s="234"/>
      <c r="E520" s="234"/>
      <c r="F520" s="234"/>
      <c r="G520" s="234"/>
      <c r="H520" s="234"/>
    </row>
    <row r="521" spans="2:8">
      <c r="B521" s="234"/>
      <c r="C521" s="234"/>
      <c r="D521" s="234"/>
      <c r="E521" s="234"/>
      <c r="F521" s="234"/>
      <c r="G521" s="234"/>
      <c r="H521" s="234"/>
    </row>
    <row r="522" spans="2:8">
      <c r="B522" s="234"/>
      <c r="C522" s="234"/>
      <c r="D522" s="234"/>
      <c r="E522" s="234"/>
      <c r="F522" s="234"/>
      <c r="G522" s="234"/>
      <c r="H522" s="234"/>
    </row>
    <row r="523" spans="2:8">
      <c r="B523" s="234"/>
      <c r="C523" s="234"/>
      <c r="D523" s="234"/>
      <c r="E523" s="234"/>
      <c r="F523" s="234"/>
      <c r="G523" s="234"/>
      <c r="H523" s="234"/>
    </row>
    <row r="524" spans="2:8">
      <c r="B524" s="234"/>
      <c r="C524" s="234"/>
      <c r="D524" s="234"/>
      <c r="E524" s="234"/>
      <c r="F524" s="234"/>
      <c r="G524" s="234"/>
      <c r="H524" s="234"/>
    </row>
    <row r="525" spans="2:8">
      <c r="B525" s="234"/>
      <c r="C525" s="234"/>
      <c r="D525" s="234"/>
      <c r="E525" s="234"/>
      <c r="F525" s="234"/>
      <c r="G525" s="234"/>
      <c r="H525" s="234"/>
    </row>
    <row r="526" spans="2:8">
      <c r="B526" s="234"/>
      <c r="C526" s="234"/>
      <c r="D526" s="234"/>
      <c r="E526" s="234"/>
      <c r="F526" s="234"/>
      <c r="G526" s="234"/>
      <c r="H526" s="234"/>
    </row>
    <row r="527" spans="2:8">
      <c r="B527" s="234"/>
      <c r="C527" s="234"/>
      <c r="D527" s="234"/>
      <c r="E527" s="234"/>
      <c r="F527" s="234"/>
      <c r="G527" s="234"/>
      <c r="H527" s="234"/>
    </row>
    <row r="528" spans="2:8">
      <c r="B528" s="234"/>
      <c r="C528" s="234"/>
      <c r="D528" s="234"/>
      <c r="E528" s="234"/>
      <c r="F528" s="234"/>
      <c r="G528" s="234"/>
      <c r="H528" s="234"/>
    </row>
    <row r="529" spans="2:8">
      <c r="B529" s="234"/>
      <c r="C529" s="234"/>
      <c r="D529" s="234"/>
      <c r="E529" s="234"/>
      <c r="F529" s="234"/>
      <c r="G529" s="234"/>
      <c r="H529" s="234"/>
    </row>
    <row r="530" spans="2:8">
      <c r="B530" s="234"/>
      <c r="C530" s="234"/>
      <c r="D530" s="234"/>
      <c r="E530" s="234"/>
      <c r="F530" s="234"/>
      <c r="G530" s="234"/>
      <c r="H530" s="234"/>
    </row>
    <row r="531" spans="2:8">
      <c r="B531" s="234"/>
      <c r="C531" s="234"/>
      <c r="D531" s="234"/>
      <c r="E531" s="234"/>
      <c r="F531" s="234"/>
      <c r="G531" s="234"/>
      <c r="H531" s="234"/>
    </row>
    <row r="532" spans="2:8">
      <c r="B532" s="234"/>
      <c r="C532" s="234"/>
      <c r="D532" s="234"/>
      <c r="E532" s="234"/>
      <c r="F532" s="234"/>
      <c r="G532" s="234"/>
      <c r="H532" s="234"/>
    </row>
    <row r="533" spans="2:8">
      <c r="B533" s="234"/>
      <c r="C533" s="234"/>
      <c r="D533" s="234"/>
      <c r="E533" s="234"/>
      <c r="F533" s="234"/>
      <c r="G533" s="234"/>
      <c r="H533" s="234"/>
    </row>
    <row r="534" spans="2:8">
      <c r="B534" s="234"/>
      <c r="C534" s="234"/>
      <c r="D534" s="234"/>
      <c r="E534" s="234"/>
      <c r="F534" s="234"/>
      <c r="G534" s="234"/>
      <c r="H534" s="234"/>
    </row>
    <row r="535" spans="2:8">
      <c r="B535" s="234"/>
      <c r="C535" s="234"/>
      <c r="D535" s="234"/>
      <c r="E535" s="234"/>
      <c r="F535" s="234"/>
      <c r="G535" s="234"/>
      <c r="H535" s="234"/>
    </row>
    <row r="536" spans="2:8">
      <c r="B536" s="234"/>
      <c r="C536" s="234"/>
      <c r="D536" s="234"/>
      <c r="E536" s="234"/>
      <c r="F536" s="234"/>
      <c r="G536" s="234"/>
      <c r="H536" s="234"/>
    </row>
    <row r="537" spans="2:8">
      <c r="B537" s="234"/>
      <c r="C537" s="234"/>
      <c r="D537" s="234"/>
      <c r="E537" s="234"/>
      <c r="F537" s="234"/>
      <c r="G537" s="234"/>
      <c r="H537" s="234"/>
    </row>
    <row r="538" spans="2:8">
      <c r="B538" s="234"/>
      <c r="C538" s="234"/>
      <c r="D538" s="234"/>
      <c r="E538" s="234"/>
      <c r="F538" s="234"/>
      <c r="G538" s="234"/>
      <c r="H538" s="234"/>
    </row>
    <row r="539" spans="2:8">
      <c r="B539" s="234"/>
      <c r="C539" s="234"/>
      <c r="D539" s="234"/>
      <c r="E539" s="234"/>
      <c r="F539" s="234"/>
      <c r="G539" s="234"/>
      <c r="H539" s="234"/>
    </row>
    <row r="540" spans="2:8">
      <c r="B540" s="234"/>
      <c r="C540" s="234"/>
      <c r="D540" s="234"/>
      <c r="E540" s="234"/>
      <c r="F540" s="234"/>
      <c r="G540" s="234"/>
      <c r="H540" s="234"/>
    </row>
    <row r="541" spans="2:8">
      <c r="B541" s="234"/>
      <c r="C541" s="234"/>
      <c r="D541" s="234"/>
      <c r="E541" s="234"/>
      <c r="F541" s="234"/>
      <c r="G541" s="234"/>
      <c r="H541" s="234"/>
    </row>
    <row r="542" spans="2:8">
      <c r="B542" s="234"/>
      <c r="C542" s="234"/>
      <c r="D542" s="234"/>
      <c r="E542" s="234"/>
      <c r="F542" s="234"/>
      <c r="G542" s="234"/>
      <c r="H542" s="234"/>
    </row>
    <row r="543" spans="2:8">
      <c r="B543" s="234"/>
      <c r="C543" s="234"/>
      <c r="D543" s="234"/>
      <c r="E543" s="234"/>
      <c r="F543" s="234"/>
      <c r="G543" s="234"/>
      <c r="H543" s="234"/>
    </row>
    <row r="544" spans="2:8">
      <c r="B544" s="234"/>
      <c r="C544" s="234"/>
      <c r="D544" s="234"/>
      <c r="E544" s="234"/>
      <c r="F544" s="234"/>
      <c r="G544" s="234"/>
      <c r="H544" s="234"/>
    </row>
    <row r="545" spans="2:8">
      <c r="B545" s="234"/>
      <c r="C545" s="234"/>
      <c r="D545" s="234"/>
      <c r="E545" s="234"/>
      <c r="F545" s="234"/>
      <c r="G545" s="234"/>
      <c r="H545" s="234"/>
    </row>
    <row r="546" spans="2:8">
      <c r="B546" s="234"/>
      <c r="C546" s="234"/>
      <c r="D546" s="234"/>
      <c r="E546" s="234"/>
      <c r="F546" s="234"/>
      <c r="G546" s="234"/>
      <c r="H546" s="234"/>
    </row>
    <row r="547" spans="2:8">
      <c r="B547" s="234"/>
      <c r="C547" s="234"/>
      <c r="D547" s="234"/>
      <c r="E547" s="234"/>
      <c r="F547" s="234"/>
      <c r="G547" s="234"/>
      <c r="H547" s="234"/>
    </row>
    <row r="548" spans="2:8">
      <c r="B548" s="234"/>
      <c r="C548" s="234"/>
      <c r="D548" s="234"/>
      <c r="E548" s="234"/>
      <c r="F548" s="234"/>
      <c r="G548" s="234"/>
      <c r="H548" s="234"/>
    </row>
    <row r="549" spans="2:8">
      <c r="B549" s="234"/>
      <c r="C549" s="234"/>
      <c r="D549" s="234"/>
      <c r="E549" s="234"/>
      <c r="F549" s="234"/>
      <c r="G549" s="234"/>
      <c r="H549" s="234"/>
    </row>
    <row r="550" spans="2:8">
      <c r="B550" s="234"/>
      <c r="C550" s="234"/>
      <c r="D550" s="234"/>
      <c r="E550" s="234"/>
      <c r="F550" s="234"/>
      <c r="G550" s="234"/>
      <c r="H550" s="234"/>
    </row>
    <row r="551" spans="2:8">
      <c r="B551" s="234"/>
      <c r="C551" s="234"/>
      <c r="D551" s="234"/>
      <c r="E551" s="234"/>
      <c r="F551" s="234"/>
      <c r="G551" s="234"/>
      <c r="H551" s="234"/>
    </row>
    <row r="552" spans="2:8">
      <c r="B552" s="234"/>
      <c r="C552" s="234"/>
      <c r="D552" s="234"/>
      <c r="E552" s="234"/>
      <c r="F552" s="234"/>
      <c r="G552" s="234"/>
      <c r="H552" s="234"/>
    </row>
    <row r="553" spans="2:8">
      <c r="B553" s="234"/>
      <c r="C553" s="234"/>
      <c r="D553" s="234"/>
      <c r="E553" s="234"/>
      <c r="F553" s="234"/>
      <c r="G553" s="234"/>
      <c r="H553" s="234"/>
    </row>
    <row r="554" spans="2:8">
      <c r="B554" s="234"/>
      <c r="C554" s="234"/>
      <c r="D554" s="234"/>
      <c r="E554" s="234"/>
      <c r="F554" s="234"/>
      <c r="G554" s="234"/>
      <c r="H554" s="234"/>
    </row>
    <row r="555" spans="2:8">
      <c r="B555" s="234"/>
      <c r="C555" s="234"/>
      <c r="D555" s="234"/>
      <c r="E555" s="234"/>
      <c r="F555" s="234"/>
      <c r="G555" s="234"/>
      <c r="H555" s="234"/>
    </row>
    <row r="556" spans="2:8">
      <c r="B556" s="234"/>
      <c r="C556" s="234"/>
      <c r="D556" s="234"/>
      <c r="E556" s="234"/>
      <c r="F556" s="234"/>
      <c r="G556" s="234"/>
      <c r="H556" s="234"/>
    </row>
    <row r="557" spans="2:8">
      <c r="B557" s="234"/>
      <c r="C557" s="234"/>
      <c r="D557" s="234"/>
      <c r="E557" s="234"/>
      <c r="F557" s="234"/>
      <c r="G557" s="234"/>
      <c r="H557" s="234"/>
    </row>
    <row r="558" spans="2:8">
      <c r="B558" s="234"/>
      <c r="C558" s="234"/>
      <c r="D558" s="234"/>
      <c r="E558" s="234"/>
      <c r="F558" s="234"/>
      <c r="G558" s="234"/>
      <c r="H558" s="234"/>
    </row>
    <row r="559" spans="2:8">
      <c r="B559" s="234"/>
      <c r="C559" s="234"/>
      <c r="D559" s="234"/>
      <c r="E559" s="234"/>
      <c r="F559" s="234"/>
      <c r="G559" s="234"/>
      <c r="H559" s="234"/>
    </row>
    <row r="560" spans="2:8">
      <c r="B560" s="234"/>
      <c r="C560" s="234"/>
      <c r="D560" s="234"/>
      <c r="E560" s="234"/>
      <c r="F560" s="234"/>
      <c r="G560" s="234"/>
      <c r="H560" s="234"/>
    </row>
    <row r="561" spans="2:8">
      <c r="B561" s="234"/>
      <c r="C561" s="234"/>
      <c r="D561" s="234"/>
      <c r="E561" s="234"/>
      <c r="F561" s="234"/>
      <c r="G561" s="234"/>
      <c r="H561" s="234"/>
    </row>
    <row r="562" spans="2:8">
      <c r="B562" s="234"/>
      <c r="C562" s="234"/>
      <c r="D562" s="234"/>
      <c r="E562" s="234"/>
      <c r="F562" s="234"/>
      <c r="G562" s="234"/>
      <c r="H562" s="234"/>
    </row>
    <row r="563" spans="2:8">
      <c r="B563" s="234"/>
      <c r="C563" s="234"/>
      <c r="D563" s="234"/>
      <c r="E563" s="234"/>
      <c r="F563" s="234"/>
      <c r="G563" s="234"/>
      <c r="H563" s="234"/>
    </row>
    <row r="564" spans="2:8">
      <c r="B564" s="234"/>
      <c r="C564" s="234"/>
      <c r="D564" s="234"/>
      <c r="E564" s="234"/>
      <c r="F564" s="234"/>
      <c r="G564" s="234"/>
      <c r="H564" s="234"/>
    </row>
    <row r="565" spans="2:8">
      <c r="B565" s="234"/>
      <c r="C565" s="234"/>
      <c r="D565" s="234"/>
      <c r="E565" s="234"/>
      <c r="F565" s="234"/>
      <c r="G565" s="234"/>
      <c r="H565" s="234"/>
    </row>
    <row r="566" spans="2:8">
      <c r="B566" s="234"/>
      <c r="C566" s="234"/>
      <c r="D566" s="234"/>
      <c r="E566" s="234"/>
      <c r="F566" s="234"/>
      <c r="G566" s="234"/>
      <c r="H566" s="234"/>
    </row>
    <row r="567" spans="2:8">
      <c r="B567" s="234"/>
      <c r="C567" s="234"/>
      <c r="D567" s="234"/>
      <c r="E567" s="234"/>
      <c r="F567" s="234"/>
      <c r="G567" s="234"/>
      <c r="H567" s="234"/>
    </row>
    <row r="568" spans="2:8">
      <c r="B568" s="234"/>
      <c r="C568" s="234"/>
      <c r="D568" s="234"/>
      <c r="E568" s="234"/>
      <c r="F568" s="234"/>
      <c r="G568" s="234"/>
      <c r="H568" s="234"/>
    </row>
    <row r="569" spans="2:8">
      <c r="B569" s="234"/>
      <c r="C569" s="234"/>
      <c r="D569" s="234"/>
      <c r="E569" s="234"/>
      <c r="F569" s="234"/>
      <c r="G569" s="234"/>
      <c r="H569" s="234"/>
    </row>
    <row r="570" spans="2:8">
      <c r="B570" s="234"/>
      <c r="C570" s="234"/>
      <c r="D570" s="234"/>
      <c r="E570" s="234"/>
      <c r="F570" s="234"/>
      <c r="G570" s="234"/>
      <c r="H570" s="234"/>
    </row>
    <row r="571" spans="2:8">
      <c r="B571" s="234"/>
      <c r="C571" s="234"/>
      <c r="D571" s="234"/>
      <c r="E571" s="234"/>
      <c r="F571" s="234"/>
      <c r="G571" s="234"/>
      <c r="H571" s="234"/>
    </row>
    <row r="572" spans="2:8">
      <c r="B572" s="234"/>
      <c r="C572" s="234"/>
      <c r="D572" s="234"/>
      <c r="E572" s="234"/>
      <c r="F572" s="234"/>
      <c r="G572" s="234"/>
      <c r="H572" s="234"/>
    </row>
    <row r="573" spans="2:8">
      <c r="B573" s="234"/>
      <c r="C573" s="234"/>
      <c r="D573" s="234"/>
      <c r="E573" s="234"/>
      <c r="F573" s="234"/>
      <c r="G573" s="234"/>
      <c r="H573" s="234"/>
    </row>
    <row r="574" spans="2:8">
      <c r="B574" s="234"/>
      <c r="C574" s="234"/>
      <c r="D574" s="234"/>
      <c r="E574" s="234"/>
      <c r="F574" s="234"/>
      <c r="G574" s="234"/>
      <c r="H574" s="234"/>
    </row>
    <row r="575" spans="2:8">
      <c r="B575" s="234"/>
      <c r="C575" s="234"/>
      <c r="D575" s="234"/>
      <c r="E575" s="234"/>
      <c r="F575" s="234"/>
      <c r="G575" s="234"/>
      <c r="H575" s="234"/>
    </row>
    <row r="576" spans="2:8">
      <c r="B576" s="234"/>
      <c r="C576" s="234"/>
      <c r="D576" s="234"/>
      <c r="E576" s="234"/>
      <c r="F576" s="234"/>
      <c r="G576" s="234"/>
      <c r="H576" s="234"/>
    </row>
    <row r="577" spans="2:8">
      <c r="B577" s="234"/>
      <c r="C577" s="234"/>
      <c r="D577" s="234"/>
      <c r="E577" s="234"/>
      <c r="F577" s="234"/>
      <c r="G577" s="234"/>
      <c r="H577" s="234"/>
    </row>
    <row r="578" spans="2:8">
      <c r="B578" s="234"/>
      <c r="C578" s="234"/>
      <c r="D578" s="234"/>
      <c r="E578" s="234"/>
      <c r="F578" s="234"/>
      <c r="G578" s="234"/>
      <c r="H578" s="234"/>
    </row>
    <row r="579" spans="2:8">
      <c r="B579" s="234"/>
      <c r="C579" s="234"/>
      <c r="D579" s="234"/>
      <c r="E579" s="234"/>
      <c r="F579" s="234"/>
      <c r="G579" s="234"/>
      <c r="H579" s="234"/>
    </row>
    <row r="580" spans="2:8">
      <c r="B580" s="234"/>
      <c r="C580" s="234"/>
      <c r="D580" s="234"/>
      <c r="E580" s="234"/>
      <c r="F580" s="234"/>
      <c r="G580" s="234"/>
      <c r="H580" s="234"/>
    </row>
    <row r="581" spans="2:8">
      <c r="B581" s="234"/>
      <c r="C581" s="234"/>
      <c r="D581" s="234"/>
      <c r="E581" s="234"/>
      <c r="F581" s="234"/>
      <c r="G581" s="234"/>
      <c r="H581" s="234"/>
    </row>
    <row r="582" spans="2:8">
      <c r="B582" s="234"/>
      <c r="C582" s="234"/>
      <c r="D582" s="234"/>
      <c r="E582" s="234"/>
      <c r="F582" s="234"/>
      <c r="G582" s="234"/>
      <c r="H582" s="234"/>
    </row>
    <row r="583" spans="2:8">
      <c r="B583" s="234"/>
      <c r="C583" s="234"/>
      <c r="D583" s="234"/>
      <c r="E583" s="234"/>
      <c r="F583" s="234"/>
      <c r="G583" s="234"/>
      <c r="H583" s="234"/>
    </row>
    <row r="584" spans="2:8">
      <c r="B584" s="234"/>
      <c r="C584" s="234"/>
      <c r="D584" s="234"/>
      <c r="E584" s="234"/>
      <c r="F584" s="234"/>
      <c r="G584" s="234"/>
      <c r="H584" s="234"/>
    </row>
    <row r="585" spans="2:8">
      <c r="B585" s="234"/>
      <c r="C585" s="234"/>
      <c r="D585" s="234"/>
      <c r="E585" s="234"/>
      <c r="F585" s="234"/>
      <c r="G585" s="234"/>
      <c r="H585" s="234"/>
    </row>
    <row r="586" spans="2:8">
      <c r="B586" s="234"/>
      <c r="C586" s="234"/>
      <c r="D586" s="234"/>
      <c r="E586" s="234"/>
      <c r="F586" s="234"/>
      <c r="G586" s="234"/>
      <c r="H586" s="234"/>
    </row>
    <row r="587" spans="2:8">
      <c r="B587" s="234"/>
      <c r="C587" s="234"/>
      <c r="D587" s="234"/>
      <c r="E587" s="234"/>
      <c r="F587" s="234"/>
      <c r="G587" s="234"/>
      <c r="H587" s="234"/>
    </row>
    <row r="588" spans="2:8">
      <c r="B588" s="234"/>
      <c r="C588" s="234"/>
      <c r="D588" s="234"/>
      <c r="E588" s="234"/>
      <c r="F588" s="234"/>
      <c r="G588" s="234"/>
      <c r="H588" s="234"/>
    </row>
    <row r="589" spans="2:8">
      <c r="B589" s="234"/>
      <c r="C589" s="234"/>
      <c r="D589" s="234"/>
      <c r="E589" s="234"/>
      <c r="F589" s="234"/>
      <c r="G589" s="234"/>
      <c r="H589" s="234"/>
    </row>
    <row r="590" spans="2:8">
      <c r="B590" s="234"/>
      <c r="C590" s="234"/>
      <c r="D590" s="234"/>
      <c r="E590" s="234"/>
      <c r="F590" s="234"/>
      <c r="G590" s="234"/>
      <c r="H590" s="234"/>
    </row>
    <row r="591" spans="2:8">
      <c r="B591" s="234"/>
      <c r="C591" s="234"/>
      <c r="D591" s="234"/>
      <c r="E591" s="234"/>
      <c r="F591" s="234"/>
      <c r="G591" s="234"/>
      <c r="H591" s="234"/>
    </row>
    <row r="592" spans="2:8">
      <c r="B592" s="234"/>
      <c r="C592" s="234"/>
      <c r="D592" s="234"/>
      <c r="E592" s="234"/>
      <c r="F592" s="234"/>
      <c r="G592" s="234"/>
      <c r="H592" s="234"/>
    </row>
    <row r="593" spans="2:8">
      <c r="B593" s="234"/>
      <c r="C593" s="234"/>
      <c r="D593" s="234"/>
      <c r="E593" s="234"/>
      <c r="F593" s="234"/>
      <c r="G593" s="234"/>
      <c r="H593" s="234"/>
    </row>
    <row r="594" spans="2:8">
      <c r="B594" s="234"/>
      <c r="C594" s="234"/>
      <c r="D594" s="234"/>
      <c r="E594" s="234"/>
      <c r="F594" s="234"/>
      <c r="G594" s="234"/>
      <c r="H594" s="234"/>
    </row>
    <row r="595" spans="2:8">
      <c r="B595" s="234"/>
      <c r="C595" s="234"/>
      <c r="D595" s="234"/>
      <c r="E595" s="234"/>
      <c r="F595" s="234"/>
      <c r="G595" s="234"/>
      <c r="H595" s="234"/>
    </row>
    <row r="596" spans="2:8">
      <c r="B596" s="234"/>
      <c r="C596" s="234"/>
      <c r="D596" s="234"/>
      <c r="E596" s="234"/>
      <c r="F596" s="234"/>
      <c r="G596" s="234"/>
      <c r="H596" s="234"/>
    </row>
    <row r="597" spans="2:8">
      <c r="B597" s="234"/>
      <c r="C597" s="234"/>
      <c r="D597" s="234"/>
      <c r="E597" s="234"/>
      <c r="F597" s="234"/>
      <c r="G597" s="234"/>
      <c r="H597" s="234"/>
    </row>
    <row r="598" spans="2:8">
      <c r="B598" s="234"/>
      <c r="C598" s="234"/>
      <c r="D598" s="234"/>
      <c r="E598" s="234"/>
      <c r="F598" s="234"/>
      <c r="G598" s="234"/>
      <c r="H598" s="234"/>
    </row>
    <row r="599" spans="2:8">
      <c r="B599" s="234"/>
      <c r="C599" s="234"/>
      <c r="D599" s="234"/>
      <c r="E599" s="234"/>
      <c r="F599" s="234"/>
      <c r="G599" s="234"/>
      <c r="H599" s="234"/>
    </row>
    <row r="600" spans="2:8">
      <c r="B600" s="234"/>
      <c r="C600" s="234"/>
      <c r="D600" s="234"/>
      <c r="E600" s="234"/>
      <c r="F600" s="234"/>
      <c r="G600" s="234"/>
      <c r="H600" s="234"/>
    </row>
    <row r="601" spans="2:8">
      <c r="B601" s="234"/>
      <c r="C601" s="234"/>
      <c r="D601" s="234"/>
      <c r="E601" s="234"/>
      <c r="F601" s="234"/>
      <c r="G601" s="234"/>
      <c r="H601" s="234"/>
    </row>
    <row r="602" spans="2:8">
      <c r="B602" s="234"/>
      <c r="C602" s="234"/>
      <c r="D602" s="234"/>
      <c r="E602" s="234"/>
      <c r="F602" s="234"/>
      <c r="G602" s="234"/>
      <c r="H602" s="234"/>
    </row>
    <row r="603" spans="2:8">
      <c r="B603" s="234"/>
      <c r="C603" s="234"/>
      <c r="D603" s="234"/>
      <c r="E603" s="234"/>
      <c r="F603" s="234"/>
      <c r="G603" s="234"/>
      <c r="H603" s="234"/>
    </row>
    <row r="604" spans="2:8">
      <c r="B604" s="234"/>
      <c r="C604" s="234"/>
      <c r="D604" s="234"/>
      <c r="E604" s="234"/>
      <c r="F604" s="234"/>
      <c r="G604" s="234"/>
      <c r="H604" s="234"/>
    </row>
    <row r="605" spans="2:8">
      <c r="B605" s="234"/>
      <c r="C605" s="234"/>
      <c r="D605" s="234"/>
      <c r="E605" s="234"/>
      <c r="F605" s="234"/>
      <c r="G605" s="234"/>
      <c r="H605" s="234"/>
    </row>
  </sheetData>
  <sheetProtection password="C79E" sheet="1" objects="1" scenarios="1" selectLockedCells="1"/>
  <sortState ref="Y9:Z16">
    <sortCondition ref="Y9:Y16"/>
  </sortState>
  <mergeCells count="26">
    <mergeCell ref="N2:O3"/>
    <mergeCell ref="I2:I3"/>
    <mergeCell ref="AD1:AE1"/>
    <mergeCell ref="N7:O7"/>
    <mergeCell ref="N9:O9"/>
    <mergeCell ref="J2:J3"/>
    <mergeCell ref="K2:K3"/>
    <mergeCell ref="L2:L3"/>
    <mergeCell ref="N11:O11"/>
    <mergeCell ref="N4:O4"/>
    <mergeCell ref="N17:O17"/>
    <mergeCell ref="N6:O6"/>
    <mergeCell ref="N8:O8"/>
    <mergeCell ref="N10:O10"/>
    <mergeCell ref="N16:O16"/>
    <mergeCell ref="N14:O14"/>
    <mergeCell ref="N12:O12"/>
    <mergeCell ref="N13:O13"/>
    <mergeCell ref="N15:O15"/>
    <mergeCell ref="N5:O5"/>
    <mergeCell ref="N23:O23"/>
    <mergeCell ref="N18:O18"/>
    <mergeCell ref="N19:O19"/>
    <mergeCell ref="N20:O20"/>
    <mergeCell ref="N21:O21"/>
    <mergeCell ref="N22:O22"/>
  </mergeCells>
  <conditionalFormatting sqref="N5">
    <cfRule type="cellIs" dxfId="8" priority="16" operator="equal">
      <formula>"RE DO SESSION!!"</formula>
    </cfRule>
  </conditionalFormatting>
  <conditionalFormatting sqref="L4:L305">
    <cfRule type="cellIs" dxfId="7" priority="12" operator="equal">
      <formula>"Refused"</formula>
    </cfRule>
    <cfRule type="cellIs" dxfId="6" priority="13" operator="equal">
      <formula>"Released"</formula>
    </cfRule>
    <cfRule type="cellIs" dxfId="5" priority="15" operator="equal">
      <formula>"Absent"</formula>
    </cfRule>
  </conditionalFormatting>
  <conditionalFormatting sqref="L2">
    <cfRule type="cellIs" dxfId="4" priority="11" operator="equal">
      <formula>"Mark Participant for Future I/O?"</formula>
    </cfRule>
  </conditionalFormatting>
  <conditionalFormatting sqref="J2">
    <cfRule type="cellIs" dxfId="3" priority="10" operator="equal">
      <formula>"Mark Participant for Future I/O?"</formula>
    </cfRule>
  </conditionalFormatting>
  <conditionalFormatting sqref="K2">
    <cfRule type="cellIs" dxfId="2" priority="9" operator="equal">
      <formula>"Mark Participant for Future I/O?"</formula>
    </cfRule>
  </conditionalFormatting>
  <conditionalFormatting sqref="J4:K305">
    <cfRule type="cellIs" dxfId="1" priority="2" operator="equal">
      <formula>"Yes"</formula>
    </cfRule>
  </conditionalFormatting>
  <conditionalFormatting sqref="Q4:S305">
    <cfRule type="cellIs" dxfId="0" priority="1" operator="equal">
      <formula>"Yes"</formula>
    </cfRule>
  </conditionalFormatting>
  <dataValidations count="3">
    <dataValidation allowBlank="1" showInputMessage="1" showErrorMessage="1" promptTitle="CLOSING A SESSION" sqref="N2:O2"/>
    <dataValidation type="list" allowBlank="1" showInputMessage="1" showErrorMessage="1" sqref="N11:O11">
      <formula1>$Y9:$Y16</formula1>
    </dataValidation>
    <dataValidation type="list" allowBlank="1" showInputMessage="1" showErrorMessage="1" sqref="N15:O15 N19:O19 N23:O23">
      <formula1>$Y$9:$Y$16</formula1>
    </dataValidation>
  </dataValidations>
  <printOptions horizontalCentered="1" headings="1"/>
  <pageMargins left="0.7" right="0.7" top="0.75" bottom="0.75" header="0.3" footer="0.3"/>
  <pageSetup scale="79" fitToWidth="6" fitToHeight="6" orientation="landscape" r:id="rId1"/>
  <headerFooter>
    <oddHeader>&amp;LPrinted on &amp;d at &amp;t</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304"/>
  <sheetViews>
    <sheetView showRowColHeaders="0" workbookViewId="0">
      <selection activeCell="A3" sqref="A3"/>
    </sheetView>
  </sheetViews>
  <sheetFormatPr defaultRowHeight="15.75"/>
  <cols>
    <col min="1" max="1" width="92.25" customWidth="1"/>
  </cols>
  <sheetData>
    <row r="1" spans="1:2" ht="21">
      <c r="A1" s="1034" t="s">
        <v>3288</v>
      </c>
      <c r="B1" t="e">
        <f>(LEFT(A2,FIND(".",A2,2)+2))</f>
        <v>#VALUE!</v>
      </c>
    </row>
    <row r="2" spans="1:2" ht="20.100000000000001" customHeight="1">
      <c r="B2" s="1032" t="str">
        <f>(LEFT(A3,FIND(".",A3,2)+2))</f>
        <v>1.46</v>
      </c>
    </row>
    <row r="3" spans="1:2" s="1032" customFormat="1">
      <c r="A3" s="1033" t="s">
        <v>3578</v>
      </c>
      <c r="B3" s="1033"/>
    </row>
    <row r="4" spans="1:2">
      <c r="A4" s="1033" t="s">
        <v>3575</v>
      </c>
      <c r="B4" s="1033"/>
    </row>
    <row r="5" spans="1:2">
      <c r="A5" s="1033" t="s">
        <v>3572</v>
      </c>
      <c r="B5" s="1033"/>
    </row>
    <row r="6" spans="1:2">
      <c r="A6" s="1033" t="s">
        <v>3505</v>
      </c>
    </row>
    <row r="7" spans="1:2">
      <c r="A7" s="1033" t="s">
        <v>3504</v>
      </c>
    </row>
    <row r="8" spans="1:2">
      <c r="A8" s="1033" t="s">
        <v>3302</v>
      </c>
    </row>
    <row r="9" spans="1:2">
      <c r="A9" s="1033" t="s">
        <v>3299</v>
      </c>
    </row>
    <row r="10" spans="1:2">
      <c r="A10" s="1033" t="s">
        <v>3503</v>
      </c>
    </row>
    <row r="11" spans="1:2">
      <c r="A11" s="1033" t="s">
        <v>3296</v>
      </c>
    </row>
    <row r="12" spans="1:2">
      <c r="A12" s="860" t="s">
        <v>3295</v>
      </c>
    </row>
    <row r="13" spans="1:2">
      <c r="A13" s="1047" t="s">
        <v>3300</v>
      </c>
    </row>
    <row r="14" spans="1:2">
      <c r="A14" s="860" t="s">
        <v>3294</v>
      </c>
    </row>
    <row r="15" spans="1:2">
      <c r="A15" s="860" t="s">
        <v>3293</v>
      </c>
    </row>
    <row r="16" spans="1:2">
      <c r="A16" s="860" t="s">
        <v>3291</v>
      </c>
    </row>
    <row r="17" spans="1:1">
      <c r="A17" s="860" t="s">
        <v>3290</v>
      </c>
    </row>
    <row r="18" spans="1:1">
      <c r="A18" s="1048" t="s">
        <v>3301</v>
      </c>
    </row>
    <row r="19" spans="1:1">
      <c r="A19" s="1032" t="s">
        <v>3227</v>
      </c>
    </row>
    <row r="20" spans="1:1">
      <c r="A20" s="1032" t="s">
        <v>3228</v>
      </c>
    </row>
    <row r="21" spans="1:1">
      <c r="A21" s="1032" t="s">
        <v>3229</v>
      </c>
    </row>
    <row r="22" spans="1:1">
      <c r="A22" s="1032" t="s">
        <v>3230</v>
      </c>
    </row>
    <row r="23" spans="1:1">
      <c r="A23" s="1032" t="s">
        <v>3231</v>
      </c>
    </row>
    <row r="24" spans="1:1">
      <c r="A24" s="1032" t="s">
        <v>3232</v>
      </c>
    </row>
    <row r="25" spans="1:1">
      <c r="A25" s="1032" t="s">
        <v>3233</v>
      </c>
    </row>
    <row r="26" spans="1:1">
      <c r="A26" s="1032" t="s">
        <v>3234</v>
      </c>
    </row>
    <row r="27" spans="1:1">
      <c r="A27" s="1032" t="s">
        <v>3235</v>
      </c>
    </row>
    <row r="28" spans="1:1">
      <c r="A28" s="1032" t="s">
        <v>3236</v>
      </c>
    </row>
    <row r="29" spans="1:1">
      <c r="A29" s="1032" t="s">
        <v>3237</v>
      </c>
    </row>
    <row r="30" spans="1:1">
      <c r="A30" s="1032" t="s">
        <v>3238</v>
      </c>
    </row>
    <row r="31" spans="1:1">
      <c r="A31" s="1032" t="s">
        <v>3239</v>
      </c>
    </row>
    <row r="32" spans="1:1">
      <c r="A32" s="1032" t="s">
        <v>3240</v>
      </c>
    </row>
    <row r="33" spans="1:1">
      <c r="A33" s="1032" t="s">
        <v>3241</v>
      </c>
    </row>
    <row r="34" spans="1:1">
      <c r="A34" s="1032" t="s">
        <v>3242</v>
      </c>
    </row>
    <row r="35" spans="1:1">
      <c r="A35" s="1032" t="s">
        <v>3243</v>
      </c>
    </row>
    <row r="36" spans="1:1">
      <c r="A36" s="1032" t="s">
        <v>3244</v>
      </c>
    </row>
    <row r="37" spans="1:1">
      <c r="A37" s="1032" t="s">
        <v>3245</v>
      </c>
    </row>
    <row r="38" spans="1:1">
      <c r="A38" s="1032" t="s">
        <v>3246</v>
      </c>
    </row>
    <row r="39" spans="1:1">
      <c r="A39" s="1032" t="s">
        <v>3247</v>
      </c>
    </row>
    <row r="40" spans="1:1">
      <c r="A40" s="1032" t="s">
        <v>3248</v>
      </c>
    </row>
    <row r="41" spans="1:1">
      <c r="A41" s="1032" t="s">
        <v>3249</v>
      </c>
    </row>
    <row r="42" spans="1:1">
      <c r="A42" s="1032" t="s">
        <v>3250</v>
      </c>
    </row>
    <row r="43" spans="1:1">
      <c r="A43" s="1032" t="s">
        <v>3251</v>
      </c>
    </row>
    <row r="44" spans="1:1">
      <c r="A44" s="1032" t="s">
        <v>3252</v>
      </c>
    </row>
    <row r="45" spans="1:1">
      <c r="A45" s="1032" t="s">
        <v>3253</v>
      </c>
    </row>
    <row r="46" spans="1:1">
      <c r="A46" s="1032" t="s">
        <v>3254</v>
      </c>
    </row>
    <row r="47" spans="1:1">
      <c r="A47" s="1032" t="s">
        <v>3255</v>
      </c>
    </row>
    <row r="48" spans="1:1">
      <c r="A48" s="1032" t="s">
        <v>3256</v>
      </c>
    </row>
    <row r="49" spans="1:1">
      <c r="A49" s="1032" t="s">
        <v>3257</v>
      </c>
    </row>
    <row r="50" spans="1:1">
      <c r="A50" s="1032" t="s">
        <v>3258</v>
      </c>
    </row>
    <row r="51" spans="1:1">
      <c r="A51" s="1032" t="s">
        <v>3259</v>
      </c>
    </row>
    <row r="52" spans="1:1">
      <c r="A52" s="1032" t="s">
        <v>3260</v>
      </c>
    </row>
    <row r="53" spans="1:1">
      <c r="A53" s="1032" t="s">
        <v>3261</v>
      </c>
    </row>
    <row r="54" spans="1:1">
      <c r="A54" s="1032" t="s">
        <v>3262</v>
      </c>
    </row>
    <row r="55" spans="1:1">
      <c r="A55" s="1032" t="s">
        <v>3263</v>
      </c>
    </row>
    <row r="56" spans="1:1">
      <c r="A56" s="1032" t="s">
        <v>3264</v>
      </c>
    </row>
    <row r="57" spans="1:1">
      <c r="A57" s="1032" t="s">
        <v>3265</v>
      </c>
    </row>
    <row r="58" spans="1:1">
      <c r="A58" s="1032" t="s">
        <v>3266</v>
      </c>
    </row>
    <row r="59" spans="1:1">
      <c r="A59" s="1032" t="s">
        <v>3267</v>
      </c>
    </row>
    <row r="60" spans="1:1">
      <c r="A60" s="1032" t="s">
        <v>3268</v>
      </c>
    </row>
    <row r="61" spans="1:1">
      <c r="A61" s="1032" t="s">
        <v>3269</v>
      </c>
    </row>
    <row r="62" spans="1:1">
      <c r="A62" s="1032" t="s">
        <v>3270</v>
      </c>
    </row>
    <row r="63" spans="1:1">
      <c r="A63" s="1032" t="s">
        <v>3271</v>
      </c>
    </row>
    <row r="64" spans="1:1">
      <c r="A64" s="1032" t="s">
        <v>3272</v>
      </c>
    </row>
    <row r="65" spans="1:1">
      <c r="A65" s="1032" t="s">
        <v>3273</v>
      </c>
    </row>
    <row r="66" spans="1:1">
      <c r="A66" s="1032" t="s">
        <v>3274</v>
      </c>
    </row>
    <row r="67" spans="1:1">
      <c r="A67" s="1032" t="s">
        <v>3275</v>
      </c>
    </row>
    <row r="68" spans="1:1">
      <c r="A68" s="1032" t="s">
        <v>3276</v>
      </c>
    </row>
    <row r="69" spans="1:1">
      <c r="A69" s="1032" t="s">
        <v>3277</v>
      </c>
    </row>
    <row r="70" spans="1:1">
      <c r="A70" s="1032" t="s">
        <v>3278</v>
      </c>
    </row>
    <row r="71" spans="1:1">
      <c r="A71" s="1032" t="s">
        <v>3279</v>
      </c>
    </row>
    <row r="72" spans="1:1">
      <c r="A72" s="1032" t="s">
        <v>3280</v>
      </c>
    </row>
    <row r="73" spans="1:1">
      <c r="A73" s="1032" t="s">
        <v>3281</v>
      </c>
    </row>
    <row r="74" spans="1:1">
      <c r="A74" s="1032" t="s">
        <v>3282</v>
      </c>
    </row>
    <row r="75" spans="1:1">
      <c r="A75" s="1032" t="s">
        <v>3283</v>
      </c>
    </row>
    <row r="76" spans="1:1">
      <c r="A76" s="1032" t="s">
        <v>3284</v>
      </c>
    </row>
    <row r="77" spans="1:1">
      <c r="A77" s="1032" t="s">
        <v>3285</v>
      </c>
    </row>
    <row r="78" spans="1:1">
      <c r="A78" s="1032" t="s">
        <v>3286</v>
      </c>
    </row>
    <row r="79" spans="1:1">
      <c r="A79" s="1032" t="s">
        <v>3287</v>
      </c>
    </row>
    <row r="80" spans="1:1">
      <c r="A80" s="1032"/>
    </row>
    <row r="81" spans="1:1">
      <c r="A81" s="1032"/>
    </row>
    <row r="82" spans="1:1">
      <c r="A82" s="1032"/>
    </row>
    <row r="83" spans="1:1">
      <c r="A83" s="1032"/>
    </row>
    <row r="84" spans="1:1">
      <c r="A84" s="1032"/>
    </row>
    <row r="85" spans="1:1">
      <c r="A85" s="1032"/>
    </row>
    <row r="86" spans="1:1">
      <c r="A86" s="1032"/>
    </row>
    <row r="87" spans="1:1">
      <c r="A87" s="1032"/>
    </row>
    <row r="88" spans="1:1">
      <c r="A88" s="1032"/>
    </row>
    <row r="89" spans="1:1">
      <c r="A89" s="1032"/>
    </row>
    <row r="90" spans="1:1">
      <c r="A90" s="1032"/>
    </row>
    <row r="91" spans="1:1">
      <c r="A91" s="1032"/>
    </row>
    <row r="92" spans="1:1">
      <c r="A92" s="1032"/>
    </row>
    <row r="93" spans="1:1">
      <c r="A93" s="1032"/>
    </row>
    <row r="94" spans="1:1">
      <c r="A94" s="1032"/>
    </row>
    <row r="95" spans="1:1">
      <c r="A95" s="1032"/>
    </row>
    <row r="96" spans="1:1">
      <c r="A96" s="1032"/>
    </row>
    <row r="97" spans="1:1">
      <c r="A97" s="1032"/>
    </row>
    <row r="98" spans="1:1">
      <c r="A98" s="1032"/>
    </row>
    <row r="99" spans="1:1">
      <c r="A99" s="1032"/>
    </row>
    <row r="100" spans="1:1">
      <c r="A100" s="1032"/>
    </row>
    <row r="101" spans="1:1">
      <c r="A101" s="1032"/>
    </row>
    <row r="102" spans="1:1">
      <c r="A102" s="1032"/>
    </row>
    <row r="103" spans="1:1">
      <c r="A103" s="1032"/>
    </row>
    <row r="104" spans="1:1">
      <c r="A104" s="1032"/>
    </row>
    <row r="105" spans="1:1">
      <c r="A105" s="1032"/>
    </row>
    <row r="106" spans="1:1">
      <c r="A106" s="1032"/>
    </row>
    <row r="107" spans="1:1">
      <c r="A107" s="1032"/>
    </row>
    <row r="108" spans="1:1">
      <c r="A108" s="1032"/>
    </row>
    <row r="109" spans="1:1">
      <c r="A109" s="1032"/>
    </row>
    <row r="110" spans="1:1">
      <c r="A110" s="1032"/>
    </row>
    <row r="111" spans="1:1">
      <c r="A111" s="1032"/>
    </row>
    <row r="112" spans="1:1">
      <c r="A112" s="1032"/>
    </row>
    <row r="113" spans="1:1">
      <c r="A113" s="1032"/>
    </row>
    <row r="114" spans="1:1">
      <c r="A114" s="1032"/>
    </row>
    <row r="115" spans="1:1">
      <c r="A115" s="1032"/>
    </row>
    <row r="116" spans="1:1">
      <c r="A116" s="1032"/>
    </row>
    <row r="117" spans="1:1">
      <c r="A117" s="1032"/>
    </row>
    <row r="118" spans="1:1">
      <c r="A118" s="1032"/>
    </row>
    <row r="119" spans="1:1">
      <c r="A119" s="1032"/>
    </row>
    <row r="120" spans="1:1">
      <c r="A120" s="1032"/>
    </row>
    <row r="121" spans="1:1">
      <c r="A121" s="1032"/>
    </row>
    <row r="122" spans="1:1">
      <c r="A122" s="1032"/>
    </row>
    <row r="123" spans="1:1">
      <c r="A123" s="1032"/>
    </row>
    <row r="124" spans="1:1">
      <c r="A124" s="1032"/>
    </row>
    <row r="125" spans="1:1">
      <c r="A125" s="1032"/>
    </row>
    <row r="126" spans="1:1">
      <c r="A126" s="1032"/>
    </row>
    <row r="127" spans="1:1">
      <c r="A127" s="1032"/>
    </row>
    <row r="128" spans="1:1">
      <c r="A128" s="1032"/>
    </row>
    <row r="129" spans="1:1">
      <c r="A129" s="1032"/>
    </row>
    <row r="130" spans="1:1">
      <c r="A130" s="1032"/>
    </row>
    <row r="131" spans="1:1">
      <c r="A131" s="1032"/>
    </row>
    <row r="132" spans="1:1">
      <c r="A132" s="1032"/>
    </row>
    <row r="133" spans="1:1">
      <c r="A133" s="1032"/>
    </row>
    <row r="134" spans="1:1">
      <c r="A134" s="1032"/>
    </row>
    <row r="135" spans="1:1">
      <c r="A135" s="1032"/>
    </row>
    <row r="136" spans="1:1">
      <c r="A136" s="1032"/>
    </row>
    <row r="137" spans="1:1">
      <c r="A137" s="1032"/>
    </row>
    <row r="138" spans="1:1">
      <c r="A138" s="1032"/>
    </row>
    <row r="139" spans="1:1">
      <c r="A139" s="1032"/>
    </row>
    <row r="140" spans="1:1">
      <c r="A140" s="1032"/>
    </row>
    <row r="141" spans="1:1">
      <c r="A141" s="1032"/>
    </row>
    <row r="142" spans="1:1">
      <c r="A142" s="1032"/>
    </row>
    <row r="143" spans="1:1">
      <c r="A143" s="1032"/>
    </row>
    <row r="144" spans="1:1">
      <c r="A144" s="1032"/>
    </row>
    <row r="145" spans="1:1">
      <c r="A145" s="1032"/>
    </row>
    <row r="146" spans="1:1">
      <c r="A146" s="1032"/>
    </row>
    <row r="147" spans="1:1">
      <c r="A147" s="1032"/>
    </row>
    <row r="148" spans="1:1">
      <c r="A148" s="1032"/>
    </row>
    <row r="149" spans="1:1">
      <c r="A149" s="1032"/>
    </row>
    <row r="150" spans="1:1">
      <c r="A150" s="1032"/>
    </row>
    <row r="151" spans="1:1">
      <c r="A151" s="1032"/>
    </row>
    <row r="152" spans="1:1">
      <c r="A152" s="1032"/>
    </row>
    <row r="153" spans="1:1">
      <c r="A153" s="1032"/>
    </row>
    <row r="154" spans="1:1">
      <c r="A154" s="1032"/>
    </row>
    <row r="155" spans="1:1">
      <c r="A155" s="1032"/>
    </row>
    <row r="156" spans="1:1">
      <c r="A156" s="1032"/>
    </row>
    <row r="157" spans="1:1">
      <c r="A157" s="1032"/>
    </row>
    <row r="158" spans="1:1">
      <c r="A158" s="1032"/>
    </row>
    <row r="159" spans="1:1">
      <c r="A159" s="1032"/>
    </row>
    <row r="160" spans="1:1">
      <c r="A160" s="1032"/>
    </row>
    <row r="161" spans="1:1">
      <c r="A161" s="1032"/>
    </row>
    <row r="162" spans="1:1">
      <c r="A162" s="1032"/>
    </row>
    <row r="163" spans="1:1">
      <c r="A163" s="1032"/>
    </row>
    <row r="164" spans="1:1">
      <c r="A164" s="1032"/>
    </row>
    <row r="165" spans="1:1">
      <c r="A165" s="1032"/>
    </row>
    <row r="166" spans="1:1">
      <c r="A166" s="1032"/>
    </row>
    <row r="167" spans="1:1">
      <c r="A167" s="1032"/>
    </row>
    <row r="168" spans="1:1">
      <c r="A168" s="1032"/>
    </row>
    <row r="169" spans="1:1">
      <c r="A169" s="1032"/>
    </row>
    <row r="170" spans="1:1">
      <c r="A170" s="1032"/>
    </row>
    <row r="171" spans="1:1">
      <c r="A171" s="1032"/>
    </row>
    <row r="172" spans="1:1">
      <c r="A172" s="1032"/>
    </row>
    <row r="173" spans="1:1">
      <c r="A173" s="1032"/>
    </row>
    <row r="174" spans="1:1">
      <c r="A174" s="1032"/>
    </row>
    <row r="175" spans="1:1">
      <c r="A175" s="1032"/>
    </row>
    <row r="176" spans="1:1">
      <c r="A176" s="1032"/>
    </row>
    <row r="177" spans="1:1">
      <c r="A177" s="1032"/>
    </row>
    <row r="178" spans="1:1">
      <c r="A178" s="1032"/>
    </row>
    <row r="179" spans="1:1">
      <c r="A179" s="1032"/>
    </row>
    <row r="180" spans="1:1">
      <c r="A180" s="1032"/>
    </row>
    <row r="181" spans="1:1">
      <c r="A181" s="1032"/>
    </row>
    <row r="182" spans="1:1">
      <c r="A182" s="1032"/>
    </row>
    <row r="183" spans="1:1">
      <c r="A183" s="1032"/>
    </row>
    <row r="184" spans="1:1">
      <c r="A184" s="1032"/>
    </row>
    <row r="185" spans="1:1">
      <c r="A185" s="1032"/>
    </row>
    <row r="186" spans="1:1">
      <c r="A186" s="1032"/>
    </row>
    <row r="187" spans="1:1">
      <c r="A187" s="1032"/>
    </row>
    <row r="188" spans="1:1">
      <c r="A188" s="1032"/>
    </row>
    <row r="189" spans="1:1">
      <c r="A189" s="1032"/>
    </row>
    <row r="190" spans="1:1">
      <c r="A190" s="1032"/>
    </row>
    <row r="191" spans="1:1">
      <c r="A191" s="1032"/>
    </row>
    <row r="192" spans="1:1">
      <c r="A192" s="1032"/>
    </row>
    <row r="193" spans="1:1">
      <c r="A193" s="1032"/>
    </row>
    <row r="194" spans="1:1">
      <c r="A194" s="1032"/>
    </row>
    <row r="195" spans="1:1">
      <c r="A195" s="1032"/>
    </row>
    <row r="196" spans="1:1">
      <c r="A196" s="1032"/>
    </row>
    <row r="197" spans="1:1">
      <c r="A197" s="1032"/>
    </row>
    <row r="198" spans="1:1">
      <c r="A198" s="1032"/>
    </row>
    <row r="199" spans="1:1">
      <c r="A199" s="1032"/>
    </row>
    <row r="200" spans="1:1">
      <c r="A200" s="1032"/>
    </row>
    <row r="201" spans="1:1">
      <c r="A201" s="1032"/>
    </row>
    <row r="202" spans="1:1">
      <c r="A202" s="1032"/>
    </row>
    <row r="203" spans="1:1">
      <c r="A203" s="1032"/>
    </row>
    <row r="204" spans="1:1">
      <c r="A204" s="1032"/>
    </row>
    <row r="205" spans="1:1">
      <c r="A205" s="1032"/>
    </row>
    <row r="206" spans="1:1">
      <c r="A206" s="1032"/>
    </row>
    <row r="207" spans="1:1">
      <c r="A207" s="1032"/>
    </row>
    <row r="208" spans="1:1">
      <c r="A208" s="1032"/>
    </row>
    <row r="209" spans="1:1">
      <c r="A209" s="1032"/>
    </row>
    <row r="210" spans="1:1">
      <c r="A210" s="1032"/>
    </row>
    <row r="211" spans="1:1">
      <c r="A211" s="1032"/>
    </row>
    <row r="212" spans="1:1">
      <c r="A212" s="1032"/>
    </row>
    <row r="213" spans="1:1">
      <c r="A213" s="1032"/>
    </row>
    <row r="214" spans="1:1">
      <c r="A214" s="1032"/>
    </row>
    <row r="215" spans="1:1">
      <c r="A215" s="1032"/>
    </row>
    <row r="216" spans="1:1">
      <c r="A216" s="1032"/>
    </row>
    <row r="217" spans="1:1">
      <c r="A217" s="1032"/>
    </row>
    <row r="218" spans="1:1">
      <c r="A218" s="1032"/>
    </row>
    <row r="219" spans="1:1">
      <c r="A219" s="1032"/>
    </row>
    <row r="220" spans="1:1">
      <c r="A220" s="1032"/>
    </row>
    <row r="221" spans="1:1">
      <c r="A221" s="1032"/>
    </row>
    <row r="222" spans="1:1">
      <c r="A222" s="1032"/>
    </row>
    <row r="223" spans="1:1">
      <c r="A223" s="1032"/>
    </row>
    <row r="224" spans="1:1">
      <c r="A224" s="1032"/>
    </row>
    <row r="225" spans="1:1">
      <c r="A225" s="1032"/>
    </row>
    <row r="226" spans="1:1">
      <c r="A226" s="1032"/>
    </row>
    <row r="227" spans="1:1">
      <c r="A227" s="1032"/>
    </row>
    <row r="228" spans="1:1">
      <c r="A228" s="1032"/>
    </row>
    <row r="229" spans="1:1">
      <c r="A229" s="1032"/>
    </row>
    <row r="230" spans="1:1">
      <c r="A230" s="1032"/>
    </row>
    <row r="231" spans="1:1">
      <c r="A231" s="1032"/>
    </row>
    <row r="232" spans="1:1">
      <c r="A232" s="1032"/>
    </row>
    <row r="233" spans="1:1">
      <c r="A233" s="1032"/>
    </row>
    <row r="234" spans="1:1">
      <c r="A234" s="1032"/>
    </row>
    <row r="235" spans="1:1">
      <c r="A235" s="1032"/>
    </row>
    <row r="236" spans="1:1">
      <c r="A236" s="1032"/>
    </row>
    <row r="237" spans="1:1">
      <c r="A237" s="1032"/>
    </row>
    <row r="238" spans="1:1">
      <c r="A238" s="1032"/>
    </row>
    <row r="239" spans="1:1">
      <c r="A239" s="1032"/>
    </row>
    <row r="240" spans="1:1">
      <c r="A240" s="1032"/>
    </row>
    <row r="241" spans="1:1">
      <c r="A241" s="1032"/>
    </row>
    <row r="242" spans="1:1">
      <c r="A242" s="1032"/>
    </row>
    <row r="243" spans="1:1">
      <c r="A243" s="1032"/>
    </row>
    <row r="244" spans="1:1">
      <c r="A244" s="1032"/>
    </row>
    <row r="245" spans="1:1">
      <c r="A245" s="1032"/>
    </row>
    <row r="246" spans="1:1">
      <c r="A246" s="1032"/>
    </row>
    <row r="247" spans="1:1">
      <c r="A247" s="1032"/>
    </row>
    <row r="248" spans="1:1">
      <c r="A248" s="1032"/>
    </row>
    <row r="249" spans="1:1">
      <c r="A249" s="1032"/>
    </row>
    <row r="250" spans="1:1">
      <c r="A250" s="1032"/>
    </row>
    <row r="251" spans="1:1">
      <c r="A251" s="1032"/>
    </row>
    <row r="252" spans="1:1">
      <c r="A252" s="1032"/>
    </row>
    <row r="253" spans="1:1">
      <c r="A253" s="1032"/>
    </row>
    <row r="254" spans="1:1">
      <c r="A254" s="1032"/>
    </row>
    <row r="255" spans="1:1">
      <c r="A255" s="1032"/>
    </row>
    <row r="256" spans="1:1">
      <c r="A256" s="1032"/>
    </row>
    <row r="257" spans="1:1">
      <c r="A257" s="1032"/>
    </row>
    <row r="258" spans="1:1">
      <c r="A258" s="1032"/>
    </row>
    <row r="259" spans="1:1">
      <c r="A259" s="1032"/>
    </row>
    <row r="260" spans="1:1">
      <c r="A260" s="1032"/>
    </row>
    <row r="261" spans="1:1">
      <c r="A261" s="1032"/>
    </row>
    <row r="262" spans="1:1">
      <c r="A262" s="1032"/>
    </row>
    <row r="263" spans="1:1">
      <c r="A263" s="1032"/>
    </row>
    <row r="264" spans="1:1">
      <c r="A264" s="1032"/>
    </row>
    <row r="265" spans="1:1">
      <c r="A265" s="1032"/>
    </row>
    <row r="266" spans="1:1">
      <c r="A266" s="1032"/>
    </row>
    <row r="267" spans="1:1">
      <c r="A267" s="1032"/>
    </row>
    <row r="268" spans="1:1">
      <c r="A268" s="1032"/>
    </row>
    <row r="269" spans="1:1">
      <c r="A269" s="1032"/>
    </row>
    <row r="270" spans="1:1">
      <c r="A270" s="1032"/>
    </row>
    <row r="271" spans="1:1">
      <c r="A271" s="1032"/>
    </row>
    <row r="272" spans="1:1">
      <c r="A272" s="1032"/>
    </row>
    <row r="273" spans="1:1">
      <c r="A273" s="1032"/>
    </row>
    <row r="274" spans="1:1">
      <c r="A274" s="1032"/>
    </row>
    <row r="275" spans="1:1">
      <c r="A275" s="1032"/>
    </row>
    <row r="276" spans="1:1">
      <c r="A276" s="1032"/>
    </row>
    <row r="277" spans="1:1">
      <c r="A277" s="1032"/>
    </row>
    <row r="278" spans="1:1">
      <c r="A278" s="1032"/>
    </row>
    <row r="279" spans="1:1">
      <c r="A279" s="1032"/>
    </row>
    <row r="280" spans="1:1">
      <c r="A280" s="1032"/>
    </row>
    <row r="281" spans="1:1">
      <c r="A281" s="1032"/>
    </row>
    <row r="282" spans="1:1">
      <c r="A282" s="1032"/>
    </row>
    <row r="283" spans="1:1">
      <c r="A283" s="1032"/>
    </row>
    <row r="284" spans="1:1">
      <c r="A284" s="1032"/>
    </row>
    <row r="285" spans="1:1">
      <c r="A285" s="1032"/>
    </row>
    <row r="286" spans="1:1">
      <c r="A286" s="1032"/>
    </row>
    <row r="287" spans="1:1">
      <c r="A287" s="1032"/>
    </row>
    <row r="288" spans="1:1">
      <c r="A288" s="1032"/>
    </row>
    <row r="289" spans="1:1">
      <c r="A289" s="1032"/>
    </row>
    <row r="290" spans="1:1">
      <c r="A290" s="1032"/>
    </row>
    <row r="291" spans="1:1">
      <c r="A291" s="1032"/>
    </row>
    <row r="292" spans="1:1">
      <c r="A292" s="1032"/>
    </row>
    <row r="293" spans="1:1">
      <c r="A293" s="1032"/>
    </row>
    <row r="294" spans="1:1">
      <c r="A294" s="1032"/>
    </row>
    <row r="295" spans="1:1">
      <c r="A295" s="1032"/>
    </row>
    <row r="296" spans="1:1">
      <c r="A296" s="1032"/>
    </row>
    <row r="297" spans="1:1">
      <c r="A297" s="1032"/>
    </row>
    <row r="298" spans="1:1">
      <c r="A298" s="1032"/>
    </row>
    <row r="299" spans="1:1">
      <c r="A299" s="1032"/>
    </row>
    <row r="300" spans="1:1">
      <c r="A300" s="1032"/>
    </row>
    <row r="301" spans="1:1">
      <c r="A301" s="1032"/>
    </row>
    <row r="302" spans="1:1">
      <c r="A302" s="1032"/>
    </row>
    <row r="303" spans="1:1">
      <c r="A303" s="1032"/>
    </row>
    <row r="304" spans="1:1">
      <c r="A304" s="1032"/>
    </row>
  </sheetData>
  <sheetProtection selectLockedCells="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C408"/>
  <sheetViews>
    <sheetView showGridLines="0" showRowColHeaders="0" workbookViewId="0"/>
  </sheetViews>
  <sheetFormatPr defaultRowHeight="15.75"/>
  <cols>
    <col min="1" max="1" width="0.875" style="3" customWidth="1"/>
    <col min="16" max="16" width="100.625" customWidth="1"/>
    <col min="26" max="27" width="5.625" customWidth="1"/>
    <col min="28" max="28" width="103.75" customWidth="1"/>
    <col min="53" max="53" width="7.5" style="372" customWidth="1"/>
    <col min="54" max="54" width="103.75" style="372" customWidth="1"/>
    <col min="55" max="65" width="9" style="372"/>
  </cols>
  <sheetData>
    <row r="1" spans="1:133" ht="24.95" customHeight="1" thickBot="1">
      <c r="A1" s="5"/>
      <c r="B1" s="49"/>
      <c r="C1" s="50"/>
      <c r="D1" s="50"/>
      <c r="E1" s="50"/>
      <c r="F1" s="50"/>
      <c r="G1" s="50"/>
      <c r="H1" s="50"/>
      <c r="I1" s="50"/>
      <c r="J1" s="49"/>
      <c r="K1" s="50"/>
      <c r="L1" s="50"/>
      <c r="M1" s="50"/>
      <c r="N1" s="50"/>
      <c r="O1" s="43" t="s">
        <v>0</v>
      </c>
      <c r="P1" s="43" t="s">
        <v>0</v>
      </c>
      <c r="Q1" s="43" t="s">
        <v>0</v>
      </c>
      <c r="R1" s="43" t="s">
        <v>0</v>
      </c>
      <c r="S1" s="43" t="s">
        <v>0</v>
      </c>
      <c r="T1" s="43" t="s">
        <v>0</v>
      </c>
      <c r="U1" s="43" t="s">
        <v>0</v>
      </c>
      <c r="V1" s="43" t="s">
        <v>0</v>
      </c>
      <c r="W1" s="43" t="s">
        <v>0</v>
      </c>
      <c r="X1" s="43" t="s">
        <v>0</v>
      </c>
      <c r="Y1" s="4"/>
      <c r="Z1" s="58"/>
      <c r="AA1" s="411" t="s">
        <v>30</v>
      </c>
      <c r="AB1" s="45"/>
      <c r="AC1" s="45"/>
      <c r="AD1" s="42"/>
      <c r="AE1" s="42"/>
      <c r="AF1" s="410"/>
      <c r="AG1" s="42"/>
      <c r="AH1" s="42"/>
      <c r="AI1" s="42"/>
      <c r="AJ1" s="42"/>
      <c r="AK1" s="42"/>
      <c r="AL1" s="42"/>
      <c r="AM1" s="42"/>
      <c r="BA1" s="411" t="s">
        <v>30</v>
      </c>
      <c r="BB1" s="45"/>
      <c r="BC1" s="45"/>
      <c r="BD1" s="42"/>
      <c r="BE1" s="42"/>
      <c r="BF1" s="410"/>
      <c r="BG1" s="42"/>
      <c r="BH1" s="42"/>
      <c r="BI1" s="42"/>
      <c r="BJ1" s="42"/>
      <c r="BK1" s="42"/>
      <c r="BL1" s="42"/>
      <c r="BM1" s="42"/>
      <c r="BN1" s="48"/>
      <c r="BO1" s="48"/>
      <c r="BP1" s="48"/>
      <c r="BQ1" s="48"/>
      <c r="BR1" s="48"/>
      <c r="EA1" s="350"/>
    </row>
    <row r="2" spans="1:133" ht="24.95" customHeight="1" thickTop="1" thickBot="1">
      <c r="A2" s="5"/>
      <c r="B2" s="43" t="s">
        <v>29</v>
      </c>
      <c r="C2" s="43"/>
      <c r="D2" s="43"/>
      <c r="E2" s="63" t="s">
        <v>49</v>
      </c>
      <c r="F2" s="64"/>
      <c r="G2" s="65"/>
      <c r="H2" s="43"/>
      <c r="I2" s="43"/>
      <c r="J2" s="67"/>
      <c r="K2" s="43"/>
      <c r="L2" s="67" t="s">
        <v>53</v>
      </c>
      <c r="M2" s="43"/>
      <c r="N2" s="43"/>
      <c r="O2" s="43" t="s">
        <v>0</v>
      </c>
      <c r="P2" s="43" t="s">
        <v>0</v>
      </c>
      <c r="Q2" s="43" t="s">
        <v>0</v>
      </c>
      <c r="R2" s="43" t="s">
        <v>0</v>
      </c>
      <c r="S2" s="43" t="s">
        <v>0</v>
      </c>
      <c r="T2" s="43" t="s">
        <v>0</v>
      </c>
      <c r="U2" s="43" t="s">
        <v>0</v>
      </c>
      <c r="V2" s="43" t="s">
        <v>0</v>
      </c>
      <c r="W2" s="43" t="s">
        <v>0</v>
      </c>
      <c r="X2" s="43" t="s">
        <v>0</v>
      </c>
      <c r="Y2" s="43" t="s">
        <v>0</v>
      </c>
      <c r="Z2" s="59"/>
      <c r="AA2" s="55" t="s">
        <v>2259</v>
      </c>
      <c r="AB2" s="45"/>
      <c r="AC2" s="45"/>
      <c r="AD2" s="42"/>
      <c r="AE2" s="42"/>
      <c r="AF2" s="42"/>
      <c r="AG2" s="42"/>
      <c r="AH2" s="42"/>
      <c r="AI2" s="42"/>
      <c r="AJ2" s="42"/>
      <c r="AK2" s="42"/>
      <c r="AL2" s="42"/>
      <c r="AM2" s="42"/>
      <c r="BA2" s="55" t="s">
        <v>2259</v>
      </c>
      <c r="BB2" s="45"/>
      <c r="BC2" s="45"/>
      <c r="BD2" s="42"/>
      <c r="BE2" s="42"/>
      <c r="BF2" s="42"/>
      <c r="BG2" s="42"/>
      <c r="BH2" s="42"/>
      <c r="BI2" s="42"/>
      <c r="BJ2" s="42"/>
      <c r="BK2" s="42"/>
      <c r="BL2" s="42"/>
      <c r="BM2" s="42"/>
      <c r="BN2" s="48"/>
      <c r="BO2" s="48"/>
      <c r="BP2" s="48"/>
      <c r="BQ2" s="48"/>
      <c r="BR2" s="48"/>
    </row>
    <row r="3" spans="1:133" ht="24.95" customHeight="1" thickTop="1">
      <c r="A3" s="5"/>
      <c r="B3" s="408" t="s">
        <v>0</v>
      </c>
      <c r="C3" s="408" t="s">
        <v>30</v>
      </c>
      <c r="D3" s="408"/>
      <c r="E3" s="408"/>
      <c r="F3" s="408"/>
      <c r="G3" s="408"/>
      <c r="H3" s="408"/>
      <c r="I3" s="408"/>
      <c r="J3" s="409"/>
      <c r="K3" s="408"/>
      <c r="L3" s="409">
        <v>2</v>
      </c>
      <c r="M3" s="43"/>
      <c r="N3" s="43"/>
      <c r="O3" s="43" t="s">
        <v>0</v>
      </c>
      <c r="P3" s="43" t="s">
        <v>0</v>
      </c>
      <c r="Q3" s="43" t="s">
        <v>0</v>
      </c>
      <c r="R3" s="43" t="s">
        <v>0</v>
      </c>
      <c r="S3" s="43" t="s">
        <v>0</v>
      </c>
      <c r="T3" s="43" t="s">
        <v>0</v>
      </c>
      <c r="U3" s="43" t="s">
        <v>0</v>
      </c>
      <c r="V3" s="43" t="s">
        <v>0</v>
      </c>
      <c r="W3" s="43" t="s">
        <v>0</v>
      </c>
      <c r="X3" s="43" t="s">
        <v>0</v>
      </c>
      <c r="Y3" s="43" t="s">
        <v>0</v>
      </c>
      <c r="Z3" s="59"/>
      <c r="AA3" s="84"/>
      <c r="AB3" s="401" t="s">
        <v>2154</v>
      </c>
      <c r="AC3" s="45"/>
      <c r="AD3" s="42"/>
      <c r="AE3" s="42"/>
      <c r="AF3" s="42"/>
      <c r="AG3" s="42"/>
      <c r="AH3" s="42"/>
      <c r="AI3" s="42"/>
      <c r="AJ3" s="42"/>
      <c r="AK3" s="42"/>
      <c r="AL3" s="42"/>
      <c r="AM3" s="42"/>
      <c r="BA3" s="84"/>
      <c r="BB3" s="401" t="s">
        <v>2154</v>
      </c>
      <c r="BC3" s="45"/>
      <c r="BD3" s="42"/>
      <c r="BE3" s="42"/>
      <c r="BF3" s="42"/>
      <c r="BG3" s="42"/>
      <c r="BH3" s="42"/>
      <c r="BI3" s="42"/>
      <c r="BJ3" s="42"/>
      <c r="BK3" s="42"/>
      <c r="BL3" s="42"/>
      <c r="BM3" s="42"/>
      <c r="BN3" s="48"/>
      <c r="BO3" s="48"/>
      <c r="BP3" s="48"/>
      <c r="BQ3" s="48"/>
      <c r="BR3" s="48"/>
    </row>
    <row r="4" spans="1:133" ht="24.95" customHeight="1">
      <c r="A4" s="5"/>
      <c r="B4" s="408"/>
      <c r="C4" s="408" t="s">
        <v>50</v>
      </c>
      <c r="D4" s="408"/>
      <c r="E4" s="408"/>
      <c r="F4" s="408"/>
      <c r="G4" s="408"/>
      <c r="H4" s="408"/>
      <c r="I4" s="408"/>
      <c r="J4" s="409"/>
      <c r="K4" s="408"/>
      <c r="L4" s="409">
        <v>2</v>
      </c>
      <c r="M4" s="43"/>
      <c r="N4" s="43"/>
      <c r="O4" s="43" t="s">
        <v>0</v>
      </c>
      <c r="P4" s="43" t="s">
        <v>0</v>
      </c>
      <c r="Q4" s="43" t="s">
        <v>0</v>
      </c>
      <c r="R4" s="43" t="s">
        <v>0</v>
      </c>
      <c r="S4" s="43" t="s">
        <v>0</v>
      </c>
      <c r="T4" s="43" t="s">
        <v>0</v>
      </c>
      <c r="U4" s="43" t="s">
        <v>0</v>
      </c>
      <c r="V4" s="43" t="s">
        <v>0</v>
      </c>
      <c r="W4" s="43" t="s">
        <v>0</v>
      </c>
      <c r="X4" s="43" t="s">
        <v>0</v>
      </c>
      <c r="Y4" s="43" t="s">
        <v>0</v>
      </c>
      <c r="Z4" s="61" t="s">
        <v>0</v>
      </c>
      <c r="AA4" s="85"/>
      <c r="AB4" s="385" t="s">
        <v>2155</v>
      </c>
      <c r="AC4" s="45"/>
      <c r="AD4" s="42"/>
      <c r="AE4" s="42"/>
      <c r="AF4" s="42"/>
      <c r="AG4" s="42"/>
      <c r="AH4" s="42"/>
      <c r="AI4" s="42"/>
      <c r="AJ4" s="42"/>
      <c r="AK4" s="42"/>
      <c r="AL4" s="42"/>
      <c r="AM4" s="42"/>
      <c r="BA4" s="85"/>
      <c r="BB4" s="385" t="s">
        <v>2155</v>
      </c>
      <c r="BC4" s="45"/>
      <c r="BD4" s="42"/>
      <c r="BE4" s="42"/>
      <c r="BF4" s="42"/>
      <c r="BG4" s="42"/>
      <c r="BH4" s="42"/>
      <c r="BI4" s="42"/>
      <c r="BJ4" s="42"/>
      <c r="BK4" s="42"/>
      <c r="BL4" s="42"/>
      <c r="BM4" s="42"/>
      <c r="BN4" s="48"/>
      <c r="BO4" s="48"/>
      <c r="BP4" s="48"/>
      <c r="BQ4" s="48"/>
      <c r="BR4" s="48"/>
    </row>
    <row r="5" spans="1:133" ht="24.95" customHeight="1">
      <c r="A5" s="5"/>
      <c r="B5" s="408"/>
      <c r="C5" s="408" t="s">
        <v>0</v>
      </c>
      <c r="D5" s="408" t="s">
        <v>33</v>
      </c>
      <c r="E5" s="408"/>
      <c r="F5" s="408"/>
      <c r="G5" s="408"/>
      <c r="H5" s="408"/>
      <c r="I5" s="408"/>
      <c r="J5" s="409"/>
      <c r="K5" s="408"/>
      <c r="L5" s="409">
        <v>2</v>
      </c>
      <c r="M5" s="43"/>
      <c r="N5" s="43"/>
      <c r="O5" s="43" t="s">
        <v>0</v>
      </c>
      <c r="P5" s="43" t="s">
        <v>0</v>
      </c>
      <c r="Q5" s="43" t="s">
        <v>0</v>
      </c>
      <c r="R5" s="43" t="s">
        <v>0</v>
      </c>
      <c r="S5" s="43" t="s">
        <v>0</v>
      </c>
      <c r="T5" s="43" t="s">
        <v>0</v>
      </c>
      <c r="U5" s="43" t="s">
        <v>0</v>
      </c>
      <c r="V5" s="43" t="s">
        <v>0</v>
      </c>
      <c r="W5" s="43" t="s">
        <v>0</v>
      </c>
      <c r="X5" s="43" t="s">
        <v>0</v>
      </c>
      <c r="Y5" s="43" t="s">
        <v>0</v>
      </c>
      <c r="Z5" s="60"/>
      <c r="AA5" s="85"/>
      <c r="AB5" s="385" t="s">
        <v>2260</v>
      </c>
      <c r="AC5" s="45"/>
      <c r="AD5" s="42"/>
      <c r="AE5" s="42"/>
      <c r="AF5" s="42"/>
      <c r="AG5" s="42"/>
      <c r="AH5" s="42"/>
      <c r="AI5" s="42"/>
      <c r="AJ5" s="42"/>
      <c r="AK5" s="42"/>
      <c r="AL5" s="42"/>
      <c r="AM5" s="42"/>
      <c r="BA5" s="85"/>
      <c r="BB5" s="385" t="s">
        <v>2260</v>
      </c>
      <c r="BC5" s="45"/>
      <c r="BD5" s="42"/>
      <c r="BE5" s="42"/>
      <c r="BF5" s="42"/>
      <c r="BG5" s="42"/>
      <c r="BH5" s="42"/>
      <c r="BI5" s="42"/>
      <c r="BJ5" s="42"/>
      <c r="BK5" s="42"/>
      <c r="BL5" s="42"/>
      <c r="BM5" s="42"/>
      <c r="BN5" s="48"/>
      <c r="BO5" s="48"/>
      <c r="BP5" s="48"/>
      <c r="BQ5" s="48"/>
      <c r="BR5" s="48"/>
    </row>
    <row r="6" spans="1:133" ht="24.95" customHeight="1">
      <c r="A6" s="5"/>
      <c r="B6" s="408"/>
      <c r="C6" s="408"/>
      <c r="D6" s="408" t="s">
        <v>32</v>
      </c>
      <c r="E6" s="408"/>
      <c r="F6" s="408"/>
      <c r="G6" s="408"/>
      <c r="H6" s="408"/>
      <c r="I6" s="408"/>
      <c r="J6" s="409"/>
      <c r="K6" s="408"/>
      <c r="L6" s="409">
        <v>2</v>
      </c>
      <c r="M6" s="43"/>
      <c r="N6" s="43"/>
      <c r="O6" s="43" t="s">
        <v>0</v>
      </c>
      <c r="P6" s="43" t="s">
        <v>0</v>
      </c>
      <c r="Q6" s="43" t="s">
        <v>0</v>
      </c>
      <c r="R6" s="43" t="s">
        <v>0</v>
      </c>
      <c r="S6" s="43" t="s">
        <v>0</v>
      </c>
      <c r="T6" s="43" t="s">
        <v>0</v>
      </c>
      <c r="U6" s="43" t="s">
        <v>0</v>
      </c>
      <c r="V6" s="43" t="s">
        <v>0</v>
      </c>
      <c r="W6" s="43" t="s">
        <v>0</v>
      </c>
      <c r="X6" s="43" t="s">
        <v>0</v>
      </c>
      <c r="Y6" s="43" t="s">
        <v>0</v>
      </c>
      <c r="Z6" s="59"/>
      <c r="AA6" s="86"/>
      <c r="AB6" s="386" t="s">
        <v>2156</v>
      </c>
      <c r="AC6" s="45"/>
      <c r="AD6" s="42"/>
      <c r="AE6" s="42"/>
      <c r="AF6" s="42"/>
      <c r="AG6" s="42"/>
      <c r="AH6" s="42"/>
      <c r="AI6" s="42"/>
      <c r="AJ6" s="42"/>
      <c r="AK6" s="42"/>
      <c r="AL6" s="42"/>
      <c r="AM6" s="42"/>
      <c r="BA6" s="86"/>
      <c r="BB6" s="386" t="s">
        <v>2156</v>
      </c>
      <c r="BC6" s="45"/>
      <c r="BD6" s="42"/>
      <c r="BE6" s="42"/>
      <c r="BF6" s="42"/>
      <c r="BG6" s="42"/>
      <c r="BH6" s="42"/>
      <c r="BI6" s="42"/>
      <c r="BJ6" s="42"/>
      <c r="BK6" s="42"/>
      <c r="BL6" s="42"/>
      <c r="BM6" s="42"/>
      <c r="BN6" s="48"/>
      <c r="BO6" s="48"/>
      <c r="BP6" s="48"/>
      <c r="BQ6" s="48"/>
      <c r="BR6" s="48"/>
    </row>
    <row r="7" spans="1:133" ht="24.95" customHeight="1">
      <c r="A7" s="5"/>
      <c r="B7" s="408"/>
      <c r="C7" s="408"/>
      <c r="D7" s="406"/>
      <c r="E7" s="408"/>
      <c r="F7" s="408"/>
      <c r="G7" s="408"/>
      <c r="H7" s="408"/>
      <c r="I7" s="408"/>
      <c r="J7" s="409"/>
      <c r="K7" s="408"/>
      <c r="L7" s="409">
        <v>2</v>
      </c>
      <c r="M7" s="43"/>
      <c r="N7" s="43"/>
      <c r="O7" s="43" t="s">
        <v>0</v>
      </c>
      <c r="P7" s="43" t="s">
        <v>0</v>
      </c>
      <c r="Q7" s="43" t="s">
        <v>0</v>
      </c>
      <c r="R7" s="43" t="s">
        <v>0</v>
      </c>
      <c r="S7" s="43" t="s">
        <v>0</v>
      </c>
      <c r="T7" s="43" t="s">
        <v>0</v>
      </c>
      <c r="U7" s="43" t="s">
        <v>0</v>
      </c>
      <c r="V7" s="43" t="s">
        <v>0</v>
      </c>
      <c r="W7" s="43" t="s">
        <v>0</v>
      </c>
      <c r="X7" s="43" t="s">
        <v>0</v>
      </c>
      <c r="Y7" s="43" t="s">
        <v>0</v>
      </c>
      <c r="Z7" s="57"/>
      <c r="AA7" s="86"/>
      <c r="AB7" s="385" t="s">
        <v>2157</v>
      </c>
      <c r="AC7" s="42"/>
      <c r="AD7" s="42"/>
      <c r="AE7" s="42"/>
      <c r="AF7" s="42"/>
      <c r="AG7" s="42"/>
      <c r="AH7" s="42"/>
      <c r="AI7" s="42"/>
      <c r="AJ7" s="42"/>
      <c r="AK7" s="42"/>
      <c r="AL7" s="42"/>
      <c r="AM7" s="42"/>
      <c r="BA7" s="86"/>
      <c r="BB7" s="385" t="s">
        <v>2157</v>
      </c>
      <c r="BC7" s="42"/>
      <c r="BD7" s="42"/>
      <c r="BE7" s="42"/>
      <c r="BF7" s="42"/>
      <c r="BG7" s="42"/>
      <c r="BH7" s="42"/>
      <c r="BI7" s="42"/>
      <c r="BJ7" s="42"/>
      <c r="BK7" s="42"/>
      <c r="BL7" s="42"/>
      <c r="BM7" s="42"/>
      <c r="BN7" s="48"/>
      <c r="BO7" s="48"/>
      <c r="BP7" s="48"/>
      <c r="BQ7" s="48"/>
      <c r="BR7" s="48"/>
    </row>
    <row r="8" spans="1:133" ht="24.95" customHeight="1">
      <c r="A8" s="5"/>
      <c r="B8" s="408"/>
      <c r="C8" s="408" t="s">
        <v>31</v>
      </c>
      <c r="D8" s="408"/>
      <c r="E8" s="408"/>
      <c r="F8" s="408"/>
      <c r="G8" s="408"/>
      <c r="H8" s="408"/>
      <c r="I8" s="408"/>
      <c r="J8" s="409"/>
      <c r="K8" s="408"/>
      <c r="L8" s="409">
        <v>2</v>
      </c>
      <c r="M8" s="43"/>
      <c r="N8" s="43"/>
      <c r="O8" s="43" t="s">
        <v>0</v>
      </c>
      <c r="P8" s="43" t="s">
        <v>0</v>
      </c>
      <c r="Q8" s="43" t="s">
        <v>0</v>
      </c>
      <c r="R8" s="43" t="s">
        <v>0</v>
      </c>
      <c r="S8" s="43" t="s">
        <v>0</v>
      </c>
      <c r="T8" s="43" t="s">
        <v>0</v>
      </c>
      <c r="U8" s="43" t="s">
        <v>0</v>
      </c>
      <c r="V8" s="43" t="s">
        <v>0</v>
      </c>
      <c r="W8" s="43" t="s">
        <v>0</v>
      </c>
      <c r="X8" s="43" t="s">
        <v>0</v>
      </c>
      <c r="Y8" s="43" t="s">
        <v>0</v>
      </c>
      <c r="Z8" s="59"/>
      <c r="AA8" s="44"/>
      <c r="AB8" s="387" t="s">
        <v>2244</v>
      </c>
      <c r="AC8" s="45"/>
      <c r="AD8" s="42"/>
      <c r="AE8" s="42"/>
      <c r="AF8" s="42"/>
      <c r="AG8" s="42"/>
      <c r="AH8" s="42"/>
      <c r="AI8" s="42"/>
      <c r="AJ8" s="42"/>
      <c r="AK8" s="42"/>
      <c r="AL8" s="42"/>
      <c r="AM8" s="42"/>
      <c r="BA8" s="44"/>
      <c r="BB8" s="387" t="s">
        <v>2244</v>
      </c>
      <c r="BC8" s="45"/>
      <c r="BD8" s="42"/>
      <c r="BE8" s="42"/>
      <c r="BF8" s="42"/>
      <c r="BG8" s="42"/>
      <c r="BH8" s="42"/>
      <c r="BI8" s="42"/>
      <c r="BJ8" s="42"/>
      <c r="BK8" s="42"/>
      <c r="BL8" s="42"/>
      <c r="BM8" s="42"/>
      <c r="BN8" s="48"/>
      <c r="BO8" s="48"/>
      <c r="BP8" s="48"/>
      <c r="BQ8" s="48"/>
      <c r="BR8" s="48"/>
      <c r="EC8" s="350"/>
    </row>
    <row r="9" spans="1:133" ht="24.95" customHeight="1">
      <c r="A9" s="5"/>
      <c r="B9" s="408" t="s">
        <v>2161</v>
      </c>
      <c r="C9" s="408" t="s">
        <v>2306</v>
      </c>
      <c r="D9" s="406"/>
      <c r="E9" s="408"/>
      <c r="F9" s="408"/>
      <c r="G9" s="408"/>
      <c r="H9" s="408"/>
      <c r="I9" s="408"/>
      <c r="J9" s="409"/>
      <c r="K9" s="408"/>
      <c r="L9" s="409">
        <v>2</v>
      </c>
      <c r="M9" s="43"/>
      <c r="N9" s="43"/>
      <c r="O9" s="43" t="s">
        <v>0</v>
      </c>
      <c r="P9" s="43" t="s">
        <v>0</v>
      </c>
      <c r="Q9" s="43" t="s">
        <v>0</v>
      </c>
      <c r="R9" s="43" t="s">
        <v>0</v>
      </c>
      <c r="S9" s="43" t="s">
        <v>0</v>
      </c>
      <c r="T9" s="43" t="s">
        <v>0</v>
      </c>
      <c r="U9" s="43" t="s">
        <v>0</v>
      </c>
      <c r="V9" s="43" t="s">
        <v>0</v>
      </c>
      <c r="W9" s="43" t="s">
        <v>0</v>
      </c>
      <c r="X9" s="43" t="s">
        <v>0</v>
      </c>
      <c r="Y9" s="43" t="s">
        <v>0</v>
      </c>
      <c r="Z9" s="60"/>
      <c r="AA9" s="84"/>
      <c r="AB9" s="385" t="s">
        <v>2158</v>
      </c>
      <c r="AC9" s="45"/>
      <c r="AD9" s="42"/>
      <c r="AE9" s="42"/>
      <c r="AF9" s="42"/>
      <c r="AG9" s="42"/>
      <c r="AH9" s="42"/>
      <c r="AI9" s="42"/>
      <c r="AJ9" s="42"/>
      <c r="AK9" s="42"/>
      <c r="AL9" s="42"/>
      <c r="AM9" s="42"/>
      <c r="BA9" s="84"/>
      <c r="BB9" s="385" t="s">
        <v>2158</v>
      </c>
      <c r="BC9" s="45"/>
      <c r="BD9" s="42"/>
      <c r="BE9" s="42"/>
      <c r="BF9" s="42"/>
      <c r="BG9" s="42"/>
      <c r="BH9" s="42"/>
      <c r="BI9" s="42"/>
      <c r="BJ9" s="42"/>
      <c r="BK9" s="42"/>
      <c r="BL9" s="42"/>
      <c r="BM9" s="42"/>
      <c r="BN9" s="48"/>
      <c r="BO9" s="48"/>
      <c r="BP9" s="48"/>
      <c r="BQ9" s="48"/>
      <c r="BR9" s="48"/>
    </row>
    <row r="10" spans="1:133" ht="24.95" customHeight="1">
      <c r="A10" s="5"/>
      <c r="B10" s="408"/>
      <c r="C10" s="405" t="s">
        <v>2241</v>
      </c>
      <c r="D10" s="407"/>
      <c r="E10" s="408"/>
      <c r="F10" s="408"/>
      <c r="G10" s="408"/>
      <c r="H10" s="408"/>
      <c r="I10" s="408"/>
      <c r="J10" s="409"/>
      <c r="K10" s="408"/>
      <c r="L10" s="409">
        <v>2</v>
      </c>
      <c r="M10" s="42"/>
      <c r="N10" s="42"/>
      <c r="O10" s="43" t="s">
        <v>0</v>
      </c>
      <c r="P10" s="43" t="s">
        <v>0</v>
      </c>
      <c r="Q10" s="43" t="s">
        <v>0</v>
      </c>
      <c r="R10" s="43" t="s">
        <v>0</v>
      </c>
      <c r="S10" s="43" t="s">
        <v>0</v>
      </c>
      <c r="T10" s="43" t="s">
        <v>0</v>
      </c>
      <c r="U10" s="43" t="s">
        <v>0</v>
      </c>
      <c r="V10" s="43" t="s">
        <v>0</v>
      </c>
      <c r="W10" s="43" t="s">
        <v>0</v>
      </c>
      <c r="X10" s="43" t="s">
        <v>0</v>
      </c>
      <c r="Y10" s="43" t="s">
        <v>0</v>
      </c>
      <c r="Z10" s="59"/>
      <c r="AA10" s="84"/>
      <c r="AB10" s="386" t="s">
        <v>2289</v>
      </c>
      <c r="AC10" s="45"/>
      <c r="AD10" s="42"/>
      <c r="AE10" s="42"/>
      <c r="AF10" s="42"/>
      <c r="AG10" s="42"/>
      <c r="AH10" s="42"/>
      <c r="AI10" s="42"/>
      <c r="AJ10" s="42"/>
      <c r="AK10" s="42"/>
      <c r="AL10" s="42"/>
      <c r="AM10" s="42"/>
      <c r="BA10" s="84"/>
      <c r="BB10" s="386" t="s">
        <v>2289</v>
      </c>
      <c r="BC10" s="45"/>
      <c r="BD10" s="42"/>
      <c r="BE10" s="42"/>
      <c r="BF10" s="42"/>
      <c r="BG10" s="42"/>
      <c r="BH10" s="42"/>
      <c r="BI10" s="42"/>
      <c r="BJ10" s="42"/>
      <c r="BK10" s="42"/>
      <c r="BL10" s="42"/>
      <c r="BM10" s="42"/>
      <c r="BN10" s="48"/>
      <c r="BO10" s="48"/>
      <c r="BP10" s="48"/>
      <c r="BQ10" s="48"/>
      <c r="BR10" s="48"/>
    </row>
    <row r="11" spans="1:133" ht="24.95" customHeight="1">
      <c r="A11" s="5"/>
      <c r="B11" s="408" t="s">
        <v>2162</v>
      </c>
      <c r="C11" s="1332" t="s">
        <v>2247</v>
      </c>
      <c r="D11" s="1333"/>
      <c r="E11" s="1333"/>
      <c r="F11" s="1333"/>
      <c r="G11" s="1333"/>
      <c r="H11" s="1333"/>
      <c r="I11" s="1333"/>
      <c r="J11" s="1333"/>
      <c r="K11" s="1333"/>
      <c r="L11" s="409">
        <v>3</v>
      </c>
      <c r="M11" s="42"/>
      <c r="N11" s="42"/>
      <c r="O11" s="43" t="s">
        <v>0</v>
      </c>
      <c r="P11" s="43" t="s">
        <v>0</v>
      </c>
      <c r="Q11" s="43" t="s">
        <v>0</v>
      </c>
      <c r="R11" s="43" t="s">
        <v>0</v>
      </c>
      <c r="S11" s="43" t="s">
        <v>0</v>
      </c>
      <c r="T11" s="43" t="s">
        <v>0</v>
      </c>
      <c r="U11" s="43" t="s">
        <v>0</v>
      </c>
      <c r="V11" s="43" t="s">
        <v>0</v>
      </c>
      <c r="W11" s="43" t="s">
        <v>0</v>
      </c>
      <c r="X11" s="43" t="s">
        <v>0</v>
      </c>
      <c r="Y11" s="43" t="s">
        <v>0</v>
      </c>
      <c r="Z11" s="61"/>
      <c r="AA11" s="84"/>
      <c r="AB11" s="401" t="s">
        <v>2159</v>
      </c>
      <c r="AC11" s="46"/>
      <c r="AD11" s="42"/>
      <c r="AE11" s="42"/>
      <c r="AF11" s="42"/>
      <c r="AG11" s="42"/>
      <c r="AH11" s="42"/>
      <c r="AI11" s="42"/>
      <c r="AJ11" s="42"/>
      <c r="AK11" s="42"/>
      <c r="AL11" s="42"/>
      <c r="AM11" s="42"/>
      <c r="BA11" s="84"/>
      <c r="BB11" s="401" t="s">
        <v>2159</v>
      </c>
      <c r="BC11" s="84"/>
      <c r="BD11" s="42"/>
      <c r="BE11" s="42"/>
      <c r="BF11" s="42"/>
      <c r="BG11" s="42"/>
      <c r="BH11" s="42"/>
      <c r="BI11" s="42"/>
      <c r="BJ11" s="42"/>
      <c r="BK11" s="42"/>
      <c r="BL11" s="42"/>
      <c r="BM11" s="42"/>
      <c r="BN11" s="48"/>
      <c r="BO11" s="48"/>
      <c r="BP11" s="48"/>
      <c r="BQ11" s="48"/>
      <c r="BR11" s="48"/>
    </row>
    <row r="12" spans="1:133" ht="24.95" customHeight="1">
      <c r="A12" s="5"/>
      <c r="B12" s="408"/>
      <c r="C12" s="408"/>
      <c r="D12" s="405" t="s">
        <v>508</v>
      </c>
      <c r="E12" s="408"/>
      <c r="F12" s="408"/>
      <c r="G12" s="408"/>
      <c r="H12" s="408"/>
      <c r="I12" s="408"/>
      <c r="J12" s="409"/>
      <c r="K12" s="408"/>
      <c r="L12" s="409">
        <v>3</v>
      </c>
      <c r="M12" s="42"/>
      <c r="N12" s="42"/>
      <c r="O12" s="43" t="s">
        <v>0</v>
      </c>
      <c r="P12" s="43" t="s">
        <v>0</v>
      </c>
      <c r="Q12" s="43" t="s">
        <v>0</v>
      </c>
      <c r="R12" s="43" t="s">
        <v>0</v>
      </c>
      <c r="S12" s="43" t="s">
        <v>0</v>
      </c>
      <c r="T12" s="43" t="s">
        <v>0</v>
      </c>
      <c r="U12" s="43" t="s">
        <v>0</v>
      </c>
      <c r="V12" s="43" t="s">
        <v>0</v>
      </c>
      <c r="W12" s="43" t="s">
        <v>0</v>
      </c>
      <c r="X12" s="43" t="s">
        <v>0</v>
      </c>
      <c r="Y12" s="43" t="s">
        <v>0</v>
      </c>
      <c r="Z12" s="60"/>
      <c r="AA12" s="84"/>
      <c r="AB12" s="379" t="s">
        <v>2261</v>
      </c>
      <c r="AC12" s="46"/>
      <c r="AD12" s="42"/>
      <c r="AE12" s="42"/>
      <c r="AF12" s="42"/>
      <c r="AG12" s="42"/>
      <c r="AH12" s="42"/>
      <c r="AI12" s="42"/>
      <c r="AJ12" s="42"/>
      <c r="AK12" s="42"/>
      <c r="AL12" s="42"/>
      <c r="AM12" s="42"/>
      <c r="BA12" s="84"/>
      <c r="BB12" s="379" t="s">
        <v>2261</v>
      </c>
      <c r="BC12" s="84"/>
      <c r="BD12" s="42"/>
      <c r="BE12" s="42"/>
      <c r="BF12" s="42"/>
      <c r="BG12" s="42"/>
      <c r="BH12" s="42"/>
      <c r="BI12" s="42"/>
      <c r="BJ12" s="42"/>
      <c r="BK12" s="42"/>
      <c r="BL12" s="42"/>
      <c r="BM12" s="42"/>
      <c r="BN12" s="48"/>
      <c r="BO12" s="48"/>
      <c r="BP12" s="48"/>
      <c r="BQ12" s="48"/>
      <c r="BR12" s="48"/>
    </row>
    <row r="13" spans="1:133" ht="24.95" customHeight="1">
      <c r="A13" s="5"/>
      <c r="B13" s="408"/>
      <c r="C13" s="408"/>
      <c r="D13" s="405" t="s">
        <v>2307</v>
      </c>
      <c r="E13" s="408"/>
      <c r="F13" s="408"/>
      <c r="G13" s="408"/>
      <c r="H13" s="408"/>
      <c r="I13" s="408"/>
      <c r="J13" s="409"/>
      <c r="K13" s="408"/>
      <c r="L13" s="409">
        <v>3</v>
      </c>
      <c r="M13" s="42"/>
      <c r="N13" s="42"/>
      <c r="O13" s="43" t="s">
        <v>0</v>
      </c>
      <c r="P13" s="43" t="s">
        <v>0</v>
      </c>
      <c r="Q13" s="43" t="s">
        <v>0</v>
      </c>
      <c r="R13" s="43" t="s">
        <v>0</v>
      </c>
      <c r="S13" s="43" t="s">
        <v>0</v>
      </c>
      <c r="T13" s="43" t="s">
        <v>0</v>
      </c>
      <c r="U13" s="43" t="s">
        <v>0</v>
      </c>
      <c r="V13" s="43" t="s">
        <v>0</v>
      </c>
      <c r="W13" s="43" t="s">
        <v>0</v>
      </c>
      <c r="X13" s="43" t="s">
        <v>0</v>
      </c>
      <c r="Y13" s="43" t="s">
        <v>0</v>
      </c>
      <c r="Z13" s="59"/>
      <c r="AA13" s="84"/>
      <c r="AB13" s="379" t="s">
        <v>2262</v>
      </c>
      <c r="AC13" s="46"/>
      <c r="AD13" s="42"/>
      <c r="AE13" s="42"/>
      <c r="AF13" s="42"/>
      <c r="AG13" s="42"/>
      <c r="AH13" s="42"/>
      <c r="AI13" s="42"/>
      <c r="AJ13" s="42"/>
      <c r="AK13" s="42"/>
      <c r="AL13" s="42"/>
      <c r="AM13" s="42"/>
      <c r="BA13" s="84"/>
      <c r="BB13" s="379" t="s">
        <v>2262</v>
      </c>
      <c r="BC13" s="84"/>
      <c r="BD13" s="42"/>
      <c r="BE13" s="42"/>
      <c r="BF13" s="42"/>
      <c r="BG13" s="42"/>
      <c r="BH13" s="42"/>
      <c r="BI13" s="42"/>
      <c r="BJ13" s="42"/>
      <c r="BK13" s="42"/>
      <c r="BL13" s="42"/>
      <c r="BM13" s="42"/>
      <c r="BN13" s="48"/>
      <c r="BO13" s="48"/>
      <c r="BP13" s="48"/>
      <c r="BQ13" s="48"/>
      <c r="BR13" s="48"/>
    </row>
    <row r="14" spans="1:133" ht="24.95" customHeight="1">
      <c r="A14" s="5"/>
      <c r="B14" s="408"/>
      <c r="C14" s="408"/>
      <c r="D14" s="405" t="s">
        <v>2308</v>
      </c>
      <c r="E14" s="408"/>
      <c r="F14" s="408"/>
      <c r="G14" s="408"/>
      <c r="H14" s="408"/>
      <c r="I14" s="408"/>
      <c r="J14" s="409"/>
      <c r="K14" s="408"/>
      <c r="L14" s="409">
        <v>3</v>
      </c>
      <c r="M14" s="42"/>
      <c r="N14" s="42"/>
      <c r="O14" s="43" t="s">
        <v>0</v>
      </c>
      <c r="P14" s="43" t="s">
        <v>0</v>
      </c>
      <c r="Q14" s="43" t="s">
        <v>0</v>
      </c>
      <c r="R14" s="43" t="s">
        <v>0</v>
      </c>
      <c r="S14" s="43" t="s">
        <v>0</v>
      </c>
      <c r="T14" s="43" t="s">
        <v>0</v>
      </c>
      <c r="U14" s="43" t="s">
        <v>0</v>
      </c>
      <c r="V14" s="43" t="s">
        <v>0</v>
      </c>
      <c r="W14" s="43" t="s">
        <v>0</v>
      </c>
      <c r="X14" s="43" t="s">
        <v>0</v>
      </c>
      <c r="Y14" s="43" t="s">
        <v>0</v>
      </c>
      <c r="Z14" s="60"/>
      <c r="AA14" s="84"/>
      <c r="AB14" s="379" t="s">
        <v>2253</v>
      </c>
      <c r="AC14" s="84"/>
      <c r="AD14" s="42"/>
      <c r="AE14" s="42"/>
      <c r="AF14" s="42"/>
      <c r="AG14" s="42"/>
      <c r="AH14" s="42"/>
      <c r="AI14" s="42"/>
      <c r="AJ14" s="42"/>
      <c r="AK14" s="42"/>
      <c r="AL14" s="42"/>
      <c r="AM14" s="42"/>
      <c r="AN14" s="372"/>
      <c r="AO14" s="372"/>
      <c r="AP14" s="372"/>
      <c r="AQ14" s="372"/>
      <c r="BA14" s="84"/>
      <c r="BB14" s="379" t="s">
        <v>2253</v>
      </c>
      <c r="BC14" s="84"/>
      <c r="BD14" s="42"/>
      <c r="BE14" s="42"/>
      <c r="BF14" s="42"/>
      <c r="BG14" s="42"/>
      <c r="BH14" s="42"/>
      <c r="BI14" s="42"/>
      <c r="BJ14" s="42"/>
      <c r="BK14" s="42"/>
      <c r="BL14" s="42"/>
      <c r="BM14" s="42"/>
      <c r="BN14" s="48"/>
      <c r="BO14" s="48"/>
      <c r="BP14" s="48"/>
      <c r="BQ14" s="48"/>
      <c r="BR14" s="48"/>
    </row>
    <row r="15" spans="1:133" ht="24.95" customHeight="1">
      <c r="A15" s="5"/>
      <c r="B15" s="405" t="s">
        <v>2163</v>
      </c>
      <c r="C15" s="404" t="s">
        <v>2296</v>
      </c>
      <c r="D15" s="406"/>
      <c r="E15" s="408"/>
      <c r="F15" s="408"/>
      <c r="G15" s="408"/>
      <c r="H15" s="408"/>
      <c r="I15" s="408"/>
      <c r="J15" s="409"/>
      <c r="K15" s="408"/>
      <c r="L15" s="409">
        <v>3</v>
      </c>
      <c r="M15" s="42"/>
      <c r="N15" s="42"/>
      <c r="O15" s="43" t="s">
        <v>0</v>
      </c>
      <c r="P15" s="43" t="s">
        <v>0</v>
      </c>
      <c r="Q15" s="43" t="s">
        <v>0</v>
      </c>
      <c r="R15" s="43" t="s">
        <v>0</v>
      </c>
      <c r="S15" s="43" t="s">
        <v>0</v>
      </c>
      <c r="T15" s="43" t="s">
        <v>0</v>
      </c>
      <c r="U15" s="43" t="s">
        <v>0</v>
      </c>
      <c r="V15" s="43" t="s">
        <v>0</v>
      </c>
      <c r="W15" s="43" t="s">
        <v>0</v>
      </c>
      <c r="X15" s="43" t="s">
        <v>0</v>
      </c>
      <c r="Y15" s="43" t="s">
        <v>0</v>
      </c>
      <c r="Z15" s="59"/>
      <c r="AA15" s="84"/>
      <c r="AB15" s="379" t="s">
        <v>2263</v>
      </c>
      <c r="AC15" s="84"/>
      <c r="AD15" s="42"/>
      <c r="AE15" s="42"/>
      <c r="AF15" s="42"/>
      <c r="AG15" s="42"/>
      <c r="AH15" s="42"/>
      <c r="AI15" s="42"/>
      <c r="AJ15" s="42"/>
      <c r="AK15" s="42"/>
      <c r="AL15" s="42"/>
      <c r="AM15" s="42"/>
      <c r="AN15" s="372"/>
      <c r="AO15" s="372"/>
      <c r="AP15" s="372"/>
      <c r="AQ15" s="372"/>
      <c r="BA15" s="84"/>
      <c r="BB15" s="379" t="s">
        <v>2263</v>
      </c>
      <c r="BC15" s="84"/>
      <c r="BD15" s="42"/>
      <c r="BE15" s="42"/>
      <c r="BF15" s="42"/>
      <c r="BG15" s="42"/>
      <c r="BH15" s="42"/>
      <c r="BI15" s="42"/>
      <c r="BJ15" s="42"/>
      <c r="BK15" s="42"/>
      <c r="BL15" s="42"/>
      <c r="BM15" s="42"/>
      <c r="BN15" s="48"/>
      <c r="BO15" s="48"/>
      <c r="BP15" s="48"/>
      <c r="BQ15" s="48"/>
      <c r="BR15" s="48"/>
    </row>
    <row r="16" spans="1:133" ht="24.95" customHeight="1">
      <c r="A16" s="5"/>
      <c r="B16" s="405" t="s">
        <v>2164</v>
      </c>
      <c r="C16" s="404" t="s">
        <v>506</v>
      </c>
      <c r="D16" s="406"/>
      <c r="E16" s="408"/>
      <c r="F16" s="408"/>
      <c r="G16" s="408"/>
      <c r="H16" s="408"/>
      <c r="I16" s="408"/>
      <c r="J16" s="409"/>
      <c r="K16" s="408"/>
      <c r="L16" s="409">
        <v>3</v>
      </c>
      <c r="M16" s="42"/>
      <c r="N16" s="42"/>
      <c r="O16" s="43" t="s">
        <v>0</v>
      </c>
      <c r="P16" s="43" t="s">
        <v>0</v>
      </c>
      <c r="Q16" s="43" t="s">
        <v>0</v>
      </c>
      <c r="R16" s="43" t="s">
        <v>0</v>
      </c>
      <c r="S16" s="43" t="s">
        <v>0</v>
      </c>
      <c r="T16" s="43" t="s">
        <v>0</v>
      </c>
      <c r="U16" s="43" t="s">
        <v>0</v>
      </c>
      <c r="V16" s="43" t="s">
        <v>0</v>
      </c>
      <c r="W16" s="43" t="s">
        <v>0</v>
      </c>
      <c r="X16" s="43" t="s">
        <v>0</v>
      </c>
      <c r="Y16" s="43" t="s">
        <v>0</v>
      </c>
      <c r="Z16" s="59"/>
      <c r="AA16" s="84"/>
      <c r="AB16" s="380" t="s">
        <v>2615</v>
      </c>
      <c r="AC16" s="45"/>
      <c r="AD16" s="42"/>
      <c r="AE16" s="42"/>
      <c r="AF16" s="42"/>
      <c r="AG16" s="42"/>
      <c r="AH16" s="42"/>
      <c r="AI16" s="42"/>
      <c r="AJ16" s="42"/>
      <c r="AK16" s="42"/>
      <c r="AL16" s="42"/>
      <c r="AM16" s="42"/>
      <c r="AN16" s="372"/>
      <c r="AO16" s="372"/>
      <c r="AP16" s="372"/>
      <c r="AQ16" s="372"/>
      <c r="BA16" s="84"/>
      <c r="BB16" s="380" t="s">
        <v>2252</v>
      </c>
      <c r="BC16" s="45"/>
      <c r="BD16" s="42"/>
      <c r="BE16" s="42"/>
      <c r="BF16" s="42"/>
      <c r="BG16" s="42"/>
      <c r="BH16" s="42"/>
      <c r="BI16" s="42"/>
      <c r="BJ16" s="42"/>
      <c r="BK16" s="42"/>
      <c r="BL16" s="42"/>
      <c r="BM16" s="42"/>
      <c r="BN16" s="48"/>
      <c r="BO16" s="48"/>
      <c r="BP16" s="48"/>
      <c r="BQ16" s="48"/>
      <c r="BR16" s="48"/>
    </row>
    <row r="17" spans="1:70" ht="24.95" customHeight="1">
      <c r="A17" s="5"/>
      <c r="B17" s="405" t="s">
        <v>2165</v>
      </c>
      <c r="C17" s="404" t="s">
        <v>2305</v>
      </c>
      <c r="D17" s="406"/>
      <c r="E17" s="408"/>
      <c r="F17" s="408"/>
      <c r="G17" s="408"/>
      <c r="H17" s="408"/>
      <c r="I17" s="408"/>
      <c r="J17" s="409"/>
      <c r="K17" s="408"/>
      <c r="L17" s="409">
        <v>3</v>
      </c>
      <c r="M17" s="42"/>
      <c r="N17" s="42"/>
      <c r="O17" s="43" t="s">
        <v>0</v>
      </c>
      <c r="P17" s="43" t="s">
        <v>0</v>
      </c>
      <c r="Q17" s="43" t="s">
        <v>0</v>
      </c>
      <c r="R17" s="43" t="s">
        <v>0</v>
      </c>
      <c r="S17" s="43" t="s">
        <v>0</v>
      </c>
      <c r="T17" s="43" t="s">
        <v>0</v>
      </c>
      <c r="U17" s="43" t="s">
        <v>0</v>
      </c>
      <c r="V17" s="43" t="s">
        <v>0</v>
      </c>
      <c r="W17" s="43" t="s">
        <v>0</v>
      </c>
      <c r="X17" s="43" t="s">
        <v>0</v>
      </c>
      <c r="Y17" s="43" t="s">
        <v>0</v>
      </c>
      <c r="Z17" s="59"/>
      <c r="AA17" s="55" t="s">
        <v>2160</v>
      </c>
      <c r="AB17" s="45"/>
      <c r="AC17" s="42"/>
      <c r="AD17" s="42"/>
      <c r="AE17" s="42"/>
      <c r="AF17" s="42"/>
      <c r="AG17" s="42"/>
      <c r="AH17" s="42"/>
      <c r="AI17" s="42"/>
      <c r="AJ17" s="42"/>
      <c r="AK17" s="42"/>
      <c r="AL17" s="42"/>
      <c r="AM17" s="42"/>
      <c r="AN17" s="372"/>
      <c r="AO17" s="372"/>
      <c r="AP17" s="372"/>
      <c r="AQ17" s="372"/>
      <c r="BA17" s="55" t="s">
        <v>2160</v>
      </c>
      <c r="BB17" s="45"/>
      <c r="BC17" s="42"/>
      <c r="BD17" s="42"/>
      <c r="BE17" s="42"/>
      <c r="BF17" s="42"/>
      <c r="BG17" s="42"/>
      <c r="BH17" s="42"/>
      <c r="BI17" s="42"/>
      <c r="BJ17" s="42"/>
      <c r="BK17" s="42"/>
      <c r="BL17" s="42"/>
      <c r="BM17" s="42"/>
      <c r="BN17" s="48"/>
      <c r="BO17" s="48"/>
      <c r="BP17" s="48"/>
      <c r="BQ17" s="48"/>
      <c r="BR17" s="48"/>
    </row>
    <row r="18" spans="1:70" ht="24.95" customHeight="1">
      <c r="A18" s="5"/>
      <c r="B18" s="408"/>
      <c r="C18" s="406"/>
      <c r="D18" s="406"/>
      <c r="E18" s="408"/>
      <c r="F18" s="408"/>
      <c r="G18" s="408"/>
      <c r="H18" s="408"/>
      <c r="I18" s="408"/>
      <c r="J18" s="409"/>
      <c r="K18" s="408"/>
      <c r="L18" s="409"/>
      <c r="M18" s="42"/>
      <c r="N18" s="42"/>
      <c r="O18" s="43" t="s">
        <v>0</v>
      </c>
      <c r="P18" s="43" t="s">
        <v>0</v>
      </c>
      <c r="Q18" s="43" t="s">
        <v>0</v>
      </c>
      <c r="R18" s="43" t="s">
        <v>0</v>
      </c>
      <c r="S18" s="43" t="s">
        <v>0</v>
      </c>
      <c r="T18" s="43" t="s">
        <v>0</v>
      </c>
      <c r="U18" s="43" t="s">
        <v>0</v>
      </c>
      <c r="V18" s="43" t="s">
        <v>0</v>
      </c>
      <c r="W18" s="43" t="s">
        <v>0</v>
      </c>
      <c r="X18" s="43" t="s">
        <v>0</v>
      </c>
      <c r="Y18" s="43" t="s">
        <v>0</v>
      </c>
      <c r="Z18" s="59"/>
      <c r="AA18" s="364"/>
      <c r="AB18" s="364"/>
      <c r="AC18" s="370"/>
      <c r="AD18" s="42"/>
      <c r="AE18" s="42"/>
      <c r="AF18" s="42"/>
      <c r="AG18" s="42"/>
      <c r="AH18" s="42"/>
      <c r="AI18" s="42"/>
      <c r="AJ18" s="42"/>
      <c r="AK18" s="42"/>
      <c r="AL18" s="42"/>
      <c r="AM18" s="42"/>
      <c r="AN18" s="372"/>
      <c r="AO18" s="372"/>
      <c r="AP18" s="372"/>
      <c r="AQ18" s="372"/>
      <c r="BA18" s="364"/>
      <c r="BB18" s="364"/>
      <c r="BC18" s="370"/>
      <c r="BD18" s="42"/>
      <c r="BE18" s="42"/>
      <c r="BF18" s="42"/>
      <c r="BG18" s="42"/>
      <c r="BH18" s="42"/>
      <c r="BI18" s="42"/>
      <c r="BJ18" s="42"/>
      <c r="BK18" s="42"/>
      <c r="BL18" s="42"/>
      <c r="BM18" s="42"/>
      <c r="BN18" s="48"/>
      <c r="BO18" s="48"/>
      <c r="BP18" s="48"/>
      <c r="BQ18" s="48"/>
      <c r="BR18" s="48"/>
    </row>
    <row r="19" spans="1:70" ht="24.95" customHeight="1">
      <c r="A19" s="5"/>
      <c r="B19" s="408"/>
      <c r="C19" s="408"/>
      <c r="D19" s="406"/>
      <c r="E19" s="408"/>
      <c r="F19" s="408"/>
      <c r="G19" s="408"/>
      <c r="H19" s="408"/>
      <c r="I19" s="408"/>
      <c r="J19" s="409"/>
      <c r="K19" s="408"/>
      <c r="L19" s="409"/>
      <c r="M19" s="42"/>
      <c r="N19" s="42"/>
      <c r="O19" s="43" t="s">
        <v>0</v>
      </c>
      <c r="P19" s="43" t="s">
        <v>0</v>
      </c>
      <c r="Q19" s="43" t="s">
        <v>0</v>
      </c>
      <c r="R19" s="43" t="s">
        <v>0</v>
      </c>
      <c r="S19" s="43" t="s">
        <v>0</v>
      </c>
      <c r="T19" s="43" t="s">
        <v>0</v>
      </c>
      <c r="U19" s="43" t="s">
        <v>0</v>
      </c>
      <c r="V19" s="43" t="s">
        <v>0</v>
      </c>
      <c r="W19" s="43" t="s">
        <v>0</v>
      </c>
      <c r="X19" s="43" t="s">
        <v>0</v>
      </c>
      <c r="Y19" s="43" t="s">
        <v>0</v>
      </c>
      <c r="Z19" s="57"/>
      <c r="AA19" s="364"/>
      <c r="AB19" s="364"/>
      <c r="AC19" s="370"/>
      <c r="AD19" s="42"/>
      <c r="AE19" s="42"/>
      <c r="AF19" s="42"/>
      <c r="AG19" s="42"/>
      <c r="AH19" s="42"/>
      <c r="AI19" s="42"/>
      <c r="AJ19" s="42"/>
      <c r="AK19" s="42"/>
      <c r="AL19" s="42"/>
      <c r="AM19" s="42"/>
      <c r="AN19" s="372"/>
      <c r="AO19" s="372"/>
      <c r="AP19" s="372"/>
      <c r="AQ19" s="372"/>
      <c r="BA19" s="364"/>
      <c r="BB19" s="364"/>
      <c r="BC19" s="370"/>
      <c r="BD19" s="42"/>
      <c r="BE19" s="42"/>
      <c r="BF19" s="42"/>
      <c r="BG19" s="42"/>
      <c r="BH19" s="42"/>
      <c r="BI19" s="42"/>
      <c r="BJ19" s="42"/>
      <c r="BK19" s="42"/>
      <c r="BL19" s="42"/>
      <c r="BM19" s="42"/>
      <c r="BN19" s="48"/>
      <c r="BO19" s="48"/>
      <c r="BP19" s="48"/>
      <c r="BQ19" s="48"/>
      <c r="BR19" s="48"/>
    </row>
    <row r="20" spans="1:70" ht="24.95" customHeight="1">
      <c r="A20" s="5"/>
      <c r="B20" s="408"/>
      <c r="C20" s="408"/>
      <c r="D20" s="406"/>
      <c r="E20" s="408"/>
      <c r="F20" s="408"/>
      <c r="G20" s="408"/>
      <c r="H20" s="408"/>
      <c r="I20" s="408"/>
      <c r="J20" s="409"/>
      <c r="K20" s="408"/>
      <c r="L20" s="409"/>
      <c r="M20" s="42"/>
      <c r="N20" s="42"/>
      <c r="O20" s="43" t="s">
        <v>0</v>
      </c>
      <c r="P20" s="43" t="s">
        <v>0</v>
      </c>
      <c r="Q20" s="43" t="s">
        <v>0</v>
      </c>
      <c r="R20" s="43" t="s">
        <v>0</v>
      </c>
      <c r="S20" s="43" t="s">
        <v>0</v>
      </c>
      <c r="T20" s="43" t="s">
        <v>0</v>
      </c>
      <c r="U20" s="43" t="s">
        <v>0</v>
      </c>
      <c r="V20" s="43" t="s">
        <v>0</v>
      </c>
      <c r="W20" s="43" t="s">
        <v>0</v>
      </c>
      <c r="X20" s="43" t="s">
        <v>0</v>
      </c>
      <c r="Y20" s="43" t="s">
        <v>0</v>
      </c>
      <c r="Z20" s="60"/>
      <c r="AA20" s="364"/>
      <c r="AB20" s="364"/>
      <c r="AC20" s="370"/>
      <c r="AD20" s="42"/>
      <c r="AE20" s="42"/>
      <c r="AF20" s="42"/>
      <c r="AG20" s="42"/>
      <c r="AH20" s="42"/>
      <c r="AI20" s="42"/>
      <c r="AJ20" s="42"/>
      <c r="AK20" s="42"/>
      <c r="AL20" s="42"/>
      <c r="AM20" s="42"/>
      <c r="AN20" s="372"/>
      <c r="AO20" s="372"/>
      <c r="AP20" s="372"/>
      <c r="AQ20" s="372"/>
      <c r="BA20" s="364"/>
      <c r="BB20" s="364"/>
      <c r="BC20" s="370"/>
      <c r="BD20" s="42"/>
      <c r="BE20" s="42"/>
      <c r="BF20" s="42"/>
      <c r="BG20" s="42"/>
      <c r="BH20" s="42"/>
      <c r="BI20" s="42"/>
      <c r="BJ20" s="42"/>
      <c r="BK20" s="42"/>
      <c r="BL20" s="42"/>
      <c r="BM20" s="42"/>
      <c r="BN20" s="48"/>
      <c r="BO20" s="48"/>
      <c r="BP20" s="48"/>
      <c r="BQ20" s="48"/>
      <c r="BR20" s="48"/>
    </row>
    <row r="21" spans="1:70" ht="24.95" customHeight="1">
      <c r="A21" s="5"/>
      <c r="B21" s="408"/>
      <c r="C21" s="412"/>
      <c r="D21" s="404" t="s">
        <v>10</v>
      </c>
      <c r="E21" s="408"/>
      <c r="F21" s="408"/>
      <c r="G21" s="408"/>
      <c r="H21" s="408"/>
      <c r="I21" s="408"/>
      <c r="J21" s="408"/>
      <c r="K21" s="409"/>
      <c r="L21" s="409">
        <v>3</v>
      </c>
      <c r="M21" s="409"/>
      <c r="N21" s="42"/>
      <c r="O21" s="43" t="s">
        <v>0</v>
      </c>
      <c r="P21" s="43" t="s">
        <v>0</v>
      </c>
      <c r="Q21" s="43" t="s">
        <v>0</v>
      </c>
      <c r="R21" s="43" t="s">
        <v>0</v>
      </c>
      <c r="S21" s="43" t="s">
        <v>0</v>
      </c>
      <c r="T21" s="43" t="s">
        <v>0</v>
      </c>
      <c r="U21" s="43" t="s">
        <v>0</v>
      </c>
      <c r="V21" s="43" t="s">
        <v>0</v>
      </c>
      <c r="W21" s="43" t="s">
        <v>0</v>
      </c>
      <c r="X21" s="43" t="s">
        <v>0</v>
      </c>
      <c r="Y21" s="43" t="s">
        <v>0</v>
      </c>
      <c r="Z21" s="59"/>
      <c r="AA21" s="364"/>
      <c r="AB21" s="364"/>
      <c r="AC21" s="370"/>
      <c r="AD21" s="42"/>
      <c r="AE21" s="42"/>
      <c r="AF21" s="42"/>
      <c r="AG21" s="42"/>
      <c r="AH21" s="42"/>
      <c r="AI21" s="42"/>
      <c r="AJ21" s="42"/>
      <c r="AK21" s="42"/>
      <c r="AL21" s="42"/>
      <c r="AM21" s="42"/>
      <c r="AN21" s="372"/>
      <c r="AO21" s="372"/>
      <c r="AP21" s="372"/>
      <c r="AQ21" s="372"/>
      <c r="BA21" s="364"/>
      <c r="BB21" s="364"/>
      <c r="BC21" s="370"/>
      <c r="BD21" s="42"/>
      <c r="BE21" s="42"/>
      <c r="BF21" s="42"/>
      <c r="BG21" s="42"/>
      <c r="BH21" s="42"/>
      <c r="BI21" s="42"/>
      <c r="BJ21" s="42"/>
      <c r="BK21" s="42"/>
      <c r="BL21" s="42"/>
      <c r="BM21" s="42"/>
      <c r="BN21" s="48"/>
      <c r="BO21" s="48"/>
      <c r="BP21" s="48"/>
      <c r="BQ21" s="48"/>
      <c r="BR21" s="48"/>
    </row>
    <row r="22" spans="1:70" ht="24.95" customHeight="1">
      <c r="A22" s="5"/>
      <c r="B22" s="408"/>
      <c r="C22" s="408"/>
      <c r="D22" s="412"/>
      <c r="E22" s="404" t="s">
        <v>80</v>
      </c>
      <c r="F22" s="408"/>
      <c r="G22" s="408"/>
      <c r="H22" s="408"/>
      <c r="I22" s="408"/>
      <c r="J22" s="408"/>
      <c r="K22" s="408"/>
      <c r="L22" s="408"/>
      <c r="M22" s="409"/>
      <c r="N22" s="42"/>
      <c r="O22" s="43" t="s">
        <v>0</v>
      </c>
      <c r="P22" s="43" t="s">
        <v>0</v>
      </c>
      <c r="Q22" s="43" t="s">
        <v>0</v>
      </c>
      <c r="R22" s="43" t="s">
        <v>0</v>
      </c>
      <c r="S22" s="43" t="s">
        <v>0</v>
      </c>
      <c r="T22" s="43" t="s">
        <v>0</v>
      </c>
      <c r="U22" s="43" t="s">
        <v>0</v>
      </c>
      <c r="V22" s="43" t="s">
        <v>0</v>
      </c>
      <c r="W22" s="43" t="s">
        <v>0</v>
      </c>
      <c r="X22" s="43" t="s">
        <v>0</v>
      </c>
      <c r="Y22" s="43" t="s">
        <v>0</v>
      </c>
      <c r="Z22" s="59"/>
      <c r="AA22" s="364"/>
      <c r="AB22" s="364"/>
      <c r="AC22" s="370"/>
      <c r="AD22" s="42"/>
      <c r="AE22" s="42"/>
      <c r="AF22" s="42"/>
      <c r="AG22" s="42"/>
      <c r="AH22" s="42"/>
      <c r="AI22" s="42"/>
      <c r="AJ22" s="42"/>
      <c r="AK22" s="42"/>
      <c r="AL22" s="42"/>
      <c r="AM22" s="42"/>
      <c r="AN22" s="372"/>
      <c r="AO22" s="372"/>
      <c r="AP22" s="372"/>
      <c r="AQ22" s="372"/>
      <c r="BA22" s="364"/>
      <c r="BB22" s="364"/>
      <c r="BC22" s="370"/>
      <c r="BD22" s="42"/>
      <c r="BE22" s="42"/>
      <c r="BF22" s="42"/>
      <c r="BG22" s="42"/>
      <c r="BH22" s="42"/>
      <c r="BI22" s="42"/>
      <c r="BJ22" s="42"/>
      <c r="BK22" s="42"/>
      <c r="BL22" s="42"/>
      <c r="BM22" s="42"/>
      <c r="BN22" s="48"/>
      <c r="BO22" s="48"/>
      <c r="BP22" s="48"/>
      <c r="BQ22" s="48"/>
      <c r="BR22" s="48"/>
    </row>
    <row r="23" spans="1:70" ht="24.95" customHeight="1">
      <c r="A23" s="5"/>
      <c r="B23" s="408"/>
      <c r="C23" s="408"/>
      <c r="D23" s="531"/>
      <c r="E23" s="404" t="s">
        <v>2661</v>
      </c>
      <c r="F23" s="408"/>
      <c r="G23" s="408"/>
      <c r="H23" s="408"/>
      <c r="I23" s="408"/>
      <c r="J23" s="409"/>
      <c r="K23" s="408"/>
      <c r="L23" s="409">
        <v>3</v>
      </c>
      <c r="M23" s="42"/>
      <c r="N23" s="42"/>
      <c r="O23" s="43" t="s">
        <v>0</v>
      </c>
      <c r="P23" s="43" t="s">
        <v>0</v>
      </c>
      <c r="Q23" s="43" t="s">
        <v>0</v>
      </c>
      <c r="R23" s="43" t="s">
        <v>0</v>
      </c>
      <c r="S23" s="43" t="s">
        <v>0</v>
      </c>
      <c r="T23" s="43" t="s">
        <v>0</v>
      </c>
      <c r="U23" s="43" t="s">
        <v>0</v>
      </c>
      <c r="V23" s="43" t="s">
        <v>0</v>
      </c>
      <c r="W23" s="43" t="s">
        <v>0</v>
      </c>
      <c r="X23" s="43" t="s">
        <v>0</v>
      </c>
      <c r="Y23" s="43" t="s">
        <v>0</v>
      </c>
      <c r="Z23" s="59"/>
      <c r="AA23" s="364"/>
      <c r="AB23" s="364"/>
      <c r="AC23" s="365"/>
      <c r="AD23" s="43"/>
      <c r="AE23" s="43"/>
      <c r="AF23" s="43"/>
      <c r="AG23" s="43"/>
      <c r="AH23" s="43"/>
      <c r="AI23" s="43"/>
      <c r="AJ23" s="43"/>
      <c r="AK23" s="43"/>
      <c r="AL23" s="43"/>
      <c r="AM23" s="42"/>
      <c r="AN23" s="372"/>
      <c r="AO23" s="372"/>
      <c r="AP23" s="372"/>
      <c r="AQ23" s="372"/>
      <c r="BA23" s="364"/>
      <c r="BB23" s="364"/>
      <c r="BC23" s="365"/>
      <c r="BD23" s="43"/>
      <c r="BE23" s="43"/>
      <c r="BF23" s="43"/>
      <c r="BG23" s="43"/>
      <c r="BH23" s="43"/>
      <c r="BI23" s="43"/>
      <c r="BJ23" s="43"/>
      <c r="BK23" s="43"/>
      <c r="BL23" s="43"/>
      <c r="BM23" s="42"/>
      <c r="BN23" s="48"/>
      <c r="BO23" s="48"/>
      <c r="BP23" s="48"/>
      <c r="BQ23" s="48"/>
      <c r="BR23" s="48"/>
    </row>
    <row r="24" spans="1:70" ht="24.95" customHeight="1">
      <c r="A24" s="5"/>
      <c r="B24" s="408"/>
      <c r="C24" s="408"/>
      <c r="D24" s="532"/>
      <c r="E24" s="404" t="s">
        <v>2663</v>
      </c>
      <c r="F24" s="408"/>
      <c r="G24" s="408"/>
      <c r="H24" s="408"/>
      <c r="I24" s="408"/>
      <c r="J24" s="409"/>
      <c r="K24" s="408"/>
      <c r="L24" s="409">
        <v>3</v>
      </c>
      <c r="M24" s="42"/>
      <c r="N24" s="42"/>
      <c r="O24" s="43" t="s">
        <v>0</v>
      </c>
      <c r="P24" s="43" t="s">
        <v>0</v>
      </c>
      <c r="Q24" s="43" t="s">
        <v>0</v>
      </c>
      <c r="R24" s="43" t="s">
        <v>0</v>
      </c>
      <c r="S24" s="43" t="s">
        <v>0</v>
      </c>
      <c r="T24" s="43" t="s">
        <v>0</v>
      </c>
      <c r="U24" s="43" t="s">
        <v>0</v>
      </c>
      <c r="V24" s="43" t="s">
        <v>0</v>
      </c>
      <c r="W24" s="43" t="s">
        <v>0</v>
      </c>
      <c r="X24" s="43" t="s">
        <v>0</v>
      </c>
      <c r="Y24" s="43" t="s">
        <v>0</v>
      </c>
      <c r="Z24" s="59"/>
      <c r="AA24" s="364"/>
      <c r="AB24" s="364"/>
      <c r="AC24" s="365"/>
      <c r="AD24" s="43"/>
      <c r="AE24" s="43"/>
      <c r="AF24" s="43"/>
      <c r="AG24" s="43"/>
      <c r="AH24" s="43"/>
      <c r="AI24" s="43"/>
      <c r="AJ24" s="43"/>
      <c r="AK24" s="43"/>
      <c r="AL24" s="43"/>
      <c r="AM24" s="42"/>
      <c r="AN24" s="372"/>
      <c r="AO24" s="372"/>
      <c r="AP24" s="372"/>
      <c r="AQ24" s="372"/>
      <c r="BA24" s="364"/>
      <c r="BB24" s="364"/>
      <c r="BC24" s="365"/>
      <c r="BD24" s="43"/>
      <c r="BE24" s="43"/>
      <c r="BF24" s="43"/>
      <c r="BG24" s="43"/>
      <c r="BH24" s="43"/>
      <c r="BI24" s="43"/>
      <c r="BJ24" s="43"/>
      <c r="BK24" s="43"/>
      <c r="BL24" s="43"/>
      <c r="BM24" s="42"/>
      <c r="BN24" s="48"/>
      <c r="BO24" s="48"/>
      <c r="BP24" s="48"/>
      <c r="BQ24" s="48"/>
      <c r="BR24" s="48"/>
    </row>
    <row r="25" spans="1:70" s="3" customFormat="1" ht="24.95" customHeight="1">
      <c r="A25" s="5"/>
      <c r="B25" s="408"/>
      <c r="C25" s="408"/>
      <c r="D25" s="406"/>
      <c r="E25" s="408"/>
      <c r="F25" s="408"/>
      <c r="G25" s="408"/>
      <c r="H25" s="408"/>
      <c r="I25" s="408"/>
      <c r="J25" s="409"/>
      <c r="K25" s="408"/>
      <c r="L25" s="409"/>
      <c r="M25" s="42"/>
      <c r="N25" s="42"/>
      <c r="O25" s="43" t="s">
        <v>0</v>
      </c>
      <c r="P25" s="43" t="s">
        <v>0</v>
      </c>
      <c r="Q25" s="43" t="s">
        <v>0</v>
      </c>
      <c r="R25" s="43" t="s">
        <v>0</v>
      </c>
      <c r="S25" s="43" t="s">
        <v>0</v>
      </c>
      <c r="T25" s="43" t="s">
        <v>0</v>
      </c>
      <c r="U25" s="43" t="s">
        <v>0</v>
      </c>
      <c r="V25" s="43" t="s">
        <v>0</v>
      </c>
      <c r="W25" s="43" t="s">
        <v>0</v>
      </c>
      <c r="X25" s="43" t="s">
        <v>0</v>
      </c>
      <c r="Y25" s="43" t="s">
        <v>0</v>
      </c>
      <c r="Z25" s="59"/>
      <c r="AA25" s="364"/>
      <c r="AB25" s="364"/>
      <c r="AC25" s="365"/>
      <c r="AD25" s="42"/>
      <c r="AE25" s="42"/>
      <c r="AF25" s="42"/>
      <c r="AG25" s="42"/>
      <c r="AH25" s="42"/>
      <c r="AI25" s="42"/>
      <c r="AJ25" s="42"/>
      <c r="AK25" s="42"/>
      <c r="AL25" s="42"/>
      <c r="AM25" s="42"/>
      <c r="AN25" s="372"/>
      <c r="AO25" s="372"/>
      <c r="AP25" s="372"/>
      <c r="AQ25" s="372"/>
      <c r="BA25" s="364"/>
      <c r="BB25" s="364"/>
      <c r="BC25" s="365"/>
      <c r="BD25" s="42"/>
      <c r="BE25" s="42"/>
      <c r="BF25" s="42"/>
      <c r="BG25" s="42"/>
      <c r="BH25" s="42"/>
      <c r="BI25" s="42"/>
      <c r="BJ25" s="42"/>
      <c r="BK25" s="42"/>
      <c r="BL25" s="42"/>
      <c r="BM25" s="42"/>
    </row>
    <row r="26" spans="1:70" s="3" customFormat="1" ht="24.95" customHeight="1">
      <c r="A26" s="5"/>
      <c r="B26" s="408"/>
      <c r="C26" s="408"/>
      <c r="D26" s="406"/>
      <c r="E26" s="408"/>
      <c r="F26" s="408"/>
      <c r="G26" s="408"/>
      <c r="H26" s="408"/>
      <c r="I26" s="408"/>
      <c r="J26" s="409"/>
      <c r="K26" s="408"/>
      <c r="L26" s="409"/>
      <c r="M26" s="42"/>
      <c r="N26" s="42"/>
      <c r="O26" s="43" t="s">
        <v>0</v>
      </c>
      <c r="P26" s="43" t="s">
        <v>0</v>
      </c>
      <c r="Q26" s="43" t="s">
        <v>0</v>
      </c>
      <c r="R26" s="43" t="s">
        <v>0</v>
      </c>
      <c r="S26" s="43" t="s">
        <v>0</v>
      </c>
      <c r="T26" s="43" t="s">
        <v>0</v>
      </c>
      <c r="U26" s="43" t="s">
        <v>0</v>
      </c>
      <c r="V26" s="43" t="s">
        <v>0</v>
      </c>
      <c r="W26" s="43" t="s">
        <v>0</v>
      </c>
      <c r="X26" s="43" t="s">
        <v>0</v>
      </c>
      <c r="Y26" s="43" t="s">
        <v>0</v>
      </c>
      <c r="Z26" s="59"/>
      <c r="AA26" s="364"/>
      <c r="AB26" s="366"/>
      <c r="AC26" s="370"/>
      <c r="AD26" s="42"/>
      <c r="AE26" s="42"/>
      <c r="AF26" s="42"/>
      <c r="AG26" s="42"/>
      <c r="AH26" s="42"/>
      <c r="AI26" s="42"/>
      <c r="AJ26" s="42"/>
      <c r="AK26" s="42"/>
      <c r="AL26" s="42"/>
      <c r="AM26" s="42"/>
      <c r="AN26" s="372"/>
      <c r="AO26" s="372"/>
      <c r="AP26" s="372"/>
      <c r="AQ26" s="372"/>
      <c r="BA26" s="364"/>
      <c r="BB26" s="366"/>
      <c r="BC26" s="370"/>
      <c r="BD26" s="42"/>
      <c r="BE26" s="42"/>
      <c r="BF26" s="42"/>
      <c r="BG26" s="42"/>
      <c r="BH26" s="42"/>
      <c r="BI26" s="42"/>
      <c r="BJ26" s="42"/>
      <c r="BK26" s="42"/>
      <c r="BL26" s="42"/>
      <c r="BM26" s="42"/>
    </row>
    <row r="27" spans="1:70" s="3" customFormat="1" ht="24.95" customHeight="1">
      <c r="A27" s="5"/>
      <c r="B27" s="408"/>
      <c r="C27" s="408"/>
      <c r="D27" s="406"/>
      <c r="E27" s="408"/>
      <c r="F27" s="408"/>
      <c r="G27" s="408"/>
      <c r="H27" s="408"/>
      <c r="I27" s="408"/>
      <c r="J27" s="409"/>
      <c r="K27" s="408"/>
      <c r="L27" s="409"/>
      <c r="M27" s="42"/>
      <c r="N27" s="42"/>
      <c r="O27" s="43" t="s">
        <v>0</v>
      </c>
      <c r="P27" s="43" t="s">
        <v>0</v>
      </c>
      <c r="Q27" s="43" t="s">
        <v>0</v>
      </c>
      <c r="R27" s="43" t="s">
        <v>0</v>
      </c>
      <c r="S27" s="43" t="s">
        <v>0</v>
      </c>
      <c r="T27" s="43" t="s">
        <v>0</v>
      </c>
      <c r="U27" s="43" t="s">
        <v>0</v>
      </c>
      <c r="V27" s="43" t="s">
        <v>0</v>
      </c>
      <c r="W27" s="43" t="s">
        <v>0</v>
      </c>
      <c r="X27" s="43" t="s">
        <v>0</v>
      </c>
      <c r="Y27" s="43" t="s">
        <v>0</v>
      </c>
      <c r="Z27" s="59"/>
      <c r="AA27" s="367"/>
      <c r="AB27" s="368"/>
      <c r="AC27" s="370"/>
      <c r="AD27" s="42"/>
      <c r="AE27" s="42"/>
      <c r="AF27" s="42"/>
      <c r="AG27" s="42"/>
      <c r="AH27" s="42"/>
      <c r="AI27" s="42"/>
      <c r="AJ27" s="42"/>
      <c r="AK27" s="42"/>
      <c r="AL27" s="42"/>
      <c r="AM27" s="42"/>
      <c r="AN27" s="372"/>
      <c r="AO27" s="372"/>
      <c r="AP27" s="372"/>
      <c r="AQ27" s="372"/>
      <c r="BA27" s="367"/>
      <c r="BB27" s="368"/>
      <c r="BC27" s="370"/>
      <c r="BD27" s="42"/>
      <c r="BE27" s="42"/>
      <c r="BF27" s="42"/>
      <c r="BG27" s="42"/>
      <c r="BH27" s="42"/>
      <c r="BI27" s="42"/>
      <c r="BJ27" s="42"/>
      <c r="BK27" s="42"/>
      <c r="BL27" s="42"/>
      <c r="BM27" s="42"/>
    </row>
    <row r="28" spans="1:70" s="3" customFormat="1" ht="24.95" customHeight="1">
      <c r="A28" s="5"/>
      <c r="B28" s="408"/>
      <c r="C28" s="408"/>
      <c r="D28" s="406"/>
      <c r="E28" s="408"/>
      <c r="F28" s="408"/>
      <c r="G28" s="408"/>
      <c r="H28" s="408"/>
      <c r="I28" s="408"/>
      <c r="J28" s="409"/>
      <c r="K28" s="408"/>
      <c r="L28" s="409"/>
      <c r="M28" s="42"/>
      <c r="N28" s="42"/>
      <c r="O28" s="43" t="s">
        <v>0</v>
      </c>
      <c r="P28" s="43" t="s">
        <v>0</v>
      </c>
      <c r="Q28" s="43" t="s">
        <v>0</v>
      </c>
      <c r="R28" s="43" t="s">
        <v>0</v>
      </c>
      <c r="S28" s="43" t="s">
        <v>0</v>
      </c>
      <c r="T28" s="43" t="s">
        <v>0</v>
      </c>
      <c r="U28" s="43" t="s">
        <v>0</v>
      </c>
      <c r="V28" s="43" t="s">
        <v>0</v>
      </c>
      <c r="W28" s="43" t="s">
        <v>0</v>
      </c>
      <c r="X28" s="43" t="s">
        <v>0</v>
      </c>
      <c r="Y28" s="43" t="s">
        <v>0</v>
      </c>
      <c r="Z28" s="59"/>
      <c r="AA28" s="364"/>
      <c r="AB28" s="369"/>
      <c r="AC28" s="370"/>
      <c r="AD28" s="42"/>
      <c r="AE28" s="42"/>
      <c r="AF28" s="42"/>
      <c r="AG28" s="42"/>
      <c r="AH28" s="42"/>
      <c r="AI28" s="42"/>
      <c r="AJ28" s="42"/>
      <c r="AK28" s="42"/>
      <c r="AL28" s="42"/>
      <c r="AM28" s="42"/>
      <c r="AN28" s="372"/>
      <c r="AO28" s="372"/>
      <c r="AP28" s="372"/>
      <c r="AQ28" s="372"/>
      <c r="BA28" s="364"/>
      <c r="BB28" s="369"/>
      <c r="BC28" s="370"/>
      <c r="BD28" s="42"/>
      <c r="BE28" s="42"/>
      <c r="BF28" s="42"/>
      <c r="BG28" s="42"/>
      <c r="BH28" s="42"/>
      <c r="BI28" s="42"/>
      <c r="BJ28" s="42"/>
      <c r="BK28" s="42"/>
      <c r="BL28" s="42"/>
      <c r="BM28" s="42"/>
    </row>
    <row r="29" spans="1:70" s="3" customFormat="1" ht="24.95" customHeight="1">
      <c r="A29" s="5"/>
      <c r="B29" s="408"/>
      <c r="C29" s="406"/>
      <c r="D29" s="408"/>
      <c r="E29" s="408"/>
      <c r="F29" s="408"/>
      <c r="G29" s="408"/>
      <c r="H29" s="408"/>
      <c r="I29" s="408"/>
      <c r="J29" s="409"/>
      <c r="K29" s="408"/>
      <c r="L29" s="409"/>
      <c r="M29" s="42"/>
      <c r="N29" s="42"/>
      <c r="O29" s="43" t="s">
        <v>0</v>
      </c>
      <c r="P29" s="43" t="s">
        <v>0</v>
      </c>
      <c r="Q29" s="43" t="s">
        <v>0</v>
      </c>
      <c r="R29" s="43" t="s">
        <v>0</v>
      </c>
      <c r="S29" s="43" t="s">
        <v>0</v>
      </c>
      <c r="T29" s="43" t="s">
        <v>0</v>
      </c>
      <c r="U29" s="43" t="s">
        <v>0</v>
      </c>
      <c r="V29" s="43" t="s">
        <v>0</v>
      </c>
      <c r="W29" s="43" t="s">
        <v>0</v>
      </c>
      <c r="X29" s="43" t="s">
        <v>0</v>
      </c>
      <c r="Y29" s="43" t="s">
        <v>0</v>
      </c>
      <c r="Z29" s="59"/>
      <c r="AA29" s="364"/>
      <c r="AB29" s="364"/>
      <c r="AC29" s="370"/>
      <c r="AD29" s="42"/>
      <c r="AE29" s="42"/>
      <c r="AF29" s="42"/>
      <c r="AG29" s="42"/>
      <c r="AH29" s="42"/>
      <c r="AI29" s="42"/>
      <c r="AJ29" s="42"/>
      <c r="AK29" s="42"/>
      <c r="AL29" s="42"/>
      <c r="AM29" s="42"/>
      <c r="AN29" s="372"/>
      <c r="AO29" s="372"/>
      <c r="AP29" s="372"/>
      <c r="AQ29" s="372"/>
      <c r="BA29" s="364"/>
      <c r="BB29" s="364"/>
      <c r="BC29" s="370"/>
      <c r="BD29" s="42"/>
      <c r="BE29" s="42"/>
      <c r="BF29" s="42"/>
      <c r="BG29" s="42"/>
      <c r="BH29" s="42"/>
      <c r="BI29" s="42"/>
      <c r="BJ29" s="42"/>
      <c r="BK29" s="42"/>
      <c r="BL29" s="42"/>
      <c r="BM29" s="42"/>
    </row>
    <row r="30" spans="1:70" s="3" customFormat="1" ht="24.95" customHeight="1">
      <c r="A30" s="5"/>
      <c r="B30" s="408"/>
      <c r="C30" s="408"/>
      <c r="D30" s="406"/>
      <c r="E30" s="408"/>
      <c r="F30" s="408"/>
      <c r="G30" s="408"/>
      <c r="H30" s="408"/>
      <c r="I30" s="408"/>
      <c r="J30" s="408"/>
      <c r="K30" s="408"/>
      <c r="L30" s="409"/>
      <c r="M30" s="42"/>
      <c r="N30" s="42"/>
      <c r="O30" s="43" t="s">
        <v>0</v>
      </c>
      <c r="P30" s="43" t="s">
        <v>0</v>
      </c>
      <c r="Q30" s="43" t="s">
        <v>0</v>
      </c>
      <c r="R30" s="43" t="s">
        <v>0</v>
      </c>
      <c r="S30" s="43" t="s">
        <v>0</v>
      </c>
      <c r="T30" s="43" t="s">
        <v>0</v>
      </c>
      <c r="U30" s="43" t="s">
        <v>0</v>
      </c>
      <c r="V30" s="43" t="s">
        <v>0</v>
      </c>
      <c r="W30" s="43" t="s">
        <v>0</v>
      </c>
      <c r="X30" s="43" t="s">
        <v>0</v>
      </c>
      <c r="Y30" s="43" t="s">
        <v>0</v>
      </c>
      <c r="Z30" s="59"/>
      <c r="AA30" s="364"/>
      <c r="AB30" s="364"/>
      <c r="AC30" s="370"/>
      <c r="AD30" s="42"/>
      <c r="AE30" s="42"/>
      <c r="AF30" s="42"/>
      <c r="AG30" s="42"/>
      <c r="AH30" s="42"/>
      <c r="AI30" s="42"/>
      <c r="AJ30" s="42"/>
      <c r="AK30" s="42"/>
      <c r="AL30" s="42"/>
      <c r="AM30" s="42"/>
      <c r="AN30" s="372"/>
      <c r="AO30" s="372"/>
      <c r="AP30" s="372"/>
      <c r="AQ30" s="372"/>
      <c r="BA30" s="364"/>
      <c r="BB30" s="364"/>
      <c r="BC30" s="370"/>
      <c r="BD30" s="42"/>
      <c r="BE30" s="42"/>
      <c r="BF30" s="42"/>
      <c r="BG30" s="42"/>
      <c r="BH30" s="42"/>
      <c r="BI30" s="42"/>
      <c r="BJ30" s="42"/>
      <c r="BK30" s="42"/>
      <c r="BL30" s="42"/>
      <c r="BM30" s="42"/>
    </row>
    <row r="31" spans="1:70" s="359" customFormat="1" ht="24.95" customHeight="1">
      <c r="A31" s="5"/>
      <c r="B31" s="408"/>
      <c r="C31" s="408"/>
      <c r="D31" s="406"/>
      <c r="E31" s="408"/>
      <c r="F31" s="408"/>
      <c r="G31" s="408"/>
      <c r="H31" s="408"/>
      <c r="I31" s="408"/>
      <c r="J31" s="408"/>
      <c r="K31" s="408"/>
      <c r="L31" s="409"/>
      <c r="M31" s="42"/>
      <c r="N31" s="42"/>
      <c r="O31" s="43"/>
      <c r="P31" s="43"/>
      <c r="Q31" s="43"/>
      <c r="R31" s="43"/>
      <c r="S31" s="43"/>
      <c r="T31" s="43"/>
      <c r="U31" s="43"/>
      <c r="V31" s="43"/>
      <c r="W31" s="43"/>
      <c r="X31" s="43"/>
      <c r="Y31" s="43"/>
      <c r="Z31" s="59"/>
      <c r="AA31" s="364"/>
      <c r="AB31" s="366"/>
      <c r="AC31" s="370"/>
      <c r="AD31" s="42"/>
      <c r="AE31" s="42"/>
      <c r="AF31" s="42"/>
      <c r="AG31" s="42"/>
      <c r="AH31" s="42"/>
      <c r="AI31" s="42"/>
      <c r="AJ31" s="42"/>
      <c r="AK31" s="42"/>
      <c r="AL31" s="42"/>
      <c r="AM31" s="42"/>
      <c r="AN31" s="372"/>
      <c r="AO31" s="372"/>
      <c r="AP31" s="372"/>
      <c r="AQ31" s="372"/>
      <c r="BA31" s="364"/>
      <c r="BB31" s="366"/>
      <c r="BC31" s="370"/>
      <c r="BD31" s="42"/>
      <c r="BE31" s="42"/>
      <c r="BF31" s="42"/>
      <c r="BG31" s="42"/>
      <c r="BH31" s="42"/>
      <c r="BI31" s="42"/>
      <c r="BJ31" s="42"/>
      <c r="BK31" s="42"/>
      <c r="BL31" s="42"/>
      <c r="BM31" s="42"/>
    </row>
    <row r="32" spans="1:70" s="359" customFormat="1" ht="24.95" customHeight="1">
      <c r="A32" s="5"/>
      <c r="B32" s="408"/>
      <c r="C32" s="408"/>
      <c r="D32" s="406"/>
      <c r="E32" s="408"/>
      <c r="F32" s="408"/>
      <c r="G32" s="408"/>
      <c r="H32" s="408"/>
      <c r="I32" s="408"/>
      <c r="J32" s="408"/>
      <c r="K32" s="408"/>
      <c r="L32" s="409"/>
      <c r="M32" s="42"/>
      <c r="N32" s="42"/>
      <c r="O32" s="43"/>
      <c r="P32" s="43"/>
      <c r="Q32" s="43"/>
      <c r="R32" s="43"/>
      <c r="S32" s="43"/>
      <c r="T32" s="43"/>
      <c r="U32" s="43"/>
      <c r="V32" s="43"/>
      <c r="W32" s="43"/>
      <c r="X32" s="43"/>
      <c r="Y32" s="43"/>
      <c r="Z32" s="59"/>
      <c r="AA32" s="364"/>
      <c r="AB32" s="366"/>
      <c r="AC32" s="370"/>
      <c r="AD32" s="42"/>
      <c r="AE32" s="42"/>
      <c r="AF32" s="42"/>
      <c r="AG32" s="42"/>
      <c r="AH32" s="42"/>
      <c r="AI32" s="42"/>
      <c r="AJ32" s="42"/>
      <c r="AK32" s="42"/>
      <c r="AL32" s="42"/>
      <c r="AM32" s="42"/>
      <c r="AN32" s="372"/>
      <c r="AO32" s="372"/>
      <c r="AP32" s="372"/>
      <c r="AQ32" s="372"/>
      <c r="BA32" s="364"/>
      <c r="BB32" s="366"/>
      <c r="BC32" s="370"/>
      <c r="BD32" s="42"/>
      <c r="BE32" s="42"/>
      <c r="BF32" s="42"/>
      <c r="BG32" s="42"/>
      <c r="BH32" s="42"/>
      <c r="BI32" s="42"/>
      <c r="BJ32" s="42"/>
      <c r="BK32" s="42"/>
      <c r="BL32" s="42"/>
      <c r="BM32" s="42"/>
    </row>
    <row r="33" spans="1:65" s="359" customFormat="1" ht="24.95" customHeight="1">
      <c r="A33" s="5"/>
      <c r="B33" s="408"/>
      <c r="C33" s="408"/>
      <c r="D33" s="406"/>
      <c r="E33" s="408"/>
      <c r="F33" s="408"/>
      <c r="G33" s="408"/>
      <c r="H33" s="408"/>
      <c r="I33" s="408"/>
      <c r="J33" s="408"/>
      <c r="K33" s="408"/>
      <c r="L33" s="409"/>
      <c r="M33" s="42"/>
      <c r="N33" s="42"/>
      <c r="O33" s="43"/>
      <c r="P33" s="43"/>
      <c r="Q33" s="43"/>
      <c r="R33" s="43"/>
      <c r="S33" s="43"/>
      <c r="T33" s="43"/>
      <c r="U33" s="43"/>
      <c r="V33" s="43"/>
      <c r="W33" s="43"/>
      <c r="X33" s="43"/>
      <c r="Y33" s="43"/>
      <c r="Z33" s="59"/>
      <c r="AA33" s="367"/>
      <c r="AB33" s="367"/>
      <c r="AC33" s="370"/>
      <c r="AD33" s="42"/>
      <c r="AE33" s="42"/>
      <c r="AF33" s="42"/>
      <c r="AG33" s="42"/>
      <c r="AH33" s="42"/>
      <c r="AI33" s="42"/>
      <c r="AJ33" s="42"/>
      <c r="AK33" s="42"/>
      <c r="AL33" s="42"/>
      <c r="AM33" s="42"/>
      <c r="AN33" s="372"/>
      <c r="AO33" s="372"/>
      <c r="AP33" s="372"/>
      <c r="AQ33" s="372"/>
      <c r="BA33" s="367"/>
      <c r="BB33" s="367"/>
      <c r="BC33" s="370"/>
      <c r="BD33" s="42"/>
      <c r="BE33" s="42"/>
      <c r="BF33" s="42"/>
      <c r="BG33" s="42"/>
      <c r="BH33" s="42"/>
      <c r="BI33" s="42"/>
      <c r="BJ33" s="42"/>
      <c r="BK33" s="42"/>
      <c r="BL33" s="42"/>
      <c r="BM33" s="42"/>
    </row>
    <row r="34" spans="1:65" s="3" customFormat="1" ht="24.95" customHeight="1">
      <c r="A34" s="5"/>
      <c r="B34" s="408"/>
      <c r="C34" s="408"/>
      <c r="D34" s="406"/>
      <c r="E34" s="408"/>
      <c r="F34" s="408"/>
      <c r="G34" s="408"/>
      <c r="H34" s="408"/>
      <c r="I34" s="408"/>
      <c r="J34" s="408"/>
      <c r="K34" s="408"/>
      <c r="L34" s="409"/>
      <c r="M34" s="42"/>
      <c r="N34" s="42"/>
      <c r="O34" s="43" t="s">
        <v>0</v>
      </c>
      <c r="P34" s="43" t="s">
        <v>0</v>
      </c>
      <c r="Q34" s="43" t="s">
        <v>0</v>
      </c>
      <c r="R34" s="43" t="s">
        <v>0</v>
      </c>
      <c r="S34" s="43" t="s">
        <v>0</v>
      </c>
      <c r="T34" s="43" t="s">
        <v>0</v>
      </c>
      <c r="U34" s="43" t="s">
        <v>0</v>
      </c>
      <c r="V34" s="43" t="s">
        <v>0</v>
      </c>
      <c r="W34" s="43" t="s">
        <v>0</v>
      </c>
      <c r="X34" s="43" t="s">
        <v>0</v>
      </c>
      <c r="Y34" s="43" t="s">
        <v>0</v>
      </c>
      <c r="Z34" s="59"/>
      <c r="AA34" s="367"/>
      <c r="AB34" s="367"/>
      <c r="AC34" s="370"/>
      <c r="AD34" s="42"/>
      <c r="AE34" s="42"/>
      <c r="AF34" s="42"/>
      <c r="AG34" s="42"/>
      <c r="AH34" s="42"/>
      <c r="AI34" s="42"/>
      <c r="AJ34" s="42"/>
      <c r="AK34" s="42"/>
      <c r="AL34" s="42"/>
      <c r="AM34" s="42"/>
      <c r="AN34" s="372"/>
      <c r="AO34" s="372"/>
      <c r="AP34" s="372"/>
      <c r="AQ34" s="372"/>
      <c r="BA34" s="367"/>
      <c r="BB34" s="367"/>
      <c r="BC34" s="370"/>
      <c r="BD34" s="42"/>
      <c r="BE34" s="42"/>
      <c r="BF34" s="42"/>
      <c r="BG34" s="42"/>
      <c r="BH34" s="42"/>
      <c r="BI34" s="42"/>
      <c r="BJ34" s="42"/>
      <c r="BK34" s="42"/>
      <c r="BL34" s="42"/>
      <c r="BM34" s="42"/>
    </row>
    <row r="35" spans="1:65" ht="24.95" customHeight="1">
      <c r="A35" s="5"/>
      <c r="B35" s="408"/>
      <c r="C35" s="408"/>
      <c r="D35" s="406"/>
      <c r="E35" s="408"/>
      <c r="F35" s="408"/>
      <c r="G35" s="408"/>
      <c r="H35" s="408"/>
      <c r="I35" s="408"/>
      <c r="J35" s="408"/>
      <c r="K35" s="408"/>
      <c r="L35" s="409"/>
      <c r="M35" s="42"/>
      <c r="N35" s="42"/>
      <c r="O35" s="43" t="s">
        <v>0</v>
      </c>
      <c r="P35" s="43" t="s">
        <v>0</v>
      </c>
      <c r="Q35" s="43" t="s">
        <v>0</v>
      </c>
      <c r="R35" s="43" t="s">
        <v>0</v>
      </c>
      <c r="S35" s="43" t="s">
        <v>0</v>
      </c>
      <c r="T35" s="43" t="s">
        <v>0</v>
      </c>
      <c r="U35" s="43" t="s">
        <v>0</v>
      </c>
      <c r="V35" s="43" t="s">
        <v>0</v>
      </c>
      <c r="W35" s="43" t="s">
        <v>0</v>
      </c>
      <c r="X35" s="43" t="s">
        <v>0</v>
      </c>
      <c r="Y35" s="43" t="s">
        <v>0</v>
      </c>
      <c r="Z35" s="59"/>
      <c r="AA35" s="367"/>
      <c r="AB35" s="367"/>
      <c r="AC35" s="370"/>
      <c r="AD35" s="42"/>
      <c r="AE35" s="42"/>
      <c r="AF35" s="42"/>
      <c r="AG35" s="42"/>
      <c r="AH35" s="42"/>
      <c r="AI35" s="42"/>
      <c r="AJ35" s="42"/>
      <c r="AK35" s="42"/>
      <c r="AL35" s="42"/>
      <c r="AM35" s="42"/>
      <c r="AN35" s="372"/>
      <c r="AO35" s="372"/>
      <c r="AP35" s="372"/>
      <c r="AQ35" s="372"/>
      <c r="BA35" s="367"/>
      <c r="BB35" s="367"/>
      <c r="BC35" s="370"/>
      <c r="BD35" s="42"/>
      <c r="BE35" s="42"/>
      <c r="BF35" s="42"/>
      <c r="BG35" s="42"/>
      <c r="BH35" s="42"/>
      <c r="BI35" s="42"/>
      <c r="BJ35" s="42"/>
      <c r="BK35" s="42"/>
      <c r="BL35" s="42"/>
      <c r="BM35" s="42"/>
    </row>
    <row r="36" spans="1:65" ht="24.95" customHeight="1">
      <c r="A36" s="5"/>
      <c r="B36" s="408"/>
      <c r="C36" s="408"/>
      <c r="D36" s="406"/>
      <c r="E36" s="408"/>
      <c r="F36" s="408"/>
      <c r="G36" s="408"/>
      <c r="H36" s="408"/>
      <c r="I36" s="408"/>
      <c r="J36" s="408"/>
      <c r="K36" s="408"/>
      <c r="L36" s="409"/>
      <c r="M36" s="42"/>
      <c r="N36" s="42"/>
      <c r="O36" s="43" t="s">
        <v>0</v>
      </c>
      <c r="P36" s="43" t="s">
        <v>0</v>
      </c>
      <c r="Q36" s="43" t="s">
        <v>0</v>
      </c>
      <c r="R36" s="43" t="s">
        <v>0</v>
      </c>
      <c r="S36" s="43" t="s">
        <v>0</v>
      </c>
      <c r="T36" s="43" t="s">
        <v>0</v>
      </c>
      <c r="U36" s="43" t="s">
        <v>0</v>
      </c>
      <c r="V36" s="43" t="s">
        <v>0</v>
      </c>
      <c r="W36" s="43" t="s">
        <v>0</v>
      </c>
      <c r="X36" s="43" t="s">
        <v>0</v>
      </c>
      <c r="Y36" s="43" t="s">
        <v>0</v>
      </c>
      <c r="Z36" s="59"/>
      <c r="AA36" s="367"/>
      <c r="AB36" s="367"/>
      <c r="AC36" s="370"/>
      <c r="AD36" s="42"/>
      <c r="AE36" s="42"/>
      <c r="AF36" s="42"/>
      <c r="AG36" s="42"/>
      <c r="AH36" s="42"/>
      <c r="AI36" s="42"/>
      <c r="AJ36" s="42"/>
      <c r="AK36" s="42"/>
      <c r="AL36" s="42"/>
      <c r="AM36" s="42"/>
      <c r="AN36" s="372"/>
      <c r="AO36" s="372"/>
      <c r="AP36" s="372"/>
      <c r="AQ36" s="372"/>
      <c r="BA36" s="367"/>
      <c r="BB36" s="367"/>
      <c r="BC36" s="370"/>
      <c r="BD36" s="42"/>
      <c r="BE36" s="42"/>
      <c r="BF36" s="42"/>
      <c r="BG36" s="42"/>
      <c r="BH36" s="42"/>
      <c r="BI36" s="42"/>
      <c r="BJ36" s="42"/>
      <c r="BK36" s="42"/>
      <c r="BL36" s="42"/>
      <c r="BM36" s="42"/>
    </row>
    <row r="37" spans="1:65" ht="24.95" customHeight="1">
      <c r="A37" s="5"/>
      <c r="B37" s="408"/>
      <c r="C37" s="408"/>
      <c r="D37" s="406"/>
      <c r="E37" s="408"/>
      <c r="F37" s="408"/>
      <c r="G37" s="408"/>
      <c r="H37" s="408"/>
      <c r="I37" s="408"/>
      <c r="J37" s="408"/>
      <c r="K37" s="408"/>
      <c r="L37" s="408"/>
      <c r="M37" s="42"/>
      <c r="N37" s="42"/>
      <c r="O37" s="43" t="s">
        <v>0</v>
      </c>
      <c r="P37" s="43" t="s">
        <v>0</v>
      </c>
      <c r="Q37" s="43" t="s">
        <v>0</v>
      </c>
      <c r="R37" s="43" t="s">
        <v>0</v>
      </c>
      <c r="S37" s="43" t="s">
        <v>0</v>
      </c>
      <c r="T37" s="43" t="s">
        <v>0</v>
      </c>
      <c r="U37" s="43" t="s">
        <v>0</v>
      </c>
      <c r="V37" s="43" t="s">
        <v>0</v>
      </c>
      <c r="W37" s="43" t="s">
        <v>0</v>
      </c>
      <c r="X37" s="43" t="s">
        <v>0</v>
      </c>
      <c r="Y37" s="43" t="s">
        <v>0</v>
      </c>
      <c r="Z37" s="59"/>
      <c r="AA37" s="367"/>
      <c r="AB37" s="367"/>
      <c r="AC37" s="370"/>
      <c r="AD37" s="42"/>
      <c r="AE37" s="42"/>
      <c r="AF37" s="42"/>
      <c r="AG37" s="42"/>
      <c r="AH37" s="42"/>
      <c r="AI37" s="42"/>
      <c r="AJ37" s="42"/>
      <c r="AK37" s="42"/>
      <c r="AL37" s="42"/>
      <c r="AM37" s="42"/>
      <c r="AN37" s="372"/>
      <c r="AO37" s="372"/>
      <c r="AP37" s="372"/>
      <c r="AQ37" s="372"/>
      <c r="BA37" s="367"/>
      <c r="BB37" s="367"/>
      <c r="BC37" s="370"/>
      <c r="BD37" s="42"/>
      <c r="BE37" s="42"/>
      <c r="BF37" s="42"/>
      <c r="BG37" s="42"/>
      <c r="BH37" s="42"/>
      <c r="BI37" s="42"/>
      <c r="BJ37" s="42"/>
      <c r="BK37" s="42"/>
      <c r="BL37" s="42"/>
      <c r="BM37" s="42"/>
    </row>
    <row r="38" spans="1:65" ht="24.95" customHeight="1">
      <c r="A38" s="66"/>
      <c r="B38" s="71" t="s">
        <v>12</v>
      </c>
      <c r="C38" s="72"/>
      <c r="D38" s="73"/>
      <c r="E38" s="43"/>
      <c r="F38" s="43"/>
      <c r="G38" s="43"/>
      <c r="H38" s="43"/>
      <c r="I38" s="43"/>
      <c r="J38" s="43"/>
      <c r="K38" s="43"/>
      <c r="L38" s="43"/>
      <c r="M38" s="42"/>
      <c r="N38" s="42"/>
      <c r="O38" s="43" t="s">
        <v>0</v>
      </c>
      <c r="P38" s="43" t="s">
        <v>0</v>
      </c>
      <c r="Q38" s="43" t="s">
        <v>0</v>
      </c>
      <c r="R38" s="43" t="s">
        <v>0</v>
      </c>
      <c r="S38" s="43" t="s">
        <v>0</v>
      </c>
      <c r="T38" s="43" t="s">
        <v>0</v>
      </c>
      <c r="U38" s="43" t="s">
        <v>0</v>
      </c>
      <c r="V38" s="43" t="s">
        <v>0</v>
      </c>
      <c r="W38" s="43" t="s">
        <v>0</v>
      </c>
      <c r="X38" s="43" t="s">
        <v>0</v>
      </c>
      <c r="Y38" s="43" t="s">
        <v>0</v>
      </c>
      <c r="Z38" s="59"/>
      <c r="AA38" s="367"/>
      <c r="AB38" s="371"/>
      <c r="AC38" s="370"/>
      <c r="AD38" s="42"/>
      <c r="AE38" s="42"/>
      <c r="AF38" s="42"/>
      <c r="AG38" s="42"/>
      <c r="AH38" s="42"/>
      <c r="AI38" s="42"/>
      <c r="AJ38" s="42"/>
      <c r="AK38" s="42"/>
      <c r="AL38" s="42"/>
      <c r="AM38" s="42"/>
      <c r="AN38" s="372"/>
      <c r="AO38" s="372"/>
      <c r="AP38" s="372"/>
      <c r="AQ38" s="372"/>
      <c r="BA38" s="367"/>
      <c r="BB38" s="371"/>
      <c r="BC38" s="370"/>
      <c r="BD38" s="42"/>
      <c r="BE38" s="42"/>
      <c r="BF38" s="42"/>
      <c r="BG38" s="42"/>
      <c r="BH38" s="42"/>
      <c r="BI38" s="42"/>
      <c r="BJ38" s="42"/>
      <c r="BK38" s="42"/>
      <c r="BL38" s="42"/>
      <c r="BM38" s="42"/>
    </row>
    <row r="39" spans="1:65" ht="24.95" customHeight="1">
      <c r="A39" s="66"/>
      <c r="B39" s="74" t="s">
        <v>13</v>
      </c>
      <c r="C39" s="75"/>
      <c r="D39" s="76"/>
      <c r="E39" s="43"/>
      <c r="F39" s="43"/>
      <c r="G39" s="43"/>
      <c r="H39" s="43"/>
      <c r="I39" s="43"/>
      <c r="J39" s="43"/>
      <c r="K39" s="43"/>
      <c r="L39" s="43"/>
      <c r="M39" s="42"/>
      <c r="N39" s="42"/>
      <c r="O39" s="43" t="s">
        <v>0</v>
      </c>
      <c r="P39" s="43" t="s">
        <v>0</v>
      </c>
      <c r="Q39" s="43" t="s">
        <v>0</v>
      </c>
      <c r="R39" s="43" t="s">
        <v>0</v>
      </c>
      <c r="S39" s="43" t="s">
        <v>0</v>
      </c>
      <c r="T39" s="43" t="s">
        <v>0</v>
      </c>
      <c r="U39" s="43" t="s">
        <v>0</v>
      </c>
      <c r="V39" s="43" t="s">
        <v>0</v>
      </c>
      <c r="W39" s="43" t="s">
        <v>0</v>
      </c>
      <c r="X39" s="43" t="s">
        <v>0</v>
      </c>
      <c r="Y39" s="43" t="s">
        <v>0</v>
      </c>
      <c r="Z39" s="59"/>
      <c r="AA39" s="367"/>
      <c r="AB39" s="371"/>
      <c r="AC39" s="370"/>
      <c r="AD39" s="42"/>
      <c r="AE39" s="42"/>
      <c r="AF39" s="42"/>
      <c r="AG39" s="42"/>
      <c r="AH39" s="42"/>
      <c r="AI39" s="42"/>
      <c r="AJ39" s="42"/>
      <c r="AK39" s="42"/>
      <c r="AL39" s="42"/>
      <c r="AM39" s="42"/>
      <c r="AN39" s="372"/>
      <c r="AO39" s="372"/>
      <c r="AP39" s="372"/>
      <c r="AQ39" s="372"/>
      <c r="BA39" s="367"/>
      <c r="BB39" s="371"/>
      <c r="BC39" s="370"/>
      <c r="BD39" s="42"/>
      <c r="BE39" s="42"/>
      <c r="BF39" s="42"/>
      <c r="BG39" s="42"/>
      <c r="BH39" s="42"/>
      <c r="BI39" s="42"/>
      <c r="BJ39" s="42"/>
      <c r="BK39" s="42"/>
      <c r="BL39" s="42"/>
      <c r="BM39" s="42"/>
    </row>
    <row r="40" spans="1:65" s="3" customFormat="1" ht="24.95" customHeight="1">
      <c r="A40" s="66"/>
      <c r="B40" s="77" t="s">
        <v>14</v>
      </c>
      <c r="C40" s="78"/>
      <c r="D40" s="79"/>
      <c r="E40" s="43"/>
      <c r="F40" s="43"/>
      <c r="G40" s="43"/>
      <c r="H40" s="43"/>
      <c r="I40" s="43"/>
      <c r="J40" s="43"/>
      <c r="K40" s="43"/>
      <c r="L40" s="43"/>
      <c r="M40" s="42"/>
      <c r="N40" s="42"/>
      <c r="O40" s="43" t="s">
        <v>0</v>
      </c>
      <c r="P40" s="43" t="s">
        <v>0</v>
      </c>
      <c r="Q40" s="43" t="s">
        <v>0</v>
      </c>
      <c r="R40" s="43" t="s">
        <v>0</v>
      </c>
      <c r="S40" s="43" t="s">
        <v>0</v>
      </c>
      <c r="T40" s="43" t="s">
        <v>0</v>
      </c>
      <c r="U40" s="43" t="s">
        <v>0</v>
      </c>
      <c r="V40" s="43" t="s">
        <v>0</v>
      </c>
      <c r="W40" s="43" t="s">
        <v>0</v>
      </c>
      <c r="X40" s="43" t="s">
        <v>0</v>
      </c>
      <c r="Y40" s="43" t="s">
        <v>0</v>
      </c>
      <c r="Z40" s="59"/>
      <c r="AA40" s="367"/>
      <c r="AB40" s="371"/>
      <c r="AC40" s="365"/>
      <c r="AD40" s="42"/>
      <c r="AE40" s="42"/>
      <c r="AF40" s="42"/>
      <c r="AG40" s="42"/>
      <c r="AH40" s="42"/>
      <c r="AI40" s="42"/>
      <c r="AJ40" s="42"/>
      <c r="AK40" s="42"/>
      <c r="AL40" s="42"/>
      <c r="AM40" s="42"/>
      <c r="AN40" s="372"/>
      <c r="AO40" s="372"/>
      <c r="AP40" s="372"/>
      <c r="AQ40" s="372"/>
      <c r="BA40" s="367"/>
      <c r="BB40" s="371"/>
      <c r="BC40" s="365"/>
      <c r="BD40" s="42"/>
      <c r="BE40" s="42"/>
      <c r="BF40" s="42"/>
      <c r="BG40" s="42"/>
      <c r="BH40" s="42"/>
      <c r="BI40" s="42"/>
      <c r="BJ40" s="42"/>
      <c r="BK40" s="42"/>
      <c r="BL40" s="42"/>
      <c r="BM40" s="42"/>
    </row>
    <row r="41" spans="1:65" ht="24.95" customHeight="1">
      <c r="A41" s="66"/>
      <c r="B41" s="43"/>
      <c r="C41" s="43"/>
      <c r="D41" s="43"/>
      <c r="E41" s="43"/>
      <c r="F41" s="43"/>
      <c r="G41" s="43"/>
      <c r="H41" s="43"/>
      <c r="I41" s="43"/>
      <c r="J41" s="43"/>
      <c r="K41" s="43"/>
      <c r="L41" s="43"/>
      <c r="M41" s="42"/>
      <c r="N41" s="42"/>
      <c r="O41" s="43" t="s">
        <v>0</v>
      </c>
      <c r="P41" s="43" t="s">
        <v>0</v>
      </c>
      <c r="Q41" s="43" t="s">
        <v>0</v>
      </c>
      <c r="R41" s="43" t="s">
        <v>0</v>
      </c>
      <c r="S41" s="43" t="s">
        <v>0</v>
      </c>
      <c r="T41" s="43" t="s">
        <v>0</v>
      </c>
      <c r="U41" s="43" t="s">
        <v>0</v>
      </c>
      <c r="V41" s="43" t="s">
        <v>0</v>
      </c>
      <c r="W41" s="43" t="s">
        <v>0</v>
      </c>
      <c r="X41" s="43" t="s">
        <v>0</v>
      </c>
      <c r="Y41" s="43" t="s">
        <v>0</v>
      </c>
      <c r="Z41" s="59"/>
      <c r="AA41" s="367"/>
      <c r="AB41" s="371"/>
      <c r="AC41" s="365"/>
      <c r="AD41" s="42"/>
      <c r="AE41" s="42"/>
      <c r="AF41" s="42"/>
      <c r="AG41" s="42"/>
      <c r="AH41" s="42"/>
      <c r="AI41" s="42"/>
      <c r="AJ41" s="42"/>
      <c r="AK41" s="42"/>
      <c r="AL41" s="42"/>
      <c r="AM41" s="42"/>
      <c r="AN41" s="372"/>
      <c r="AO41" s="372"/>
      <c r="AP41" s="372"/>
      <c r="AQ41" s="372"/>
      <c r="BA41" s="367"/>
      <c r="BB41" s="371"/>
      <c r="BC41" s="365"/>
      <c r="BD41" s="42"/>
      <c r="BE41" s="42"/>
      <c r="BF41" s="42"/>
      <c r="BG41" s="42"/>
      <c r="BH41" s="42"/>
      <c r="BI41" s="42"/>
      <c r="BJ41" s="42"/>
      <c r="BK41" s="42"/>
      <c r="BL41" s="42"/>
      <c r="BM41" s="42"/>
    </row>
    <row r="42" spans="1:65" ht="24.95" customHeight="1">
      <c r="A42" s="66"/>
      <c r="B42" s="43"/>
      <c r="C42" s="43"/>
      <c r="D42" s="43"/>
      <c r="E42" s="43"/>
      <c r="F42" s="43"/>
      <c r="G42" s="43"/>
      <c r="H42" s="43"/>
      <c r="I42" s="43"/>
      <c r="J42" s="43"/>
      <c r="K42" s="43"/>
      <c r="L42" s="43"/>
      <c r="M42" s="42"/>
      <c r="N42" s="42"/>
      <c r="O42" s="43" t="s">
        <v>0</v>
      </c>
      <c r="P42" s="43" t="s">
        <v>0</v>
      </c>
      <c r="Q42" s="43" t="s">
        <v>0</v>
      </c>
      <c r="R42" s="43" t="s">
        <v>0</v>
      </c>
      <c r="S42" s="43" t="s">
        <v>0</v>
      </c>
      <c r="T42" s="43" t="s">
        <v>0</v>
      </c>
      <c r="U42" s="43" t="s">
        <v>0</v>
      </c>
      <c r="V42" s="43" t="s">
        <v>0</v>
      </c>
      <c r="W42" s="43" t="s">
        <v>0</v>
      </c>
      <c r="X42" s="43" t="s">
        <v>0</v>
      </c>
      <c r="Y42" s="43" t="s">
        <v>0</v>
      </c>
      <c r="Z42" s="59"/>
      <c r="AA42" s="366"/>
      <c r="AB42" s="365"/>
      <c r="AC42" s="365"/>
      <c r="AD42" s="42"/>
      <c r="AE42" s="42"/>
      <c r="AF42" s="42"/>
      <c r="AG42" s="42"/>
      <c r="AH42" s="42"/>
      <c r="AI42" s="42"/>
      <c r="AJ42" s="42"/>
      <c r="AK42" s="42"/>
      <c r="AL42" s="42"/>
      <c r="AM42" s="42"/>
      <c r="AN42" s="372"/>
      <c r="AO42" s="372"/>
      <c r="AP42" s="372"/>
      <c r="AQ42" s="372"/>
      <c r="BA42" s="366"/>
      <c r="BB42" s="365"/>
      <c r="BC42" s="365"/>
      <c r="BD42" s="42"/>
      <c r="BE42" s="42"/>
      <c r="BF42" s="42"/>
      <c r="BG42" s="42"/>
      <c r="BH42" s="42"/>
      <c r="BI42" s="42"/>
      <c r="BJ42" s="42"/>
      <c r="BK42" s="42"/>
      <c r="BL42" s="42"/>
      <c r="BM42" s="42"/>
    </row>
    <row r="43" spans="1:65" ht="24.95" customHeight="1">
      <c r="A43" s="66"/>
      <c r="B43" s="43"/>
      <c r="C43" s="43"/>
      <c r="D43" s="43"/>
      <c r="E43" s="43"/>
      <c r="F43" s="43"/>
      <c r="G43" s="43"/>
      <c r="H43" s="43"/>
      <c r="I43" s="43"/>
      <c r="J43" s="43"/>
      <c r="K43" s="43"/>
      <c r="L43" s="43"/>
      <c r="M43" s="42"/>
      <c r="N43" s="42"/>
      <c r="O43" s="43" t="s">
        <v>0</v>
      </c>
      <c r="P43" s="43" t="s">
        <v>0</v>
      </c>
      <c r="Q43" s="43" t="s">
        <v>0</v>
      </c>
      <c r="R43" s="43" t="s">
        <v>0</v>
      </c>
      <c r="S43" s="43" t="s">
        <v>0</v>
      </c>
      <c r="T43" s="43" t="s">
        <v>0</v>
      </c>
      <c r="U43" s="43" t="s">
        <v>0</v>
      </c>
      <c r="V43" s="43" t="s">
        <v>0</v>
      </c>
      <c r="W43" s="43" t="s">
        <v>0</v>
      </c>
      <c r="X43" s="43" t="s">
        <v>0</v>
      </c>
      <c r="Y43" s="43" t="s">
        <v>0</v>
      </c>
      <c r="Z43" s="59"/>
      <c r="AA43" s="364"/>
      <c r="AB43" s="364"/>
      <c r="AC43" s="365"/>
      <c r="AD43" s="42"/>
      <c r="AE43" s="42"/>
      <c r="AF43" s="42"/>
      <c r="AG43" s="42"/>
      <c r="AH43" s="42"/>
      <c r="AI43" s="42"/>
      <c r="AJ43" s="42"/>
      <c r="AK43" s="42"/>
      <c r="AL43" s="42"/>
      <c r="AM43" s="42"/>
      <c r="AN43" s="372"/>
      <c r="AO43" s="372"/>
      <c r="AP43" s="372"/>
      <c r="AQ43" s="372"/>
      <c r="BA43" s="364"/>
      <c r="BB43" s="364"/>
      <c r="BC43" s="365"/>
      <c r="BD43" s="42"/>
      <c r="BE43" s="42"/>
      <c r="BF43" s="42"/>
      <c r="BG43" s="42"/>
      <c r="BH43" s="42"/>
      <c r="BI43" s="42"/>
      <c r="BJ43" s="42"/>
      <c r="BK43" s="42"/>
      <c r="BL43" s="42"/>
      <c r="BM43" s="42"/>
    </row>
    <row r="44" spans="1:65" ht="24.95" customHeight="1">
      <c r="A44" s="66"/>
      <c r="B44" s="43"/>
      <c r="C44" s="43"/>
      <c r="D44" s="43"/>
      <c r="E44" s="43"/>
      <c r="F44" s="43"/>
      <c r="G44" s="43"/>
      <c r="H44" s="43"/>
      <c r="I44" s="43"/>
      <c r="J44" s="43"/>
      <c r="K44" s="43"/>
      <c r="L44" s="43"/>
      <c r="M44" s="42"/>
      <c r="N44" s="42"/>
      <c r="O44" s="43" t="s">
        <v>0</v>
      </c>
      <c r="P44" s="43" t="s">
        <v>0</v>
      </c>
      <c r="Q44" s="43" t="s">
        <v>0</v>
      </c>
      <c r="R44" s="43" t="s">
        <v>0</v>
      </c>
      <c r="S44" s="43" t="s">
        <v>0</v>
      </c>
      <c r="T44" s="43" t="s">
        <v>0</v>
      </c>
      <c r="U44" s="43" t="s">
        <v>0</v>
      </c>
      <c r="V44" s="43" t="s">
        <v>0</v>
      </c>
      <c r="W44" s="43" t="s">
        <v>0</v>
      </c>
      <c r="X44" s="43" t="s">
        <v>0</v>
      </c>
      <c r="Y44" s="43" t="s">
        <v>0</v>
      </c>
      <c r="Z44" s="59"/>
      <c r="AA44" s="364"/>
      <c r="AB44" s="366"/>
      <c r="AC44" s="370"/>
      <c r="AD44" s="42"/>
      <c r="AE44" s="42"/>
      <c r="AF44" s="42"/>
      <c r="AG44" s="42"/>
      <c r="AH44" s="42"/>
      <c r="AI44" s="42"/>
      <c r="AJ44" s="42"/>
      <c r="AK44" s="42"/>
      <c r="AL44" s="42"/>
      <c r="AM44" s="42"/>
      <c r="AN44" s="372"/>
      <c r="AO44" s="372"/>
      <c r="AP44" s="372"/>
      <c r="AQ44" s="372"/>
      <c r="BA44" s="364"/>
      <c r="BB44" s="366"/>
      <c r="BC44" s="370"/>
      <c r="BD44" s="42"/>
      <c r="BE44" s="42"/>
      <c r="BF44" s="42"/>
      <c r="BG44" s="42"/>
      <c r="BH44" s="42"/>
      <c r="BI44" s="42"/>
      <c r="BJ44" s="42"/>
      <c r="BK44" s="42"/>
      <c r="BL44" s="42"/>
      <c r="BM44" s="42"/>
    </row>
    <row r="45" spans="1:65" ht="24.95" customHeight="1">
      <c r="A45" s="66"/>
      <c r="B45" s="43"/>
      <c r="C45" s="43"/>
      <c r="D45" s="43"/>
      <c r="E45" s="43"/>
      <c r="F45" s="43"/>
      <c r="G45" s="43"/>
      <c r="H45" s="43"/>
      <c r="I45" s="43"/>
      <c r="J45" s="43"/>
      <c r="K45" s="43"/>
      <c r="L45" s="43"/>
      <c r="M45" s="42"/>
      <c r="N45" s="42"/>
      <c r="O45" s="43" t="s">
        <v>0</v>
      </c>
      <c r="P45" s="43" t="s">
        <v>0</v>
      </c>
      <c r="Q45" s="43" t="s">
        <v>0</v>
      </c>
      <c r="R45" s="43" t="s">
        <v>0</v>
      </c>
      <c r="S45" s="43" t="s">
        <v>0</v>
      </c>
      <c r="T45" s="43" t="s">
        <v>0</v>
      </c>
      <c r="U45" s="43" t="s">
        <v>0</v>
      </c>
      <c r="V45" s="43" t="s">
        <v>0</v>
      </c>
      <c r="W45" s="43" t="s">
        <v>0</v>
      </c>
      <c r="X45" s="43" t="s">
        <v>0</v>
      </c>
      <c r="Y45" s="43" t="s">
        <v>0</v>
      </c>
      <c r="Z45" s="59"/>
      <c r="AA45" s="366"/>
      <c r="AB45" s="365"/>
      <c r="AC45" s="370"/>
      <c r="AD45" s="42"/>
      <c r="AE45" s="42"/>
      <c r="AF45" s="42"/>
      <c r="AG45" s="42"/>
      <c r="AH45" s="42"/>
      <c r="AI45" s="42"/>
      <c r="AJ45" s="42"/>
      <c r="AK45" s="42"/>
      <c r="AL45" s="42"/>
      <c r="AM45" s="42"/>
      <c r="AN45" s="372"/>
      <c r="AO45" s="372"/>
      <c r="AP45" s="372"/>
      <c r="AQ45" s="372"/>
      <c r="BA45" s="366"/>
      <c r="BB45" s="365"/>
      <c r="BC45" s="370"/>
      <c r="BD45" s="42"/>
      <c r="BE45" s="42"/>
      <c r="BF45" s="42"/>
      <c r="BG45" s="42"/>
      <c r="BH45" s="42"/>
      <c r="BI45" s="42"/>
      <c r="BJ45" s="42"/>
      <c r="BK45" s="42"/>
      <c r="BL45" s="42"/>
      <c r="BM45" s="42"/>
    </row>
    <row r="46" spans="1:65" ht="24.95" customHeight="1">
      <c r="A46" s="66"/>
      <c r="B46" s="43"/>
      <c r="C46" s="43"/>
      <c r="D46" s="43"/>
      <c r="E46" s="43"/>
      <c r="F46" s="43"/>
      <c r="G46" s="43"/>
      <c r="H46" s="43"/>
      <c r="I46" s="43"/>
      <c r="J46" s="43"/>
      <c r="K46" s="43"/>
      <c r="L46" s="43"/>
      <c r="M46" s="42"/>
      <c r="N46" s="42"/>
      <c r="O46" s="43" t="s">
        <v>0</v>
      </c>
      <c r="P46" s="43" t="s">
        <v>0</v>
      </c>
      <c r="Q46" s="43" t="s">
        <v>0</v>
      </c>
      <c r="R46" s="43" t="s">
        <v>0</v>
      </c>
      <c r="S46" s="43" t="s">
        <v>0</v>
      </c>
      <c r="T46" s="43" t="s">
        <v>0</v>
      </c>
      <c r="U46" s="43" t="s">
        <v>0</v>
      </c>
      <c r="V46" s="43" t="s">
        <v>0</v>
      </c>
      <c r="W46" s="43" t="s">
        <v>0</v>
      </c>
      <c r="X46" s="43" t="s">
        <v>0</v>
      </c>
      <c r="Y46" s="43" t="s">
        <v>0</v>
      </c>
      <c r="Z46" s="59"/>
      <c r="AA46" s="364"/>
      <c r="AB46" s="364"/>
      <c r="AC46" s="370"/>
      <c r="AD46" s="42"/>
      <c r="AE46" s="42"/>
      <c r="AF46" s="42"/>
      <c r="AG46" s="42"/>
      <c r="AH46" s="42"/>
      <c r="AI46" s="42"/>
      <c r="AJ46" s="42"/>
      <c r="AK46" s="42"/>
      <c r="AL46" s="42"/>
      <c r="AM46" s="42"/>
      <c r="AN46" s="372"/>
      <c r="AO46" s="372"/>
      <c r="AP46" s="372"/>
      <c r="AQ46" s="372"/>
      <c r="BA46" s="364"/>
      <c r="BB46" s="364"/>
      <c r="BC46" s="370"/>
      <c r="BD46" s="42"/>
      <c r="BE46" s="42"/>
      <c r="BF46" s="42"/>
      <c r="BG46" s="42"/>
      <c r="BH46" s="42"/>
      <c r="BI46" s="42"/>
      <c r="BJ46" s="42"/>
      <c r="BK46" s="42"/>
      <c r="BL46" s="42"/>
      <c r="BM46" s="42"/>
    </row>
    <row r="47" spans="1:65" ht="24.95" customHeight="1">
      <c r="A47" s="66"/>
      <c r="B47" s="43"/>
      <c r="C47" s="43"/>
      <c r="D47" s="43"/>
      <c r="E47" s="43"/>
      <c r="F47" s="43"/>
      <c r="G47" s="43"/>
      <c r="H47" s="43"/>
      <c r="I47" s="43"/>
      <c r="J47" s="43"/>
      <c r="K47" s="43"/>
      <c r="L47" s="43"/>
      <c r="M47" s="42"/>
      <c r="N47" s="42"/>
      <c r="O47" s="43" t="s">
        <v>0</v>
      </c>
      <c r="P47" s="43" t="s">
        <v>0</v>
      </c>
      <c r="Q47" s="43" t="s">
        <v>0</v>
      </c>
      <c r="R47" s="43" t="s">
        <v>0</v>
      </c>
      <c r="S47" s="43" t="s">
        <v>0</v>
      </c>
      <c r="T47" s="43" t="s">
        <v>0</v>
      </c>
      <c r="U47" s="43" t="s">
        <v>0</v>
      </c>
      <c r="V47" s="43" t="s">
        <v>0</v>
      </c>
      <c r="W47" s="43" t="s">
        <v>0</v>
      </c>
      <c r="X47" s="43" t="s">
        <v>0</v>
      </c>
      <c r="Y47" s="43" t="s">
        <v>0</v>
      </c>
      <c r="Z47" s="59"/>
      <c r="AA47" s="366"/>
      <c r="AB47" s="365"/>
      <c r="AC47" s="370"/>
      <c r="AD47" s="42"/>
      <c r="AE47" s="42"/>
      <c r="AF47" s="42"/>
      <c r="AG47" s="42"/>
      <c r="AH47" s="42"/>
      <c r="AI47" s="42"/>
      <c r="AJ47" s="42"/>
      <c r="AK47" s="42"/>
      <c r="AL47" s="42"/>
      <c r="AM47" s="42"/>
      <c r="AN47" s="372"/>
      <c r="AO47" s="372"/>
      <c r="AP47" s="372"/>
      <c r="AQ47" s="372"/>
      <c r="BA47" s="366"/>
      <c r="BB47" s="365"/>
      <c r="BC47" s="370"/>
      <c r="BD47" s="42"/>
      <c r="BE47" s="42"/>
      <c r="BF47" s="42"/>
      <c r="BG47" s="42"/>
      <c r="BH47" s="42"/>
      <c r="BI47" s="42"/>
      <c r="BJ47" s="42"/>
      <c r="BK47" s="42"/>
      <c r="BL47" s="42"/>
      <c r="BM47" s="42"/>
    </row>
    <row r="48" spans="1:65" ht="24.95" customHeight="1">
      <c r="A48" s="66"/>
      <c r="B48" s="43"/>
      <c r="C48" s="43"/>
      <c r="D48" s="43"/>
      <c r="E48" s="43"/>
      <c r="F48" s="43"/>
      <c r="G48" s="43"/>
      <c r="H48" s="43"/>
      <c r="I48" s="43"/>
      <c r="J48" s="43"/>
      <c r="K48" s="43"/>
      <c r="L48" s="43"/>
      <c r="M48" s="42"/>
      <c r="N48" s="42"/>
      <c r="O48" s="43" t="s">
        <v>0</v>
      </c>
      <c r="P48" s="43" t="s">
        <v>0</v>
      </c>
      <c r="Q48" s="43" t="s">
        <v>0</v>
      </c>
      <c r="R48" s="43" t="s">
        <v>0</v>
      </c>
      <c r="S48" s="43" t="s">
        <v>0</v>
      </c>
      <c r="T48" s="43" t="s">
        <v>0</v>
      </c>
      <c r="U48" s="43" t="s">
        <v>0</v>
      </c>
      <c r="V48" s="43" t="s">
        <v>0</v>
      </c>
      <c r="W48" s="43" t="s">
        <v>0</v>
      </c>
      <c r="X48" s="43" t="s">
        <v>0</v>
      </c>
      <c r="Y48" s="43" t="s">
        <v>0</v>
      </c>
      <c r="Z48" s="59"/>
      <c r="AA48" s="364"/>
      <c r="AB48" s="364"/>
      <c r="AC48" s="370"/>
      <c r="AD48" s="42"/>
      <c r="AE48" s="42"/>
      <c r="AF48" s="42"/>
      <c r="AG48" s="42"/>
      <c r="AH48" s="42"/>
      <c r="AI48" s="42"/>
      <c r="AJ48" s="42"/>
      <c r="AK48" s="42"/>
      <c r="AL48" s="42"/>
      <c r="AM48" s="42"/>
      <c r="AN48" s="372"/>
      <c r="AO48" s="372"/>
      <c r="AP48" s="372"/>
      <c r="AQ48" s="372"/>
      <c r="BA48" s="364"/>
      <c r="BB48" s="364"/>
      <c r="BC48" s="370"/>
      <c r="BD48" s="42"/>
      <c r="BE48" s="42"/>
      <c r="BF48" s="42"/>
      <c r="BG48" s="42"/>
      <c r="BH48" s="42"/>
      <c r="BI48" s="42"/>
      <c r="BJ48" s="42"/>
      <c r="BK48" s="42"/>
      <c r="BL48" s="42"/>
      <c r="BM48" s="42"/>
    </row>
    <row r="49" spans="1:65" ht="24.95" customHeight="1">
      <c r="A49" s="5"/>
      <c r="B49" s="43"/>
      <c r="C49" s="43"/>
      <c r="D49" s="43"/>
      <c r="E49" s="43"/>
      <c r="F49" s="43"/>
      <c r="G49" s="43"/>
      <c r="H49" s="43"/>
      <c r="I49" s="43"/>
      <c r="J49" s="43"/>
      <c r="K49" s="43"/>
      <c r="L49" s="43"/>
      <c r="M49" s="42"/>
      <c r="N49" s="42"/>
      <c r="O49" s="43" t="s">
        <v>0</v>
      </c>
      <c r="P49" s="43" t="s">
        <v>0</v>
      </c>
      <c r="Q49" s="43" t="s">
        <v>0</v>
      </c>
      <c r="R49" s="43" t="s">
        <v>0</v>
      </c>
      <c r="S49" s="43" t="s">
        <v>0</v>
      </c>
      <c r="T49" s="43" t="s">
        <v>0</v>
      </c>
      <c r="U49" s="43" t="s">
        <v>0</v>
      </c>
      <c r="V49" s="43" t="s">
        <v>0</v>
      </c>
      <c r="W49" s="43" t="s">
        <v>0</v>
      </c>
      <c r="X49" s="43" t="s">
        <v>0</v>
      </c>
      <c r="Y49" s="43" t="s">
        <v>0</v>
      </c>
      <c r="Z49" s="59"/>
      <c r="AA49" s="364"/>
      <c r="AB49" s="366"/>
      <c r="AC49" s="370"/>
      <c r="AD49" s="42"/>
      <c r="AE49" s="42"/>
      <c r="AF49" s="42"/>
      <c r="AG49" s="42"/>
      <c r="AH49" s="42"/>
      <c r="AI49" s="42"/>
      <c r="AJ49" s="42"/>
      <c r="AK49" s="42"/>
      <c r="AL49" s="42"/>
      <c r="AM49" s="42"/>
      <c r="AN49" s="372"/>
      <c r="AO49" s="372"/>
      <c r="AP49" s="372"/>
      <c r="AQ49" s="372"/>
      <c r="BA49" s="364"/>
      <c r="BB49" s="366"/>
      <c r="BC49" s="370"/>
      <c r="BD49" s="42"/>
      <c r="BE49" s="42"/>
      <c r="BF49" s="42"/>
      <c r="BG49" s="42"/>
      <c r="BH49" s="42"/>
      <c r="BI49" s="42"/>
      <c r="BJ49" s="42"/>
      <c r="BK49" s="42"/>
      <c r="BL49" s="42"/>
      <c r="BM49" s="42"/>
    </row>
    <row r="50" spans="1:65" ht="24.95" customHeight="1">
      <c r="A50" s="5"/>
      <c r="B50" s="43"/>
      <c r="C50" s="43"/>
      <c r="D50" s="43"/>
      <c r="E50" s="43"/>
      <c r="F50" s="43"/>
      <c r="G50" s="43"/>
      <c r="H50" s="43"/>
      <c r="I50" s="43"/>
      <c r="J50" s="43"/>
      <c r="K50" s="43"/>
      <c r="L50" s="43"/>
      <c r="M50" s="42"/>
      <c r="N50" s="42"/>
      <c r="O50" s="43" t="s">
        <v>0</v>
      </c>
      <c r="P50" s="43" t="s">
        <v>0</v>
      </c>
      <c r="Q50" s="43" t="s">
        <v>0</v>
      </c>
      <c r="R50" s="43" t="s">
        <v>0</v>
      </c>
      <c r="S50" s="43" t="s">
        <v>0</v>
      </c>
      <c r="T50" s="43" t="s">
        <v>0</v>
      </c>
      <c r="U50" s="43" t="s">
        <v>0</v>
      </c>
      <c r="V50" s="43" t="s">
        <v>0</v>
      </c>
      <c r="W50" s="43" t="s">
        <v>0</v>
      </c>
      <c r="X50" s="43" t="s">
        <v>0</v>
      </c>
      <c r="Y50" s="43" t="s">
        <v>0</v>
      </c>
      <c r="Z50" s="59"/>
      <c r="AA50" s="367"/>
      <c r="AB50" s="368"/>
      <c r="AC50" s="370"/>
      <c r="AD50" s="42"/>
      <c r="AE50" s="42"/>
      <c r="AF50" s="42"/>
      <c r="AG50" s="42"/>
      <c r="AH50" s="42"/>
      <c r="AI50" s="42"/>
      <c r="AJ50" s="42"/>
      <c r="AK50" s="42"/>
      <c r="AL50" s="42"/>
      <c r="AM50" s="42"/>
      <c r="AN50" s="372"/>
      <c r="AO50" s="372"/>
      <c r="AP50" s="372"/>
      <c r="AQ50" s="372"/>
      <c r="BA50" s="367"/>
      <c r="BB50" s="368"/>
      <c r="BC50" s="370"/>
      <c r="BD50" s="42"/>
      <c r="BE50" s="42"/>
      <c r="BF50" s="42"/>
      <c r="BG50" s="42"/>
      <c r="BH50" s="42"/>
      <c r="BI50" s="42"/>
      <c r="BJ50" s="42"/>
      <c r="BK50" s="42"/>
      <c r="BL50" s="42"/>
      <c r="BM50" s="42"/>
    </row>
    <row r="51" spans="1:65" ht="24.95" customHeight="1">
      <c r="A51" s="5"/>
      <c r="B51" s="43"/>
      <c r="C51" s="43"/>
      <c r="D51" s="43"/>
      <c r="E51" s="43"/>
      <c r="F51" s="43"/>
      <c r="G51" s="43"/>
      <c r="H51" s="43"/>
      <c r="I51" s="43"/>
      <c r="J51" s="43"/>
      <c r="K51" s="43"/>
      <c r="L51" s="43"/>
      <c r="M51" s="42"/>
      <c r="N51" s="42"/>
      <c r="O51" s="43" t="s">
        <v>0</v>
      </c>
      <c r="P51" s="43" t="s">
        <v>0</v>
      </c>
      <c r="Q51" s="43" t="s">
        <v>0</v>
      </c>
      <c r="R51" s="43" t="s">
        <v>0</v>
      </c>
      <c r="S51" s="43" t="s">
        <v>0</v>
      </c>
      <c r="T51" s="43" t="s">
        <v>0</v>
      </c>
      <c r="U51" s="43" t="s">
        <v>0</v>
      </c>
      <c r="V51" s="43" t="s">
        <v>0</v>
      </c>
      <c r="W51" s="43" t="s">
        <v>0</v>
      </c>
      <c r="X51" s="43" t="s">
        <v>0</v>
      </c>
      <c r="Y51" s="43" t="s">
        <v>0</v>
      </c>
      <c r="Z51" s="59"/>
      <c r="AA51" s="54" t="s">
        <v>50</v>
      </c>
      <c r="AB51" s="45"/>
      <c r="AC51" s="42"/>
      <c r="AD51" s="42"/>
      <c r="AE51" s="42"/>
      <c r="AF51" s="42"/>
      <c r="AG51" s="42"/>
      <c r="AH51" s="42"/>
      <c r="AI51" s="42"/>
      <c r="AJ51" s="42"/>
      <c r="AK51" s="42"/>
      <c r="AL51" s="42"/>
      <c r="AM51" s="42"/>
      <c r="AN51" s="372"/>
      <c r="AO51" s="372"/>
      <c r="AP51" s="372"/>
      <c r="AQ51" s="372"/>
      <c r="BA51" s="54" t="s">
        <v>50</v>
      </c>
      <c r="BB51" s="45"/>
      <c r="BC51" s="42"/>
      <c r="BD51" s="42"/>
      <c r="BE51" s="42"/>
      <c r="BF51" s="42"/>
      <c r="BG51" s="42"/>
      <c r="BH51" s="42"/>
      <c r="BI51" s="42"/>
      <c r="BJ51" s="42"/>
      <c r="BK51" s="42"/>
      <c r="BL51" s="42"/>
      <c r="BM51" s="42"/>
    </row>
    <row r="52" spans="1:65" ht="24.95" customHeight="1">
      <c r="A52" s="5"/>
      <c r="B52" s="43"/>
      <c r="C52" s="43"/>
      <c r="D52" s="43"/>
      <c r="E52" s="43"/>
      <c r="F52" s="43"/>
      <c r="G52" s="43"/>
      <c r="H52" s="43"/>
      <c r="I52" s="43"/>
      <c r="J52" s="43"/>
      <c r="K52" s="43"/>
      <c r="L52" s="43"/>
      <c r="M52" s="42"/>
      <c r="N52" s="42"/>
      <c r="O52" s="43" t="s">
        <v>0</v>
      </c>
      <c r="P52" s="43" t="s">
        <v>0</v>
      </c>
      <c r="Q52" s="43" t="s">
        <v>0</v>
      </c>
      <c r="R52" s="43" t="s">
        <v>0</v>
      </c>
      <c r="S52" s="43" t="s">
        <v>0</v>
      </c>
      <c r="T52" s="43" t="s">
        <v>0</v>
      </c>
      <c r="U52" s="43" t="s">
        <v>0</v>
      </c>
      <c r="V52" s="43" t="s">
        <v>0</v>
      </c>
      <c r="W52" s="43" t="s">
        <v>0</v>
      </c>
      <c r="X52" s="43" t="s">
        <v>0</v>
      </c>
      <c r="Y52" s="43" t="s">
        <v>0</v>
      </c>
      <c r="Z52" s="59"/>
      <c r="AA52" s="85"/>
      <c r="AB52" s="376" t="s">
        <v>51</v>
      </c>
      <c r="AC52" s="376"/>
      <c r="AD52" s="42"/>
      <c r="AE52" s="42"/>
      <c r="AF52" s="42"/>
      <c r="AG52" s="42"/>
      <c r="AH52" s="42"/>
      <c r="AI52" s="42"/>
      <c r="AJ52" s="42"/>
      <c r="AK52" s="42"/>
      <c r="AL52" s="42"/>
      <c r="AM52" s="42"/>
      <c r="AN52" s="372"/>
      <c r="AO52" s="372"/>
      <c r="AP52" s="372"/>
      <c r="AQ52" s="372"/>
      <c r="BA52" s="85"/>
      <c r="BB52" s="376" t="s">
        <v>51</v>
      </c>
      <c r="BC52" s="376"/>
      <c r="BD52" s="42"/>
      <c r="BE52" s="42"/>
      <c r="BF52" s="42"/>
      <c r="BG52" s="42"/>
      <c r="BH52" s="42"/>
      <c r="BI52" s="42"/>
      <c r="BJ52" s="42"/>
      <c r="BK52" s="42"/>
      <c r="BL52" s="42"/>
      <c r="BM52" s="42"/>
    </row>
    <row r="53" spans="1:65" s="6" customFormat="1" ht="24.95" customHeight="1">
      <c r="A53" s="5"/>
      <c r="B53" s="43"/>
      <c r="C53" s="43"/>
      <c r="D53" s="43"/>
      <c r="E53" s="43"/>
      <c r="F53" s="43"/>
      <c r="G53" s="43"/>
      <c r="H53" s="43"/>
      <c r="I53" s="43"/>
      <c r="J53" s="43"/>
      <c r="K53" s="43"/>
      <c r="L53" s="43"/>
      <c r="M53" s="42"/>
      <c r="N53" s="42"/>
      <c r="O53" s="42"/>
      <c r="P53" s="42"/>
      <c r="Q53" s="42"/>
      <c r="R53" s="42"/>
      <c r="S53" s="42"/>
      <c r="T53" s="42"/>
      <c r="U53" s="42"/>
      <c r="V53" s="42"/>
      <c r="W53" s="42"/>
      <c r="X53" s="42"/>
      <c r="Y53" s="42"/>
      <c r="Z53" s="57"/>
      <c r="AA53" s="84"/>
      <c r="AB53" s="377" t="s">
        <v>34</v>
      </c>
      <c r="AC53" s="376"/>
      <c r="AD53" s="42"/>
      <c r="AE53" s="42"/>
      <c r="AF53" s="42"/>
      <c r="AG53" s="42"/>
      <c r="AH53" s="42"/>
      <c r="AI53" s="42"/>
      <c r="AJ53" s="42"/>
      <c r="AK53" s="42"/>
      <c r="AL53" s="42"/>
      <c r="AM53" s="42"/>
      <c r="AN53" s="372"/>
      <c r="AO53" s="372"/>
      <c r="AP53" s="372"/>
      <c r="AQ53" s="372"/>
      <c r="BA53" s="84"/>
      <c r="BB53" s="377" t="s">
        <v>34</v>
      </c>
      <c r="BC53" s="376"/>
      <c r="BD53" s="42"/>
      <c r="BE53" s="42"/>
      <c r="BF53" s="42"/>
      <c r="BG53" s="42"/>
      <c r="BH53" s="42"/>
      <c r="BI53" s="42"/>
      <c r="BJ53" s="42"/>
      <c r="BK53" s="42"/>
      <c r="BL53" s="42"/>
      <c r="BM53" s="42"/>
    </row>
    <row r="54" spans="1:65" s="6" customFormat="1" ht="24.95" customHeight="1">
      <c r="A54" s="5"/>
      <c r="B54" s="43"/>
      <c r="C54" s="43"/>
      <c r="D54" s="43"/>
      <c r="E54" s="43"/>
      <c r="F54" s="43"/>
      <c r="G54" s="43"/>
      <c r="H54" s="43"/>
      <c r="I54" s="43"/>
      <c r="J54" s="43"/>
      <c r="K54" s="43"/>
      <c r="L54" s="43"/>
      <c r="M54" s="42"/>
      <c r="N54" s="42"/>
      <c r="O54" s="42"/>
      <c r="P54" s="42"/>
      <c r="Q54" s="42"/>
      <c r="R54" s="42"/>
      <c r="S54" s="42"/>
      <c r="T54" s="42"/>
      <c r="U54" s="42"/>
      <c r="V54" s="42"/>
      <c r="W54" s="42"/>
      <c r="X54" s="42"/>
      <c r="Y54" s="42"/>
      <c r="Z54" s="60"/>
      <c r="AA54" s="85"/>
      <c r="AB54" s="377" t="s">
        <v>33</v>
      </c>
      <c r="AC54" s="376"/>
      <c r="AD54" s="42"/>
      <c r="AE54" s="42"/>
      <c r="AF54" s="42"/>
      <c r="AG54" s="42"/>
      <c r="AH54" s="42"/>
      <c r="AI54" s="42"/>
      <c r="AJ54" s="42"/>
      <c r="AK54" s="42"/>
      <c r="AL54" s="42"/>
      <c r="AM54" s="42"/>
      <c r="AN54" s="372"/>
      <c r="AO54" s="372"/>
      <c r="AP54" s="372"/>
      <c r="AQ54" s="372"/>
      <c r="BA54" s="85"/>
      <c r="BB54" s="377" t="s">
        <v>33</v>
      </c>
      <c r="BC54" s="376"/>
      <c r="BD54" s="42"/>
      <c r="BE54" s="42"/>
      <c r="BF54" s="42"/>
      <c r="BG54" s="42"/>
      <c r="BH54" s="42"/>
      <c r="BI54" s="42"/>
      <c r="BJ54" s="42"/>
      <c r="BK54" s="42"/>
      <c r="BL54" s="42"/>
      <c r="BM54" s="42"/>
    </row>
    <row r="55" spans="1:65" s="6" customFormat="1" ht="24.95" customHeight="1">
      <c r="A55" s="5"/>
      <c r="B55" s="43"/>
      <c r="C55" s="43"/>
      <c r="D55" s="43"/>
      <c r="E55" s="43"/>
      <c r="F55" s="43"/>
      <c r="G55" s="43"/>
      <c r="H55" s="43"/>
      <c r="I55" s="43"/>
      <c r="J55" s="43"/>
      <c r="K55" s="43"/>
      <c r="L55" s="43"/>
      <c r="M55" s="42"/>
      <c r="N55" s="42"/>
      <c r="O55" s="42"/>
      <c r="P55" s="42"/>
      <c r="Q55" s="42"/>
      <c r="R55" s="42"/>
      <c r="S55" s="42"/>
      <c r="T55" s="42"/>
      <c r="U55" s="42"/>
      <c r="V55" s="42"/>
      <c r="W55" s="42"/>
      <c r="X55" s="42"/>
      <c r="Y55" s="42"/>
      <c r="Z55" s="59"/>
      <c r="AA55" s="84" t="s">
        <v>0</v>
      </c>
      <c r="AB55" s="378" t="s">
        <v>52</v>
      </c>
      <c r="AC55" s="376"/>
      <c r="AD55" s="42"/>
      <c r="AE55" s="42"/>
      <c r="AF55" s="42"/>
      <c r="AG55" s="42"/>
      <c r="AH55" s="42"/>
      <c r="AI55" s="42"/>
      <c r="AJ55" s="42"/>
      <c r="AK55" s="42"/>
      <c r="AL55" s="42"/>
      <c r="AM55" s="42"/>
      <c r="AN55" s="372"/>
      <c r="AO55" s="372"/>
      <c r="AP55" s="372"/>
      <c r="AQ55" s="372"/>
      <c r="BA55" s="84" t="s">
        <v>0</v>
      </c>
      <c r="BB55" s="378" t="s">
        <v>52</v>
      </c>
      <c r="BC55" s="376"/>
      <c r="BD55" s="42"/>
      <c r="BE55" s="42"/>
      <c r="BF55" s="42"/>
      <c r="BG55" s="42"/>
      <c r="BH55" s="42"/>
      <c r="BI55" s="42"/>
      <c r="BJ55" s="42"/>
      <c r="BK55" s="42"/>
      <c r="BL55" s="42"/>
      <c r="BM55" s="42"/>
    </row>
    <row r="56" spans="1:65" s="6" customFormat="1" ht="24.95" customHeight="1">
      <c r="A56" s="5"/>
      <c r="B56" s="43"/>
      <c r="C56" s="43"/>
      <c r="D56" s="43"/>
      <c r="E56" s="43"/>
      <c r="F56" s="43"/>
      <c r="G56" s="43"/>
      <c r="H56" s="43"/>
      <c r="I56" s="43"/>
      <c r="J56" s="43"/>
      <c r="K56" s="43"/>
      <c r="L56" s="43"/>
      <c r="M56" s="42"/>
      <c r="N56" s="42"/>
      <c r="O56" s="42"/>
      <c r="P56" s="42"/>
      <c r="Q56" s="42"/>
      <c r="R56" s="42"/>
      <c r="S56" s="42"/>
      <c r="T56" s="42"/>
      <c r="U56" s="42"/>
      <c r="V56" s="42"/>
      <c r="W56" s="42"/>
      <c r="X56" s="42"/>
      <c r="Y56" s="42"/>
      <c r="Z56" s="59"/>
      <c r="AA56" s="84" t="s">
        <v>0</v>
      </c>
      <c r="AB56" s="378" t="s">
        <v>35</v>
      </c>
      <c r="AC56" s="376"/>
      <c r="AD56" s="42"/>
      <c r="AE56" s="42"/>
      <c r="AF56" s="42"/>
      <c r="AG56" s="42"/>
      <c r="AH56" s="42"/>
      <c r="AI56" s="42"/>
      <c r="AJ56" s="42"/>
      <c r="AK56" s="42"/>
      <c r="AL56" s="42"/>
      <c r="AM56" s="42"/>
      <c r="AN56" s="372"/>
      <c r="AO56" s="372"/>
      <c r="AP56" s="372"/>
      <c r="AQ56" s="372"/>
      <c r="BA56" s="84" t="s">
        <v>0</v>
      </c>
      <c r="BB56" s="378" t="s">
        <v>35</v>
      </c>
      <c r="BC56" s="376"/>
      <c r="BD56" s="42"/>
      <c r="BE56" s="42"/>
      <c r="BF56" s="42"/>
      <c r="BG56" s="42"/>
      <c r="BH56" s="42"/>
      <c r="BI56" s="42"/>
      <c r="BJ56" s="42"/>
      <c r="BK56" s="42"/>
      <c r="BL56" s="42"/>
      <c r="BM56" s="42"/>
    </row>
    <row r="57" spans="1:65" ht="24.95" customHeight="1">
      <c r="A57" s="5"/>
      <c r="B57" s="43"/>
      <c r="C57" s="43"/>
      <c r="D57" s="43"/>
      <c r="E57" s="43"/>
      <c r="F57" s="43"/>
      <c r="G57" s="43"/>
      <c r="H57" s="43"/>
      <c r="I57" s="43"/>
      <c r="J57" s="43"/>
      <c r="K57" s="43"/>
      <c r="L57" s="43"/>
      <c r="M57" s="42"/>
      <c r="N57" s="42"/>
      <c r="O57" s="42"/>
      <c r="P57" s="42"/>
      <c r="Q57" s="42"/>
      <c r="R57" s="42"/>
      <c r="S57" s="42"/>
      <c r="T57" s="42"/>
      <c r="U57" s="42"/>
      <c r="V57" s="42"/>
      <c r="W57" s="42"/>
      <c r="X57" s="42"/>
      <c r="Y57" s="42"/>
      <c r="Z57" s="57"/>
      <c r="AA57" s="84" t="s">
        <v>0</v>
      </c>
      <c r="AB57" s="378"/>
      <c r="AC57" s="376"/>
      <c r="AD57" s="42"/>
      <c r="AE57" s="42"/>
      <c r="AF57" s="42"/>
      <c r="AG57" s="42"/>
      <c r="AH57" s="42"/>
      <c r="AI57" s="42"/>
      <c r="AJ57" s="42"/>
      <c r="AK57" s="42"/>
      <c r="AL57" s="42"/>
      <c r="AM57" s="42"/>
      <c r="AN57" s="372"/>
      <c r="AO57" s="372"/>
      <c r="AP57" s="372"/>
      <c r="AQ57" s="372"/>
      <c r="BA57" s="84" t="s">
        <v>0</v>
      </c>
      <c r="BB57" s="378"/>
      <c r="BC57" s="376"/>
      <c r="BD57" s="42"/>
      <c r="BE57" s="42"/>
      <c r="BF57" s="42"/>
      <c r="BG57" s="42"/>
      <c r="BH57" s="42"/>
      <c r="BI57" s="42"/>
      <c r="BJ57" s="42"/>
      <c r="BK57" s="42"/>
      <c r="BL57" s="42"/>
      <c r="BM57" s="42"/>
    </row>
    <row r="58" spans="1:65" ht="24.95" customHeight="1">
      <c r="A58" s="5"/>
      <c r="B58" s="43"/>
      <c r="C58" s="43"/>
      <c r="D58" s="43"/>
      <c r="E58" s="43"/>
      <c r="F58" s="43"/>
      <c r="G58" s="43"/>
      <c r="H58" s="43"/>
      <c r="I58" s="43"/>
      <c r="J58" s="43"/>
      <c r="K58" s="43"/>
      <c r="L58" s="43"/>
      <c r="M58" s="42"/>
      <c r="N58" s="42"/>
      <c r="O58" s="42"/>
      <c r="P58" s="42"/>
      <c r="Q58" s="42"/>
      <c r="R58" s="42"/>
      <c r="S58" s="42"/>
      <c r="T58" s="42"/>
      <c r="U58" s="42"/>
      <c r="V58" s="42"/>
      <c r="W58" s="42"/>
      <c r="X58" s="42"/>
      <c r="Y58" s="42"/>
      <c r="Z58" s="57"/>
      <c r="AA58" s="381" t="s">
        <v>2250</v>
      </c>
      <c r="AB58" s="45"/>
      <c r="AC58" s="42"/>
      <c r="AD58" s="42"/>
      <c r="AE58" s="42"/>
      <c r="AF58" s="42"/>
      <c r="AG58" s="42"/>
      <c r="AH58" s="42"/>
      <c r="AI58" s="42"/>
      <c r="AJ58" s="42"/>
      <c r="AK58" s="42"/>
      <c r="AL58" s="42"/>
      <c r="AM58" s="42"/>
      <c r="AN58" s="372"/>
      <c r="AO58" s="372"/>
      <c r="AP58" s="372"/>
      <c r="AQ58" s="372"/>
      <c r="BA58" s="381" t="s">
        <v>2250</v>
      </c>
      <c r="BB58" s="45"/>
      <c r="BC58" s="42"/>
      <c r="BD58" s="42"/>
      <c r="BE58" s="42"/>
      <c r="BF58" s="42"/>
      <c r="BG58" s="42"/>
      <c r="BH58" s="42"/>
      <c r="BI58" s="42"/>
      <c r="BJ58" s="42"/>
      <c r="BK58" s="42"/>
      <c r="BL58" s="42"/>
      <c r="BM58" s="42"/>
    </row>
    <row r="59" spans="1:65" ht="24.95" customHeight="1">
      <c r="A59" s="5"/>
      <c r="B59" s="43"/>
      <c r="C59" s="43"/>
      <c r="D59" s="43"/>
      <c r="E59" s="43"/>
      <c r="F59" s="43"/>
      <c r="G59" s="43"/>
      <c r="H59" s="43"/>
      <c r="I59" s="43"/>
      <c r="J59" s="43"/>
      <c r="K59" s="43"/>
      <c r="L59" s="43"/>
      <c r="M59" s="42"/>
      <c r="N59" s="42"/>
      <c r="O59" s="42"/>
      <c r="P59" s="42"/>
      <c r="Q59" s="42"/>
      <c r="R59" s="42"/>
      <c r="S59" s="42"/>
      <c r="T59" s="42"/>
      <c r="U59" s="42"/>
      <c r="V59" s="42"/>
      <c r="W59" s="42"/>
      <c r="X59" s="42"/>
      <c r="Y59" s="42"/>
      <c r="Z59" s="57"/>
      <c r="AA59" s="84" t="s">
        <v>0</v>
      </c>
      <c r="AB59" s="388" t="s">
        <v>2264</v>
      </c>
      <c r="AC59" s="389"/>
      <c r="AD59" s="42"/>
      <c r="AE59" s="42"/>
      <c r="AF59" s="42"/>
      <c r="AG59" s="42"/>
      <c r="AH59" s="42"/>
      <c r="AI59" s="42"/>
      <c r="AJ59" s="42"/>
      <c r="AK59" s="42"/>
      <c r="AL59" s="42"/>
      <c r="AM59" s="42"/>
      <c r="AN59" s="372"/>
      <c r="AO59" s="372"/>
      <c r="AP59" s="372"/>
      <c r="AQ59" s="372"/>
      <c r="BA59" s="84" t="s">
        <v>0</v>
      </c>
      <c r="BB59" s="388" t="s">
        <v>2264</v>
      </c>
      <c r="BC59" s="389"/>
      <c r="BD59" s="42"/>
      <c r="BE59" s="42"/>
      <c r="BF59" s="42"/>
      <c r="BG59" s="42"/>
      <c r="BH59" s="42"/>
      <c r="BI59" s="42"/>
      <c r="BJ59" s="42"/>
      <c r="BK59" s="42"/>
      <c r="BL59" s="42"/>
      <c r="BM59" s="42"/>
    </row>
    <row r="60" spans="1:65" ht="24.95" customHeight="1">
      <c r="A60" s="5"/>
      <c r="B60" s="43"/>
      <c r="C60" s="43"/>
      <c r="D60" s="43"/>
      <c r="E60" s="43"/>
      <c r="F60" s="43"/>
      <c r="G60" s="43"/>
      <c r="H60" s="43"/>
      <c r="I60" s="43"/>
      <c r="J60" s="43"/>
      <c r="K60" s="43"/>
      <c r="L60" s="43"/>
      <c r="M60" s="42"/>
      <c r="N60" s="42"/>
      <c r="O60" s="42"/>
      <c r="P60" s="42"/>
      <c r="Q60" s="42"/>
      <c r="R60" s="42"/>
      <c r="S60" s="42"/>
      <c r="T60" s="42"/>
      <c r="U60" s="42"/>
      <c r="V60" s="42"/>
      <c r="W60" s="42"/>
      <c r="X60" s="42"/>
      <c r="Y60" s="42"/>
      <c r="Z60" s="57"/>
      <c r="AA60" s="84" t="s">
        <v>0</v>
      </c>
      <c r="AB60" s="388" t="s">
        <v>2265</v>
      </c>
      <c r="AC60" s="389"/>
      <c r="AD60" s="42"/>
      <c r="AE60" s="42"/>
      <c r="AF60" s="42"/>
      <c r="AG60" s="42"/>
      <c r="AH60" s="42"/>
      <c r="AI60" s="42"/>
      <c r="AJ60" s="42"/>
      <c r="AK60" s="42"/>
      <c r="AL60" s="42"/>
      <c r="AM60" s="42"/>
      <c r="AN60" s="372"/>
      <c r="AO60" s="372"/>
      <c r="AP60" s="372"/>
      <c r="AQ60" s="372"/>
      <c r="BA60" s="84" t="s">
        <v>0</v>
      </c>
      <c r="BB60" s="388" t="s">
        <v>2265</v>
      </c>
      <c r="BC60" s="389"/>
      <c r="BD60" s="42"/>
      <c r="BE60" s="42"/>
      <c r="BF60" s="42"/>
      <c r="BG60" s="42"/>
      <c r="BH60" s="42"/>
      <c r="BI60" s="42"/>
      <c r="BJ60" s="42"/>
      <c r="BK60" s="42"/>
      <c r="BL60" s="42"/>
      <c r="BM60" s="42"/>
    </row>
    <row r="61" spans="1:65" ht="24.95" customHeight="1">
      <c r="A61" s="5"/>
      <c r="B61" s="43"/>
      <c r="C61" s="43"/>
      <c r="D61" s="43"/>
      <c r="E61" s="43"/>
      <c r="F61" s="43"/>
      <c r="G61" s="43"/>
      <c r="H61" s="43"/>
      <c r="I61" s="43"/>
      <c r="J61" s="43"/>
      <c r="K61" s="43"/>
      <c r="L61" s="43"/>
      <c r="M61" s="42"/>
      <c r="N61" s="42"/>
      <c r="O61" s="42"/>
      <c r="P61" s="42"/>
      <c r="Q61" s="42"/>
      <c r="R61" s="42"/>
      <c r="S61" s="42"/>
      <c r="T61" s="42"/>
      <c r="U61" s="42"/>
      <c r="V61" s="42"/>
      <c r="W61" s="42"/>
      <c r="X61" s="42"/>
      <c r="Y61" s="42"/>
      <c r="Z61" s="57"/>
      <c r="AA61" s="43" t="s">
        <v>0</v>
      </c>
      <c r="AB61" s="390" t="s">
        <v>2266</v>
      </c>
      <c r="AC61" s="389"/>
      <c r="AD61" s="42"/>
      <c r="AE61" s="42"/>
      <c r="AF61" s="42"/>
      <c r="AG61" s="42"/>
      <c r="AH61" s="42"/>
      <c r="AI61" s="42"/>
      <c r="AJ61" s="42"/>
      <c r="AK61" s="42"/>
      <c r="AL61" s="42"/>
      <c r="AM61" s="42"/>
      <c r="AN61" s="372"/>
      <c r="AO61" s="372"/>
      <c r="AP61" s="372"/>
      <c r="AQ61" s="372"/>
      <c r="BA61" s="43" t="s">
        <v>0</v>
      </c>
      <c r="BB61" s="390" t="s">
        <v>2266</v>
      </c>
      <c r="BC61" s="389"/>
      <c r="BD61" s="42"/>
      <c r="BE61" s="42"/>
      <c r="BF61" s="42"/>
      <c r="BG61" s="42"/>
      <c r="BH61" s="42"/>
      <c r="BI61" s="42"/>
      <c r="BJ61" s="42"/>
      <c r="BK61" s="42"/>
      <c r="BL61" s="42"/>
      <c r="BM61" s="42"/>
    </row>
    <row r="62" spans="1:65" ht="24.95" customHeight="1">
      <c r="A62" s="5"/>
      <c r="B62" s="43"/>
      <c r="C62" s="43"/>
      <c r="D62" s="43"/>
      <c r="E62" s="43"/>
      <c r="F62" s="43"/>
      <c r="G62" s="43"/>
      <c r="H62" s="43"/>
      <c r="I62" s="43"/>
      <c r="J62" s="43"/>
      <c r="K62" s="43"/>
      <c r="L62" s="43"/>
      <c r="M62" s="42"/>
      <c r="N62" s="42"/>
      <c r="O62" s="42"/>
      <c r="P62" s="42"/>
      <c r="Q62" s="42"/>
      <c r="R62" s="42"/>
      <c r="S62" s="42"/>
      <c r="T62" s="42"/>
      <c r="U62" s="42"/>
      <c r="V62" s="42"/>
      <c r="W62" s="42"/>
      <c r="X62" s="42"/>
      <c r="Y62" s="42"/>
      <c r="Z62" s="57"/>
      <c r="AA62" s="84" t="s">
        <v>0</v>
      </c>
      <c r="AB62" s="388" t="s">
        <v>2238</v>
      </c>
      <c r="AC62" s="389"/>
      <c r="AD62" s="42"/>
      <c r="AE62" s="42"/>
      <c r="AF62" s="42"/>
      <c r="AG62" s="42"/>
      <c r="AH62" s="42"/>
      <c r="AI62" s="42"/>
      <c r="AJ62" s="42"/>
      <c r="AK62" s="42"/>
      <c r="AL62" s="42"/>
      <c r="AM62" s="42"/>
      <c r="AN62" s="372"/>
      <c r="AO62" s="372"/>
      <c r="AP62" s="372"/>
      <c r="AQ62" s="372"/>
      <c r="BA62" s="84" t="s">
        <v>0</v>
      </c>
      <c r="BB62" s="388" t="s">
        <v>2238</v>
      </c>
      <c r="BC62" s="389"/>
      <c r="BD62" s="42"/>
      <c r="BE62" s="42"/>
      <c r="BF62" s="42"/>
      <c r="BG62" s="42"/>
      <c r="BH62" s="42"/>
      <c r="BI62" s="42"/>
      <c r="BJ62" s="42"/>
      <c r="BK62" s="42"/>
      <c r="BL62" s="42"/>
      <c r="BM62" s="42"/>
    </row>
    <row r="63" spans="1:65" ht="24.95" customHeight="1">
      <c r="A63" s="5"/>
      <c r="B63" s="43"/>
      <c r="C63" s="43"/>
      <c r="D63" s="43"/>
      <c r="E63" s="43"/>
      <c r="F63" s="43"/>
      <c r="G63" s="43"/>
      <c r="H63" s="43"/>
      <c r="I63" s="43"/>
      <c r="J63" s="43"/>
      <c r="K63" s="43"/>
      <c r="L63" s="43"/>
      <c r="M63" s="42"/>
      <c r="N63" s="42"/>
      <c r="O63" s="42"/>
      <c r="P63" s="42"/>
      <c r="Q63" s="42"/>
      <c r="R63" s="42"/>
      <c r="S63" s="42"/>
      <c r="T63" s="42"/>
      <c r="U63" s="42"/>
      <c r="V63" s="42"/>
      <c r="W63" s="42"/>
      <c r="X63" s="42"/>
      <c r="Y63" s="42"/>
      <c r="Z63" s="57"/>
      <c r="AA63" s="84" t="s">
        <v>0</v>
      </c>
      <c r="AB63" s="388" t="s">
        <v>2251</v>
      </c>
      <c r="AC63" s="389"/>
      <c r="AD63" s="42"/>
      <c r="AE63" s="42"/>
      <c r="AF63" s="42"/>
      <c r="AG63" s="42"/>
      <c r="AH63" s="42"/>
      <c r="AI63" s="42"/>
      <c r="AJ63" s="42"/>
      <c r="AK63" s="42"/>
      <c r="AL63" s="42"/>
      <c r="AM63" s="42"/>
      <c r="AN63" s="372"/>
      <c r="AO63" s="372"/>
      <c r="AP63" s="372"/>
      <c r="AQ63" s="372"/>
      <c r="BA63" s="84" t="s">
        <v>0</v>
      </c>
      <c r="BB63" s="388" t="s">
        <v>2251</v>
      </c>
      <c r="BC63" s="389"/>
      <c r="BD63" s="42"/>
      <c r="BE63" s="42"/>
      <c r="BF63" s="42"/>
      <c r="BG63" s="42"/>
      <c r="BH63" s="42"/>
      <c r="BI63" s="42"/>
      <c r="BJ63" s="42"/>
      <c r="BK63" s="42"/>
      <c r="BL63" s="42"/>
      <c r="BM63" s="42"/>
    </row>
    <row r="64" spans="1:65" ht="24.95" customHeight="1">
      <c r="A64" s="5"/>
      <c r="B64" s="43"/>
      <c r="C64" s="43"/>
      <c r="D64" s="43"/>
      <c r="E64" s="43"/>
      <c r="F64" s="43"/>
      <c r="G64" s="43"/>
      <c r="H64" s="43"/>
      <c r="I64" s="43"/>
      <c r="J64" s="43"/>
      <c r="K64" s="43"/>
      <c r="L64" s="43"/>
      <c r="M64" s="42"/>
      <c r="N64" s="42"/>
      <c r="O64" s="42"/>
      <c r="P64" s="42"/>
      <c r="Q64" s="42"/>
      <c r="R64" s="42"/>
      <c r="S64" s="42"/>
      <c r="T64" s="42"/>
      <c r="U64" s="42"/>
      <c r="V64" s="42"/>
      <c r="W64" s="42"/>
      <c r="X64" s="42"/>
      <c r="Y64" s="42"/>
      <c r="Z64" s="57"/>
      <c r="AA64" s="84" t="s">
        <v>0</v>
      </c>
      <c r="AB64" s="391" t="s">
        <v>2239</v>
      </c>
      <c r="AC64" s="389"/>
      <c r="AD64" s="42"/>
      <c r="AE64" s="42"/>
      <c r="AF64" s="42"/>
      <c r="AG64" s="42"/>
      <c r="AH64" s="42"/>
      <c r="AI64" s="42"/>
      <c r="AJ64" s="42"/>
      <c r="AK64" s="42"/>
      <c r="AL64" s="42"/>
      <c r="AM64" s="42"/>
      <c r="AN64" s="372"/>
      <c r="AO64" s="372"/>
      <c r="AP64" s="372"/>
      <c r="AQ64" s="372"/>
      <c r="BA64" s="84" t="s">
        <v>0</v>
      </c>
      <c r="BB64" s="391" t="s">
        <v>2239</v>
      </c>
      <c r="BC64" s="389"/>
      <c r="BD64" s="42"/>
      <c r="BE64" s="42"/>
      <c r="BF64" s="42"/>
      <c r="BG64" s="42"/>
      <c r="BH64" s="42"/>
      <c r="BI64" s="42"/>
      <c r="BJ64" s="42"/>
      <c r="BK64" s="42"/>
      <c r="BL64" s="42"/>
      <c r="BM64" s="42"/>
    </row>
    <row r="65" spans="1:65" ht="24.95" customHeight="1">
      <c r="A65" s="5"/>
      <c r="B65" s="43"/>
      <c r="C65" s="43"/>
      <c r="D65" s="43"/>
      <c r="E65" s="43"/>
      <c r="F65" s="43"/>
      <c r="G65" s="43"/>
      <c r="H65" s="43"/>
      <c r="I65" s="43"/>
      <c r="J65" s="43"/>
      <c r="K65" s="43"/>
      <c r="L65" s="43"/>
      <c r="M65" s="42"/>
      <c r="N65" s="42"/>
      <c r="O65" s="42"/>
      <c r="P65" s="42"/>
      <c r="Q65" s="42"/>
      <c r="R65" s="42"/>
      <c r="S65" s="42"/>
      <c r="T65" s="42"/>
      <c r="U65" s="42"/>
      <c r="V65" s="42"/>
      <c r="W65" s="42"/>
      <c r="X65" s="42"/>
      <c r="Y65" s="42"/>
      <c r="Z65" s="57"/>
      <c r="AA65" s="84" t="s">
        <v>0</v>
      </c>
      <c r="AB65" s="392" t="s">
        <v>2267</v>
      </c>
      <c r="AC65" s="389"/>
      <c r="AD65" s="42"/>
      <c r="AE65" s="42"/>
      <c r="AF65" s="42"/>
      <c r="AG65" s="42"/>
      <c r="AH65" s="42"/>
      <c r="AI65" s="42"/>
      <c r="AJ65" s="42"/>
      <c r="AK65" s="42"/>
      <c r="AL65" s="42"/>
      <c r="AM65" s="42"/>
      <c r="AN65" s="372"/>
      <c r="AO65" s="372"/>
      <c r="AP65" s="372"/>
      <c r="AQ65" s="372"/>
      <c r="BA65" s="84" t="s">
        <v>0</v>
      </c>
      <c r="BB65" s="392" t="s">
        <v>2267</v>
      </c>
      <c r="BC65" s="389"/>
      <c r="BD65" s="42"/>
      <c r="BE65" s="42"/>
      <c r="BF65" s="42"/>
      <c r="BG65" s="42"/>
      <c r="BH65" s="42"/>
      <c r="BI65" s="42"/>
      <c r="BJ65" s="42"/>
      <c r="BK65" s="42"/>
      <c r="BL65" s="42"/>
      <c r="BM65" s="42"/>
    </row>
    <row r="66" spans="1:65" ht="24.95" customHeight="1">
      <c r="A66" s="5"/>
      <c r="B66" s="43"/>
      <c r="C66" s="43"/>
      <c r="D66" s="43"/>
      <c r="E66" s="43"/>
      <c r="F66" s="43"/>
      <c r="G66" s="43"/>
      <c r="H66" s="43"/>
      <c r="I66" s="43"/>
      <c r="J66" s="43"/>
      <c r="K66" s="43"/>
      <c r="L66" s="43"/>
      <c r="M66" s="42"/>
      <c r="N66" s="42"/>
      <c r="O66" s="42"/>
      <c r="P66" s="42"/>
      <c r="Q66" s="42"/>
      <c r="R66" s="42"/>
      <c r="S66" s="42"/>
      <c r="T66" s="42"/>
      <c r="U66" s="42"/>
      <c r="V66" s="42"/>
      <c r="W66" s="42"/>
      <c r="X66" s="42"/>
      <c r="Y66" s="42"/>
      <c r="Z66" s="57"/>
      <c r="AA66" s="84" t="s">
        <v>0</v>
      </c>
      <c r="AB66" s="85"/>
      <c r="AC66" s="42"/>
      <c r="AD66" s="42"/>
      <c r="AE66" s="42"/>
      <c r="AF66" s="42"/>
      <c r="AG66" s="42"/>
      <c r="AH66" s="42"/>
      <c r="AI66" s="42"/>
      <c r="AJ66" s="42"/>
      <c r="AK66" s="42"/>
      <c r="AL66" s="42"/>
      <c r="AM66" s="42"/>
      <c r="AN66" s="372"/>
      <c r="AO66" s="372"/>
      <c r="AP66" s="372"/>
      <c r="AQ66" s="372"/>
      <c r="BA66" s="84" t="s">
        <v>0</v>
      </c>
      <c r="BB66" s="85"/>
      <c r="BC66" s="42"/>
      <c r="BD66" s="42"/>
      <c r="BE66" s="42"/>
      <c r="BF66" s="42"/>
      <c r="BG66" s="42"/>
      <c r="BH66" s="42"/>
      <c r="BI66" s="42"/>
      <c r="BJ66" s="42"/>
      <c r="BK66" s="42"/>
      <c r="BL66" s="42"/>
      <c r="BM66" s="42"/>
    </row>
    <row r="67" spans="1:65" ht="24.95" customHeight="1">
      <c r="A67" s="5"/>
      <c r="B67" s="43"/>
      <c r="C67" s="43"/>
      <c r="D67" s="43"/>
      <c r="E67" s="43"/>
      <c r="F67" s="43"/>
      <c r="G67" s="43"/>
      <c r="H67" s="43"/>
      <c r="I67" s="43"/>
      <c r="J67" s="43"/>
      <c r="K67" s="43"/>
      <c r="L67" s="43"/>
      <c r="M67" s="42"/>
      <c r="N67" s="42"/>
      <c r="O67" s="42"/>
      <c r="P67" s="42"/>
      <c r="Q67" s="42"/>
      <c r="R67" s="42"/>
      <c r="S67" s="42"/>
      <c r="T67" s="42"/>
      <c r="U67" s="42"/>
      <c r="V67" s="42"/>
      <c r="W67" s="42"/>
      <c r="X67" s="42"/>
      <c r="Y67" s="42"/>
      <c r="Z67" s="57"/>
      <c r="AA67" s="84" t="s">
        <v>0</v>
      </c>
      <c r="AB67" s="85"/>
      <c r="AC67" s="42"/>
      <c r="AD67" s="42"/>
      <c r="AE67" s="42"/>
      <c r="AF67" s="42"/>
      <c r="AG67" s="42"/>
      <c r="AH67" s="42"/>
      <c r="AI67" s="42"/>
      <c r="AJ67" s="42"/>
      <c r="AK67" s="42"/>
      <c r="AL67" s="42"/>
      <c r="AM67" s="42"/>
      <c r="AN67" s="372"/>
      <c r="AO67" s="372"/>
      <c r="AP67" s="372"/>
      <c r="AQ67" s="372"/>
      <c r="BA67" s="84" t="s">
        <v>0</v>
      </c>
      <c r="BB67" s="85"/>
      <c r="BC67" s="42"/>
      <c r="BD67" s="42"/>
      <c r="BE67" s="42"/>
      <c r="BF67" s="42"/>
      <c r="BG67" s="42"/>
      <c r="BH67" s="42"/>
      <c r="BI67" s="42"/>
      <c r="BJ67" s="42"/>
      <c r="BK67" s="42"/>
      <c r="BL67" s="42"/>
      <c r="BM67" s="42"/>
    </row>
    <row r="68" spans="1:65" ht="24.95" customHeight="1">
      <c r="A68" s="5"/>
      <c r="B68" s="43"/>
      <c r="C68" s="43"/>
      <c r="D68" s="43"/>
      <c r="E68" s="43"/>
      <c r="F68" s="43"/>
      <c r="G68" s="43"/>
      <c r="H68" s="43"/>
      <c r="I68" s="43"/>
      <c r="J68" s="43"/>
      <c r="K68" s="43"/>
      <c r="L68" s="43"/>
      <c r="M68" s="42"/>
      <c r="N68" s="42"/>
      <c r="O68" s="42"/>
      <c r="P68" s="42"/>
      <c r="Q68" s="42"/>
      <c r="R68" s="42"/>
      <c r="S68" s="42"/>
      <c r="T68" s="42"/>
      <c r="U68" s="42"/>
      <c r="V68" s="42"/>
      <c r="W68" s="42"/>
      <c r="X68" s="42"/>
      <c r="Y68" s="42"/>
      <c r="Z68" s="57"/>
      <c r="AA68" s="84" t="s">
        <v>0</v>
      </c>
      <c r="AB68" s="85"/>
      <c r="AC68" s="42"/>
      <c r="AD68" s="42"/>
      <c r="AE68" s="42"/>
      <c r="AF68" s="42"/>
      <c r="AG68" s="42"/>
      <c r="AH68" s="42"/>
      <c r="AI68" s="42"/>
      <c r="AJ68" s="42"/>
      <c r="AK68" s="42"/>
      <c r="AL68" s="42"/>
      <c r="AM68" s="42"/>
      <c r="AN68" s="372"/>
      <c r="AO68" s="372"/>
      <c r="AP68" s="372"/>
      <c r="AQ68" s="372"/>
      <c r="BA68" s="84" t="s">
        <v>0</v>
      </c>
      <c r="BB68" s="85"/>
      <c r="BC68" s="42"/>
      <c r="BD68" s="42"/>
      <c r="BE68" s="42"/>
      <c r="BF68" s="42"/>
      <c r="BG68" s="42"/>
      <c r="BH68" s="42"/>
      <c r="BI68" s="42"/>
      <c r="BJ68" s="42"/>
      <c r="BK68" s="42"/>
      <c r="BL68" s="42"/>
      <c r="BM68" s="42"/>
    </row>
    <row r="69" spans="1:65" ht="24.95" customHeight="1">
      <c r="A69" s="5"/>
      <c r="B69" s="43"/>
      <c r="C69" s="43"/>
      <c r="D69" s="43"/>
      <c r="E69" s="43"/>
      <c r="F69" s="43"/>
      <c r="G69" s="43"/>
      <c r="H69" s="43"/>
      <c r="I69" s="43"/>
      <c r="J69" s="43"/>
      <c r="K69" s="43"/>
      <c r="L69" s="43"/>
      <c r="M69" s="42"/>
      <c r="N69" s="42"/>
      <c r="O69" s="42"/>
      <c r="P69" s="42"/>
      <c r="Q69" s="42"/>
      <c r="R69" s="42"/>
      <c r="S69" s="42"/>
      <c r="T69" s="42"/>
      <c r="U69" s="42"/>
      <c r="V69" s="42"/>
      <c r="W69" s="42"/>
      <c r="X69" s="42"/>
      <c r="Y69" s="42"/>
      <c r="Z69" s="57"/>
      <c r="AA69" s="84" t="s">
        <v>0</v>
      </c>
      <c r="AB69" s="86"/>
      <c r="AC69" s="42"/>
      <c r="AD69" s="42"/>
      <c r="AE69" s="42"/>
      <c r="AF69" s="42"/>
      <c r="AG69" s="42"/>
      <c r="AH69" s="42"/>
      <c r="AI69" s="42"/>
      <c r="AJ69" s="42"/>
      <c r="AK69" s="42"/>
      <c r="AL69" s="42"/>
      <c r="AM69" s="42"/>
      <c r="AN69" s="372"/>
      <c r="AO69" s="372"/>
      <c r="AP69" s="372"/>
      <c r="AQ69" s="372"/>
      <c r="BA69" s="84" t="s">
        <v>0</v>
      </c>
      <c r="BB69" s="86"/>
      <c r="BC69" s="42"/>
      <c r="BD69" s="42"/>
      <c r="BE69" s="42"/>
      <c r="BF69" s="42"/>
      <c r="BG69" s="42"/>
      <c r="BH69" s="42"/>
      <c r="BI69" s="42"/>
      <c r="BJ69" s="42"/>
      <c r="BK69" s="42"/>
      <c r="BL69" s="42"/>
      <c r="BM69" s="42"/>
    </row>
    <row r="70" spans="1:65" ht="24.95" customHeight="1">
      <c r="A70" s="5"/>
      <c r="B70" s="43"/>
      <c r="C70" s="43"/>
      <c r="D70" s="43"/>
      <c r="E70" s="43"/>
      <c r="F70" s="43"/>
      <c r="G70" s="43"/>
      <c r="H70" s="43"/>
      <c r="I70" s="43"/>
      <c r="J70" s="43"/>
      <c r="K70" s="43"/>
      <c r="L70" s="43"/>
      <c r="M70" s="42"/>
      <c r="N70" s="42"/>
      <c r="O70" s="42"/>
      <c r="P70" s="42"/>
      <c r="Q70" s="42"/>
      <c r="R70" s="42"/>
      <c r="S70" s="42"/>
      <c r="T70" s="42"/>
      <c r="U70" s="42"/>
      <c r="V70" s="42"/>
      <c r="W70" s="42"/>
      <c r="X70" s="42"/>
      <c r="Y70" s="42"/>
      <c r="Z70" s="57"/>
      <c r="AA70" s="84" t="s">
        <v>0</v>
      </c>
      <c r="AB70" s="86"/>
      <c r="AC70" s="42"/>
      <c r="AD70" s="42"/>
      <c r="AE70" s="42"/>
      <c r="AF70" s="42"/>
      <c r="AG70" s="42"/>
      <c r="AH70" s="42"/>
      <c r="AI70" s="42"/>
      <c r="AJ70" s="42"/>
      <c r="AK70" s="42"/>
      <c r="AL70" s="42"/>
      <c r="AM70" s="42"/>
      <c r="AN70" s="372"/>
      <c r="AO70" s="372"/>
      <c r="AP70" s="372"/>
      <c r="AQ70" s="372"/>
      <c r="BA70" s="84" t="s">
        <v>0</v>
      </c>
      <c r="BB70" s="86"/>
      <c r="BC70" s="42"/>
      <c r="BD70" s="42"/>
      <c r="BE70" s="42"/>
      <c r="BF70" s="42"/>
      <c r="BG70" s="42"/>
      <c r="BH70" s="42"/>
      <c r="BI70" s="42"/>
      <c r="BJ70" s="42"/>
      <c r="BK70" s="42"/>
      <c r="BL70" s="42"/>
      <c r="BM70" s="42"/>
    </row>
    <row r="71" spans="1:65" ht="24.95" customHeight="1">
      <c r="A71" s="5"/>
      <c r="B71" s="43"/>
      <c r="C71" s="43"/>
      <c r="D71" s="43"/>
      <c r="E71" s="43"/>
      <c r="F71" s="43"/>
      <c r="G71" s="43"/>
      <c r="H71" s="43"/>
      <c r="I71" s="43"/>
      <c r="J71" s="43"/>
      <c r="K71" s="43"/>
      <c r="L71" s="43"/>
      <c r="M71" s="42"/>
      <c r="N71" s="42"/>
      <c r="O71" s="42"/>
      <c r="P71" s="42"/>
      <c r="Q71" s="42"/>
      <c r="R71" s="42"/>
      <c r="S71" s="42"/>
      <c r="T71" s="42"/>
      <c r="U71" s="42"/>
      <c r="V71" s="42"/>
      <c r="W71" s="42"/>
      <c r="X71" s="42"/>
      <c r="Y71" s="42"/>
      <c r="Z71" s="57"/>
      <c r="AA71" s="43"/>
      <c r="AB71" s="43"/>
      <c r="AC71" s="42"/>
      <c r="AD71" s="42"/>
      <c r="AE71" s="42"/>
      <c r="AF71" s="42"/>
      <c r="AG71" s="42"/>
      <c r="AH71" s="42"/>
      <c r="AI71" s="42"/>
      <c r="AJ71" s="42"/>
      <c r="AK71" s="42"/>
      <c r="AL71" s="42"/>
      <c r="AM71" s="42"/>
      <c r="AN71" s="372"/>
      <c r="AO71" s="372"/>
      <c r="AP71" s="372"/>
      <c r="AQ71" s="372"/>
      <c r="BA71" s="43"/>
      <c r="BB71" s="43"/>
      <c r="BC71" s="42"/>
      <c r="BD71" s="42"/>
      <c r="BE71" s="42"/>
      <c r="BF71" s="42"/>
      <c r="BG71" s="42"/>
      <c r="BH71" s="42"/>
      <c r="BI71" s="42"/>
      <c r="BJ71" s="42"/>
      <c r="BK71" s="42"/>
      <c r="BL71" s="42"/>
      <c r="BM71" s="42"/>
    </row>
    <row r="72" spans="1:65" ht="24.95" customHeight="1" thickBot="1">
      <c r="A72" s="5"/>
      <c r="B72" s="43"/>
      <c r="C72" s="43"/>
      <c r="D72" s="43"/>
      <c r="E72" s="43"/>
      <c r="F72" s="43"/>
      <c r="G72" s="43"/>
      <c r="H72" s="43"/>
      <c r="I72" s="43"/>
      <c r="J72" s="43"/>
      <c r="K72" s="43"/>
      <c r="L72" s="43"/>
      <c r="M72" s="42"/>
      <c r="N72" s="42"/>
      <c r="O72" s="42"/>
      <c r="P72" s="42"/>
      <c r="Q72" s="42"/>
      <c r="R72" s="42"/>
      <c r="S72" s="42"/>
      <c r="T72" s="42"/>
      <c r="U72" s="42"/>
      <c r="V72" s="42"/>
      <c r="W72" s="42"/>
      <c r="X72" s="42"/>
      <c r="Y72" s="42"/>
      <c r="Z72" s="57"/>
      <c r="AA72" s="382" t="s">
        <v>31</v>
      </c>
      <c r="AB72" s="43"/>
      <c r="AC72" s="42"/>
      <c r="AD72" s="42"/>
      <c r="AE72" s="42"/>
      <c r="AF72" s="42"/>
      <c r="AG72" s="42"/>
      <c r="AH72" s="42"/>
      <c r="AI72" s="42"/>
      <c r="AJ72" s="42"/>
      <c r="AK72" s="42"/>
      <c r="AL72" s="42"/>
      <c r="AM72" s="42"/>
      <c r="AN72" s="372"/>
      <c r="AO72" s="372"/>
      <c r="AP72" s="372"/>
      <c r="AQ72" s="372"/>
      <c r="BA72" s="382"/>
      <c r="BB72" s="43"/>
      <c r="BC72" s="42"/>
      <c r="BD72" s="42"/>
      <c r="BE72" s="42"/>
      <c r="BF72" s="42"/>
      <c r="BG72" s="42"/>
      <c r="BH72" s="42"/>
      <c r="BI72" s="42"/>
      <c r="BJ72" s="42"/>
      <c r="BK72" s="42"/>
      <c r="BL72" s="42"/>
      <c r="BM72" s="42"/>
    </row>
    <row r="73" spans="1:65" ht="24.95" customHeight="1" thickTop="1" thickBot="1">
      <c r="A73" s="5"/>
      <c r="B73" s="43"/>
      <c r="C73" s="43"/>
      <c r="D73" s="43"/>
      <c r="E73" s="43"/>
      <c r="F73" s="43"/>
      <c r="G73" s="43"/>
      <c r="H73" s="43"/>
      <c r="I73" s="43"/>
      <c r="J73" s="43"/>
      <c r="K73" s="43"/>
      <c r="L73" s="43"/>
      <c r="M73" s="42"/>
      <c r="N73" s="42"/>
      <c r="O73" s="42"/>
      <c r="P73" s="42"/>
      <c r="Q73" s="42"/>
      <c r="R73" s="42"/>
      <c r="S73" s="42"/>
      <c r="T73" s="42"/>
      <c r="U73" s="42"/>
      <c r="V73" s="42"/>
      <c r="W73" s="42"/>
      <c r="X73" s="42"/>
      <c r="Y73" s="42"/>
      <c r="Z73" s="402" t="s">
        <v>2268</v>
      </c>
      <c r="AA73" s="393" t="s">
        <v>2269</v>
      </c>
      <c r="AB73" s="394" t="s">
        <v>2240</v>
      </c>
      <c r="AC73" s="395"/>
      <c r="AD73" s="42"/>
      <c r="AE73" s="42"/>
      <c r="AF73" s="42"/>
      <c r="AG73" s="42"/>
      <c r="AH73" s="42"/>
      <c r="AI73" s="42"/>
      <c r="AJ73" s="42"/>
      <c r="AK73" s="42"/>
      <c r="AL73" s="42"/>
      <c r="AM73" s="42"/>
      <c r="AN73" s="372"/>
      <c r="AO73" s="372"/>
      <c r="AP73" s="372"/>
      <c r="AQ73" s="372"/>
      <c r="BA73" s="393" t="s">
        <v>2334</v>
      </c>
      <c r="BB73" s="394" t="s">
        <v>2240</v>
      </c>
      <c r="BC73" s="395"/>
      <c r="BD73" s="42"/>
      <c r="BE73" s="42"/>
      <c r="BF73" s="42"/>
      <c r="BG73" s="42"/>
      <c r="BH73" s="42"/>
      <c r="BI73" s="42"/>
      <c r="BJ73" s="42"/>
      <c r="BK73" s="42"/>
      <c r="BL73" s="42"/>
      <c r="BM73" s="42"/>
    </row>
    <row r="74" spans="1:65" s="41" customFormat="1" ht="24.95" customHeight="1" thickTop="1">
      <c r="A74" s="5"/>
      <c r="B74" s="43"/>
      <c r="C74" s="43"/>
      <c r="D74" s="43"/>
      <c r="E74" s="43"/>
      <c r="F74" s="43"/>
      <c r="G74" s="43"/>
      <c r="H74" s="43"/>
      <c r="I74" s="43"/>
      <c r="J74" s="43"/>
      <c r="K74" s="43"/>
      <c r="L74" s="43"/>
      <c r="M74" s="42"/>
      <c r="N74" s="42"/>
      <c r="O74" s="42"/>
      <c r="P74" s="42"/>
      <c r="Q74" s="42"/>
      <c r="R74" s="42"/>
      <c r="S74" s="42"/>
      <c r="T74" s="42"/>
      <c r="U74" s="42"/>
      <c r="V74" s="42"/>
      <c r="W74" s="42"/>
      <c r="X74" s="42"/>
      <c r="Y74" s="42"/>
      <c r="Z74" s="57" t="s">
        <v>0</v>
      </c>
      <c r="AA74" s="43" t="s">
        <v>0</v>
      </c>
      <c r="AB74" s="85" t="s">
        <v>2316</v>
      </c>
      <c r="AC74" s="42"/>
      <c r="AD74" s="42"/>
      <c r="AE74" s="42"/>
      <c r="AF74" s="42"/>
      <c r="AG74" s="42"/>
      <c r="AH74" s="42"/>
      <c r="AI74" s="42"/>
      <c r="AJ74" s="42"/>
      <c r="AK74" s="42"/>
      <c r="AL74" s="42"/>
      <c r="AM74" s="42"/>
      <c r="AN74" s="372"/>
      <c r="AO74" s="372"/>
      <c r="AP74" s="372"/>
      <c r="AQ74" s="372"/>
      <c r="BA74" s="67">
        <v>1</v>
      </c>
      <c r="BB74" s="86" t="s">
        <v>2325</v>
      </c>
      <c r="BC74" s="42"/>
      <c r="BD74" s="42"/>
      <c r="BE74" s="42"/>
      <c r="BF74" s="42"/>
      <c r="BG74" s="42"/>
      <c r="BH74" s="42"/>
      <c r="BI74" s="42"/>
      <c r="BJ74" s="42"/>
      <c r="BK74" s="42"/>
      <c r="BL74" s="42"/>
      <c r="BM74" s="42"/>
    </row>
    <row r="75" spans="1:65" s="41" customFormat="1" ht="24.95" customHeight="1">
      <c r="A75" s="5"/>
      <c r="B75" s="43"/>
      <c r="C75" s="43"/>
      <c r="D75" s="43"/>
      <c r="E75" s="43"/>
      <c r="F75" s="43"/>
      <c r="G75" s="43"/>
      <c r="H75" s="43"/>
      <c r="I75" s="43"/>
      <c r="J75" s="43"/>
      <c r="K75" s="43"/>
      <c r="L75" s="43"/>
      <c r="M75" s="42"/>
      <c r="N75" s="42"/>
      <c r="O75" s="42"/>
      <c r="P75" s="42"/>
      <c r="Q75" s="42"/>
      <c r="R75" s="42"/>
      <c r="S75" s="42"/>
      <c r="T75" s="42"/>
      <c r="U75" s="42"/>
      <c r="V75" s="42"/>
      <c r="W75" s="42"/>
      <c r="X75" s="42"/>
      <c r="Y75" s="42"/>
      <c r="Z75" s="57" t="s">
        <v>0</v>
      </c>
      <c r="AA75" s="43" t="s">
        <v>0</v>
      </c>
      <c r="AB75" s="85" t="s">
        <v>2317</v>
      </c>
      <c r="AC75" s="42"/>
      <c r="AD75" s="42"/>
      <c r="AE75" s="42"/>
      <c r="AF75" s="42"/>
      <c r="AG75" s="42"/>
      <c r="AH75" s="42"/>
      <c r="AI75" s="42"/>
      <c r="AJ75" s="42"/>
      <c r="AK75" s="42"/>
      <c r="AL75" s="42"/>
      <c r="AM75" s="42"/>
      <c r="AN75" s="372"/>
      <c r="AO75" s="372"/>
      <c r="AP75" s="372"/>
      <c r="AQ75" s="372"/>
      <c r="BA75" s="67">
        <v>2</v>
      </c>
      <c r="BB75" s="85" t="s">
        <v>2327</v>
      </c>
      <c r="BC75" s="42"/>
      <c r="BD75" s="42"/>
      <c r="BE75" s="42"/>
      <c r="BF75" s="42"/>
      <c r="BG75" s="42"/>
      <c r="BH75" s="42"/>
      <c r="BI75" s="42"/>
      <c r="BJ75" s="42"/>
      <c r="BK75" s="42"/>
      <c r="BL75" s="42"/>
      <c r="BM75" s="42"/>
    </row>
    <row r="76" spans="1:65" s="41" customFormat="1" ht="24.95" customHeight="1">
      <c r="A76" s="5"/>
      <c r="B76" s="43"/>
      <c r="C76" s="43"/>
      <c r="D76" s="43"/>
      <c r="E76" s="43"/>
      <c r="F76" s="43"/>
      <c r="G76" s="43"/>
      <c r="H76" s="43"/>
      <c r="I76" s="43"/>
      <c r="J76" s="43"/>
      <c r="K76" s="43"/>
      <c r="L76" s="43"/>
      <c r="M76" s="42"/>
      <c r="N76" s="42"/>
      <c r="O76" s="42"/>
      <c r="P76" s="42"/>
      <c r="Q76" s="42"/>
      <c r="R76" s="42"/>
      <c r="S76" s="42"/>
      <c r="T76" s="42"/>
      <c r="U76" s="42"/>
      <c r="V76" s="42"/>
      <c r="W76" s="42"/>
      <c r="X76" s="42"/>
      <c r="Y76" s="42"/>
      <c r="Z76" s="57" t="s">
        <v>0</v>
      </c>
      <c r="AA76" s="43" t="s">
        <v>0</v>
      </c>
      <c r="AB76" s="83" t="s">
        <v>2318</v>
      </c>
      <c r="AC76" s="42"/>
      <c r="AD76" s="42"/>
      <c r="AE76" s="42"/>
      <c r="AF76" s="42"/>
      <c r="AG76" s="42"/>
      <c r="AH76" s="42"/>
      <c r="AI76" s="42"/>
      <c r="AJ76" s="42"/>
      <c r="AK76" s="42"/>
      <c r="AL76" s="42"/>
      <c r="AM76" s="42"/>
      <c r="AN76" s="372"/>
      <c r="AO76" s="372"/>
      <c r="AP76" s="372"/>
      <c r="AQ76" s="372"/>
      <c r="BA76" s="67" t="s">
        <v>0</v>
      </c>
      <c r="BB76" s="44" t="s">
        <v>2328</v>
      </c>
      <c r="BC76" s="42"/>
      <c r="BD76" s="42"/>
      <c r="BE76" s="42"/>
      <c r="BF76" s="42"/>
      <c r="BG76" s="42"/>
      <c r="BH76" s="42"/>
      <c r="BI76" s="42"/>
      <c r="BJ76" s="42"/>
      <c r="BK76" s="42"/>
      <c r="BL76" s="42"/>
      <c r="BM76" s="42"/>
    </row>
    <row r="77" spans="1:65" s="41" customFormat="1" ht="24.95" customHeight="1">
      <c r="A77" s="5"/>
      <c r="B77" s="43"/>
      <c r="C77" s="43"/>
      <c r="D77" s="43"/>
      <c r="E77" s="43"/>
      <c r="F77" s="43"/>
      <c r="G77" s="43"/>
      <c r="H77" s="43"/>
      <c r="I77" s="43"/>
      <c r="J77" s="43"/>
      <c r="K77" s="43"/>
      <c r="L77" s="43"/>
      <c r="M77" s="42"/>
      <c r="N77" s="42"/>
      <c r="O77" s="42"/>
      <c r="P77" s="42"/>
      <c r="Q77" s="42"/>
      <c r="R77" s="42"/>
      <c r="S77" s="42"/>
      <c r="T77" s="42"/>
      <c r="U77" s="42"/>
      <c r="V77" s="42"/>
      <c r="W77" s="42"/>
      <c r="X77" s="42"/>
      <c r="Y77" s="42"/>
      <c r="Z77" s="57" t="s">
        <v>0</v>
      </c>
      <c r="AA77" s="43" t="s">
        <v>0</v>
      </c>
      <c r="AB77" s="83" t="s">
        <v>2319</v>
      </c>
      <c r="AC77" s="42"/>
      <c r="AD77" s="42"/>
      <c r="AE77" s="42"/>
      <c r="AF77" s="42"/>
      <c r="AG77" s="42"/>
      <c r="AH77" s="42"/>
      <c r="AI77" s="42"/>
      <c r="AJ77" s="42"/>
      <c r="AK77" s="42"/>
      <c r="AL77" s="42"/>
      <c r="AM77" s="42"/>
      <c r="AN77" s="372"/>
      <c r="AO77" s="372"/>
      <c r="AP77" s="372"/>
      <c r="AQ77" s="372"/>
      <c r="BA77" s="67">
        <v>4</v>
      </c>
      <c r="BB77" s="44" t="s">
        <v>2326</v>
      </c>
      <c r="BC77" s="42"/>
      <c r="BD77" s="42"/>
      <c r="BE77" s="42"/>
      <c r="BF77" s="42"/>
      <c r="BG77" s="42"/>
      <c r="BH77" s="42"/>
      <c r="BI77" s="42"/>
      <c r="BJ77" s="42"/>
      <c r="BK77" s="42"/>
      <c r="BL77" s="42"/>
      <c r="BM77" s="42"/>
    </row>
    <row r="78" spans="1:65" s="41" customFormat="1" ht="24.95" customHeight="1">
      <c r="A78" s="5"/>
      <c r="B78" s="43"/>
      <c r="C78" s="43"/>
      <c r="D78" s="43"/>
      <c r="E78" s="43"/>
      <c r="F78" s="43"/>
      <c r="G78" s="43"/>
      <c r="H78" s="43"/>
      <c r="I78" s="43"/>
      <c r="J78" s="43"/>
      <c r="K78" s="43"/>
      <c r="L78" s="43"/>
      <c r="M78" s="42"/>
      <c r="N78" s="42"/>
      <c r="O78" s="42"/>
      <c r="P78" s="42"/>
      <c r="Q78" s="42"/>
      <c r="R78" s="42"/>
      <c r="S78" s="42"/>
      <c r="T78" s="42"/>
      <c r="U78" s="42"/>
      <c r="V78" s="42"/>
      <c r="W78" s="42"/>
      <c r="X78" s="42"/>
      <c r="Y78" s="42"/>
      <c r="Z78" s="57" t="s">
        <v>0</v>
      </c>
      <c r="AA78" s="43" t="s">
        <v>0</v>
      </c>
      <c r="AB78" s="83" t="s">
        <v>2320</v>
      </c>
      <c r="AC78" s="42"/>
      <c r="AD78" s="42"/>
      <c r="AE78" s="42"/>
      <c r="AF78" s="42"/>
      <c r="AG78" s="42"/>
      <c r="AH78" s="42"/>
      <c r="AI78" s="42"/>
      <c r="AJ78" s="42"/>
      <c r="AK78" s="42"/>
      <c r="AL78" s="42"/>
      <c r="AM78" s="42"/>
      <c r="AN78" s="372"/>
      <c r="AO78" s="372"/>
      <c r="AP78" s="372"/>
      <c r="AQ78" s="372"/>
      <c r="BA78" s="67">
        <v>5</v>
      </c>
      <c r="BB78" s="83" t="s">
        <v>2329</v>
      </c>
      <c r="BC78" s="42"/>
      <c r="BD78" s="42"/>
      <c r="BE78" s="42"/>
      <c r="BF78" s="42"/>
      <c r="BG78" s="42"/>
      <c r="BH78" s="42"/>
      <c r="BI78" s="42"/>
      <c r="BJ78" s="42"/>
      <c r="BK78" s="42"/>
      <c r="BL78" s="42"/>
      <c r="BM78" s="42"/>
    </row>
    <row r="79" spans="1:65" s="41" customFormat="1" ht="24.95" customHeight="1">
      <c r="A79" s="5"/>
      <c r="B79" s="43"/>
      <c r="C79" s="43"/>
      <c r="D79" s="43"/>
      <c r="E79" s="43"/>
      <c r="F79" s="43"/>
      <c r="G79" s="43"/>
      <c r="H79" s="43"/>
      <c r="I79" s="43"/>
      <c r="J79" s="43"/>
      <c r="K79" s="43"/>
      <c r="L79" s="43"/>
      <c r="M79" s="42"/>
      <c r="N79" s="42"/>
      <c r="O79" s="42"/>
      <c r="P79" s="42"/>
      <c r="Q79" s="42"/>
      <c r="R79" s="42"/>
      <c r="S79" s="42"/>
      <c r="T79" s="42"/>
      <c r="U79" s="42"/>
      <c r="V79" s="42"/>
      <c r="W79" s="42"/>
      <c r="X79" s="42"/>
      <c r="Y79" s="42"/>
      <c r="Z79" s="57" t="s">
        <v>0</v>
      </c>
      <c r="AA79" s="43" t="s">
        <v>0</v>
      </c>
      <c r="AB79" s="83" t="s">
        <v>2323</v>
      </c>
      <c r="AC79" s="42"/>
      <c r="AD79" s="42"/>
      <c r="AE79" s="42"/>
      <c r="AF79" s="42"/>
      <c r="AG79" s="42"/>
      <c r="AH79" s="42"/>
      <c r="AI79" s="42"/>
      <c r="AJ79" s="42"/>
      <c r="AK79" s="42"/>
      <c r="AL79" s="42"/>
      <c r="AM79" s="42"/>
      <c r="AN79" s="372"/>
      <c r="AO79" s="372"/>
      <c r="AP79" s="372"/>
      <c r="AQ79" s="372"/>
      <c r="BA79" s="67">
        <v>6</v>
      </c>
      <c r="BB79" s="83" t="s">
        <v>2330</v>
      </c>
      <c r="BC79" s="42"/>
      <c r="BD79" s="42"/>
      <c r="BE79" s="42"/>
      <c r="BF79" s="42"/>
      <c r="BG79" s="42"/>
      <c r="BH79" s="42"/>
      <c r="BI79" s="42"/>
      <c r="BJ79" s="42"/>
      <c r="BK79" s="42"/>
      <c r="BL79" s="42"/>
      <c r="BM79" s="42"/>
    </row>
    <row r="80" spans="1:65" s="41" customFormat="1" ht="24.95" customHeight="1">
      <c r="A80" s="5"/>
      <c r="B80" s="43"/>
      <c r="C80" s="43"/>
      <c r="D80" s="43"/>
      <c r="E80" s="43"/>
      <c r="F80" s="43"/>
      <c r="G80" s="43"/>
      <c r="H80" s="43"/>
      <c r="I80" s="43"/>
      <c r="J80" s="43"/>
      <c r="K80" s="43"/>
      <c r="L80" s="43"/>
      <c r="M80" s="42"/>
      <c r="N80" s="42"/>
      <c r="O80" s="42"/>
      <c r="P80" s="42"/>
      <c r="Q80" s="42"/>
      <c r="R80" s="42"/>
      <c r="S80" s="42"/>
      <c r="T80" s="42"/>
      <c r="U80" s="42"/>
      <c r="V80" s="42"/>
      <c r="W80" s="42"/>
      <c r="X80" s="42"/>
      <c r="Y80" s="42"/>
      <c r="Z80" s="56" t="s">
        <v>0</v>
      </c>
      <c r="AA80" s="43" t="s">
        <v>0</v>
      </c>
      <c r="AB80" s="83" t="s">
        <v>2321</v>
      </c>
      <c r="AC80" s="42"/>
      <c r="AD80" s="42"/>
      <c r="AE80" s="42"/>
      <c r="AF80" s="42"/>
      <c r="AG80" s="42"/>
      <c r="AH80" s="42"/>
      <c r="AI80" s="42"/>
      <c r="AJ80" s="42"/>
      <c r="AK80" s="42"/>
      <c r="AL80" s="42"/>
      <c r="AM80" s="42"/>
      <c r="AN80" s="372"/>
      <c r="AO80" s="372"/>
      <c r="AP80" s="372"/>
      <c r="AQ80" s="372"/>
      <c r="BA80" s="43" t="s">
        <v>0</v>
      </c>
      <c r="BB80" s="83" t="s">
        <v>2331</v>
      </c>
      <c r="BC80" s="42"/>
      <c r="BD80" s="42"/>
      <c r="BE80" s="42"/>
      <c r="BF80" s="42"/>
      <c r="BG80" s="42"/>
      <c r="BH80" s="42"/>
      <c r="BI80" s="42"/>
      <c r="BJ80" s="42"/>
      <c r="BK80" s="42"/>
      <c r="BL80" s="42"/>
      <c r="BM80" s="42"/>
    </row>
    <row r="81" spans="1:65" s="41" customFormat="1" ht="24.95" customHeight="1">
      <c r="A81" s="5"/>
      <c r="B81" s="43"/>
      <c r="C81" s="43"/>
      <c r="D81" s="43"/>
      <c r="E81" s="43"/>
      <c r="F81" s="43"/>
      <c r="G81" s="43"/>
      <c r="H81" s="43"/>
      <c r="I81" s="43"/>
      <c r="J81" s="43"/>
      <c r="K81" s="43"/>
      <c r="L81" s="43"/>
      <c r="M81" s="42"/>
      <c r="N81" s="42"/>
      <c r="O81" s="42"/>
      <c r="P81" s="42"/>
      <c r="Q81" s="42"/>
      <c r="R81" s="42"/>
      <c r="S81" s="42"/>
      <c r="T81" s="42"/>
      <c r="U81" s="42"/>
      <c r="V81" s="42"/>
      <c r="W81" s="42"/>
      <c r="X81" s="42"/>
      <c r="Y81" s="42"/>
      <c r="Z81" s="57" t="s">
        <v>0</v>
      </c>
      <c r="AA81" s="44" t="s">
        <v>0</v>
      </c>
      <c r="AB81" s="83" t="s">
        <v>2322</v>
      </c>
      <c r="AC81" s="42"/>
      <c r="AD81" s="42"/>
      <c r="AE81" s="42"/>
      <c r="AF81" s="42"/>
      <c r="AG81" s="42"/>
      <c r="AH81" s="42"/>
      <c r="AI81" s="42"/>
      <c r="AJ81" s="42"/>
      <c r="AK81" s="42"/>
      <c r="AL81" s="42"/>
      <c r="AM81" s="42"/>
      <c r="AN81" s="372"/>
      <c r="AO81" s="372"/>
      <c r="AP81" s="372"/>
      <c r="AQ81" s="372"/>
      <c r="BA81" s="44" t="s">
        <v>0</v>
      </c>
      <c r="BB81" s="83"/>
      <c r="BC81" s="42"/>
      <c r="BD81" s="42"/>
      <c r="BE81" s="42"/>
      <c r="BF81" s="42"/>
      <c r="BG81" s="42"/>
      <c r="BH81" s="42"/>
      <c r="BI81" s="42"/>
      <c r="BJ81" s="42"/>
      <c r="BK81" s="42"/>
      <c r="BL81" s="42"/>
      <c r="BM81" s="42"/>
    </row>
    <row r="82" spans="1:65" s="48" customFormat="1" ht="24.95" customHeight="1">
      <c r="A82" s="5"/>
      <c r="B82" s="43"/>
      <c r="C82" s="43"/>
      <c r="D82" s="43"/>
      <c r="E82" s="43"/>
      <c r="F82" s="43"/>
      <c r="G82" s="43"/>
      <c r="H82" s="43"/>
      <c r="I82" s="43"/>
      <c r="J82" s="43"/>
      <c r="K82" s="43"/>
      <c r="L82" s="43"/>
      <c r="M82" s="42"/>
      <c r="N82" s="42"/>
      <c r="O82" s="42"/>
      <c r="P82" s="42"/>
      <c r="Q82" s="42"/>
      <c r="R82" s="42"/>
      <c r="S82" s="42"/>
      <c r="T82" s="42"/>
      <c r="U82" s="42"/>
      <c r="V82" s="42"/>
      <c r="W82" s="42"/>
      <c r="X82" s="42"/>
      <c r="Y82" s="42"/>
      <c r="Z82" s="57" t="s">
        <v>0</v>
      </c>
      <c r="AA82" s="43"/>
      <c r="AB82" s="83" t="s">
        <v>2245</v>
      </c>
      <c r="AC82" s="42"/>
      <c r="AD82" s="42"/>
      <c r="AE82" s="42"/>
      <c r="AF82" s="42"/>
      <c r="AG82" s="42"/>
      <c r="AH82" s="42"/>
      <c r="AI82" s="42"/>
      <c r="AJ82" s="42"/>
      <c r="AK82" s="42"/>
      <c r="AL82" s="42"/>
      <c r="AM82" s="42"/>
      <c r="AN82" s="372"/>
      <c r="AO82" s="372"/>
      <c r="AP82" s="372"/>
      <c r="AQ82" s="372"/>
      <c r="BA82" s="43"/>
      <c r="BB82" s="83" t="s">
        <v>2332</v>
      </c>
      <c r="BC82" s="42"/>
      <c r="BD82" s="42"/>
      <c r="BE82" s="42"/>
      <c r="BF82" s="42"/>
      <c r="BG82" s="42"/>
      <c r="BH82" s="42"/>
      <c r="BI82" s="42"/>
      <c r="BJ82" s="42"/>
      <c r="BK82" s="42"/>
      <c r="BL82" s="42"/>
      <c r="BM82" s="42"/>
    </row>
    <row r="83" spans="1:65" s="48" customFormat="1" ht="24.95" customHeight="1">
      <c r="A83" s="5"/>
      <c r="B83" s="43"/>
      <c r="C83" s="43"/>
      <c r="D83" s="43"/>
      <c r="E83" s="43"/>
      <c r="F83" s="43"/>
      <c r="G83" s="43"/>
      <c r="H83" s="43"/>
      <c r="I83" s="43"/>
      <c r="J83" s="43"/>
      <c r="K83" s="43"/>
      <c r="L83" s="43"/>
      <c r="M83" s="42"/>
      <c r="N83" s="42"/>
      <c r="O83" s="42"/>
      <c r="P83" s="42"/>
      <c r="Q83" s="42"/>
      <c r="R83" s="42"/>
      <c r="S83" s="42"/>
      <c r="T83" s="42"/>
      <c r="U83" s="42"/>
      <c r="V83" s="42"/>
      <c r="W83" s="42"/>
      <c r="X83" s="42"/>
      <c r="Y83" s="42"/>
      <c r="Z83" s="57" t="s">
        <v>0</v>
      </c>
      <c r="AA83" s="43"/>
      <c r="AB83" s="83" t="s">
        <v>2275</v>
      </c>
      <c r="AC83" s="42"/>
      <c r="AD83" s="42"/>
      <c r="AE83" s="42"/>
      <c r="AF83" s="42"/>
      <c r="AG83" s="42"/>
      <c r="AH83" s="42"/>
      <c r="AI83" s="42"/>
      <c r="AJ83" s="42"/>
      <c r="AK83" s="42"/>
      <c r="AL83" s="42"/>
      <c r="AM83" s="42"/>
      <c r="AN83" s="372"/>
      <c r="AO83" s="372"/>
      <c r="AP83" s="372"/>
      <c r="AQ83" s="372"/>
      <c r="BA83" s="43"/>
      <c r="BB83" s="44" t="s">
        <v>2333</v>
      </c>
      <c r="BC83" s="42"/>
      <c r="BD83" s="42"/>
      <c r="BE83" s="42"/>
      <c r="BF83" s="42"/>
      <c r="BG83" s="42"/>
      <c r="BH83" s="42"/>
      <c r="BI83" s="42"/>
      <c r="BJ83" s="42"/>
      <c r="BK83" s="42"/>
      <c r="BL83" s="42"/>
      <c r="BM83" s="42"/>
    </row>
    <row r="84" spans="1:65" s="48" customFormat="1" ht="24.95" customHeight="1">
      <c r="A84" s="5"/>
      <c r="B84" s="43"/>
      <c r="C84" s="43"/>
      <c r="D84" s="43"/>
      <c r="E84" s="43"/>
      <c r="F84" s="43"/>
      <c r="G84" s="43"/>
      <c r="H84" s="43"/>
      <c r="I84" s="43"/>
      <c r="J84" s="43"/>
      <c r="K84" s="43"/>
      <c r="L84" s="43"/>
      <c r="M84" s="42"/>
      <c r="N84" s="42"/>
      <c r="O84" s="42"/>
      <c r="P84" s="42"/>
      <c r="Q84" s="42"/>
      <c r="R84" s="42"/>
      <c r="S84" s="42"/>
      <c r="T84" s="42"/>
      <c r="U84" s="42"/>
      <c r="V84" s="42"/>
      <c r="W84" s="42"/>
      <c r="X84" s="42"/>
      <c r="Y84" s="42"/>
      <c r="Z84" s="57" t="s">
        <v>0</v>
      </c>
      <c r="AA84" s="44"/>
      <c r="AB84" s="83" t="s">
        <v>2248</v>
      </c>
      <c r="AC84" s="42"/>
      <c r="AD84" s="42"/>
      <c r="AE84" s="42"/>
      <c r="AF84" s="42"/>
      <c r="AG84" s="42"/>
      <c r="AH84" s="42"/>
      <c r="AI84" s="42"/>
      <c r="AJ84" s="42"/>
      <c r="AK84" s="42"/>
      <c r="AL84" s="42"/>
      <c r="AM84" s="42"/>
      <c r="AN84" s="372"/>
      <c r="AO84" s="372"/>
      <c r="AP84" s="372"/>
      <c r="AQ84" s="372"/>
      <c r="BA84" s="44"/>
      <c r="BB84" s="83" t="s">
        <v>2275</v>
      </c>
      <c r="BC84" s="42"/>
      <c r="BD84" s="42"/>
      <c r="BE84" s="42"/>
      <c r="BF84" s="42"/>
      <c r="BG84" s="42"/>
      <c r="BH84" s="42"/>
      <c r="BI84" s="42"/>
      <c r="BJ84" s="42"/>
      <c r="BK84" s="42"/>
      <c r="BL84" s="42"/>
      <c r="BM84" s="42"/>
    </row>
    <row r="85" spans="1:65" s="48" customFormat="1" ht="24.95" customHeight="1">
      <c r="A85" s="5"/>
      <c r="B85" s="43"/>
      <c r="C85" s="43"/>
      <c r="D85" s="43"/>
      <c r="E85" s="43"/>
      <c r="F85" s="43"/>
      <c r="G85" s="43"/>
      <c r="H85" s="43"/>
      <c r="I85" s="43"/>
      <c r="J85" s="43"/>
      <c r="K85" s="43"/>
      <c r="L85" s="43"/>
      <c r="M85" s="42"/>
      <c r="N85" s="42"/>
      <c r="O85" s="42"/>
      <c r="P85" s="42"/>
      <c r="Q85" s="42"/>
      <c r="R85" s="42"/>
      <c r="S85" s="42"/>
      <c r="T85" s="42"/>
      <c r="U85" s="42"/>
      <c r="V85" s="42"/>
      <c r="W85" s="42"/>
      <c r="X85" s="42"/>
      <c r="Y85" s="42"/>
      <c r="Z85" s="57" t="s">
        <v>0</v>
      </c>
      <c r="AA85" s="43"/>
      <c r="AB85" s="83" t="s">
        <v>2276</v>
      </c>
      <c r="AC85" s="42"/>
      <c r="AD85" s="42"/>
      <c r="AE85" s="42"/>
      <c r="AF85" s="42"/>
      <c r="AG85" s="42"/>
      <c r="AH85" s="42"/>
      <c r="AI85" s="42"/>
      <c r="AJ85" s="42"/>
      <c r="AK85" s="42"/>
      <c r="AL85" s="42"/>
      <c r="AM85" s="42"/>
      <c r="AN85" s="372"/>
      <c r="AO85" s="372"/>
      <c r="AP85" s="372"/>
      <c r="AQ85" s="372"/>
      <c r="BA85" s="43"/>
      <c r="BB85" s="83" t="s">
        <v>2248</v>
      </c>
      <c r="BC85" s="42"/>
      <c r="BD85" s="42"/>
      <c r="BE85" s="42"/>
      <c r="BF85" s="42"/>
      <c r="BG85" s="42"/>
      <c r="BH85" s="42"/>
      <c r="BI85" s="42"/>
      <c r="BJ85" s="42"/>
      <c r="BK85" s="42"/>
      <c r="BL85" s="42"/>
      <c r="BM85" s="42"/>
    </row>
    <row r="86" spans="1:65" s="48" customFormat="1" ht="24.95" customHeight="1">
      <c r="A86" s="5"/>
      <c r="B86" s="43"/>
      <c r="C86" s="43"/>
      <c r="D86" s="43"/>
      <c r="E86" s="43"/>
      <c r="F86" s="43"/>
      <c r="G86" s="43"/>
      <c r="H86" s="43"/>
      <c r="I86" s="43"/>
      <c r="J86" s="43"/>
      <c r="K86" s="43"/>
      <c r="L86" s="43"/>
      <c r="M86" s="42"/>
      <c r="N86" s="42"/>
      <c r="O86" s="42"/>
      <c r="P86" s="42"/>
      <c r="Q86" s="42"/>
      <c r="R86" s="42"/>
      <c r="S86" s="42"/>
      <c r="T86" s="42"/>
      <c r="U86" s="42"/>
      <c r="V86" s="42"/>
      <c r="W86" s="42"/>
      <c r="X86" s="42"/>
      <c r="Y86" s="42"/>
      <c r="Z86" s="56" t="s">
        <v>0</v>
      </c>
      <c r="AA86" s="43"/>
      <c r="AB86" s="44" t="s">
        <v>2242</v>
      </c>
      <c r="AC86" s="42"/>
      <c r="AD86" s="42"/>
      <c r="AE86" s="42"/>
      <c r="AF86" s="42"/>
      <c r="AG86" s="42"/>
      <c r="AH86" s="42"/>
      <c r="AI86" s="42"/>
      <c r="AJ86" s="42"/>
      <c r="AK86" s="42"/>
      <c r="AL86" s="42"/>
      <c r="AM86" s="42"/>
      <c r="AN86" s="372"/>
      <c r="AO86" s="372"/>
      <c r="AP86" s="372"/>
      <c r="AQ86" s="372"/>
      <c r="BA86" s="43"/>
      <c r="BB86" s="83" t="s">
        <v>2276</v>
      </c>
      <c r="BC86" s="42"/>
      <c r="BD86" s="42"/>
      <c r="BE86" s="42"/>
      <c r="BF86" s="42"/>
      <c r="BG86" s="42"/>
      <c r="BH86" s="42"/>
      <c r="BI86" s="42"/>
      <c r="BJ86" s="42"/>
      <c r="BK86" s="42"/>
      <c r="BL86" s="42"/>
      <c r="BM86" s="42"/>
    </row>
    <row r="87" spans="1:65" s="48" customFormat="1" ht="24.95" customHeight="1">
      <c r="A87" s="5"/>
      <c r="B87" s="43"/>
      <c r="C87" s="43"/>
      <c r="D87" s="43"/>
      <c r="E87" s="43"/>
      <c r="F87" s="43"/>
      <c r="G87" s="43"/>
      <c r="H87" s="43"/>
      <c r="I87" s="43"/>
      <c r="J87" s="43"/>
      <c r="K87" s="43"/>
      <c r="L87" s="43"/>
      <c r="M87" s="42"/>
      <c r="N87" s="42"/>
      <c r="O87" s="42"/>
      <c r="P87" s="42"/>
      <c r="Q87" s="42"/>
      <c r="R87" s="42"/>
      <c r="S87" s="42"/>
      <c r="T87" s="42"/>
      <c r="U87" s="42"/>
      <c r="V87" s="42"/>
      <c r="W87" s="42"/>
      <c r="X87" s="42"/>
      <c r="Y87" s="42"/>
      <c r="Z87" s="57" t="s">
        <v>0</v>
      </c>
      <c r="AA87" s="43"/>
      <c r="AB87" s="44" t="s">
        <v>2324</v>
      </c>
      <c r="AC87" s="42"/>
      <c r="AD87" s="42"/>
      <c r="AE87" s="42"/>
      <c r="AF87" s="42"/>
      <c r="AG87" s="42"/>
      <c r="AH87" s="42"/>
      <c r="AI87" s="42"/>
      <c r="AJ87" s="42"/>
      <c r="AK87" s="42"/>
      <c r="AL87" s="42"/>
      <c r="AM87" s="42"/>
      <c r="AN87" s="372"/>
      <c r="AO87" s="372"/>
      <c r="AP87" s="372"/>
      <c r="AQ87" s="372"/>
      <c r="BA87" s="43"/>
      <c r="BB87" s="44" t="s">
        <v>2242</v>
      </c>
      <c r="BC87" s="42"/>
      <c r="BD87" s="42"/>
      <c r="BE87" s="42"/>
      <c r="BF87" s="42"/>
      <c r="BG87" s="42"/>
      <c r="BH87" s="42"/>
      <c r="BI87" s="42"/>
      <c r="BJ87" s="42"/>
      <c r="BK87" s="42"/>
      <c r="BL87" s="42"/>
      <c r="BM87" s="42"/>
    </row>
    <row r="88" spans="1:65" s="48" customFormat="1" ht="24.95" customHeight="1">
      <c r="A88" s="5"/>
      <c r="B88" s="43"/>
      <c r="C88" s="43"/>
      <c r="D88" s="43"/>
      <c r="E88" s="43"/>
      <c r="F88" s="43"/>
      <c r="G88" s="43"/>
      <c r="H88" s="43"/>
      <c r="I88" s="43"/>
      <c r="J88" s="43"/>
      <c r="K88" s="43"/>
      <c r="L88" s="43"/>
      <c r="M88" s="42"/>
      <c r="N88" s="42"/>
      <c r="O88" s="42"/>
      <c r="P88" s="42"/>
      <c r="Q88" s="42"/>
      <c r="R88" s="42"/>
      <c r="S88" s="42"/>
      <c r="T88" s="42"/>
      <c r="U88" s="42"/>
      <c r="V88" s="42"/>
      <c r="W88" s="42"/>
      <c r="X88" s="42"/>
      <c r="Y88" s="42"/>
      <c r="Z88" s="57" t="s">
        <v>0</v>
      </c>
      <c r="AA88" s="383" t="s">
        <v>2241</v>
      </c>
      <c r="AB88" s="83"/>
      <c r="AC88" s="42"/>
      <c r="AD88" s="42"/>
      <c r="AE88" s="42"/>
      <c r="AF88" s="42"/>
      <c r="AG88" s="42"/>
      <c r="AH88" s="42"/>
      <c r="AI88" s="42"/>
      <c r="AJ88" s="42"/>
      <c r="AK88" s="42"/>
      <c r="AL88" s="42"/>
      <c r="AM88" s="42"/>
      <c r="AN88" s="372"/>
      <c r="AO88" s="372"/>
      <c r="AP88" s="372"/>
      <c r="AQ88" s="372"/>
      <c r="BA88" s="383" t="s">
        <v>2241</v>
      </c>
      <c r="BB88" s="83"/>
      <c r="BC88" s="42"/>
      <c r="BD88" s="42"/>
      <c r="BE88" s="42"/>
      <c r="BF88" s="42"/>
      <c r="BG88" s="42"/>
      <c r="BH88" s="42"/>
      <c r="BI88" s="42"/>
      <c r="BJ88" s="42"/>
      <c r="BK88" s="42"/>
      <c r="BL88" s="42"/>
      <c r="BM88" s="42"/>
    </row>
    <row r="89" spans="1:65" s="48" customFormat="1" ht="24.95" customHeight="1">
      <c r="A89" s="5"/>
      <c r="B89" s="43"/>
      <c r="C89" s="43"/>
      <c r="D89" s="43"/>
      <c r="E89" s="43"/>
      <c r="F89" s="43"/>
      <c r="G89" s="43"/>
      <c r="H89" s="43"/>
      <c r="I89" s="43"/>
      <c r="J89" s="43"/>
      <c r="K89" s="43"/>
      <c r="L89" s="43"/>
      <c r="M89" s="42"/>
      <c r="N89" s="42"/>
      <c r="O89" s="42"/>
      <c r="P89" s="42"/>
      <c r="Q89" s="42"/>
      <c r="R89" s="42"/>
      <c r="S89" s="42"/>
      <c r="T89" s="42"/>
      <c r="U89" s="42"/>
      <c r="V89" s="42"/>
      <c r="W89" s="42"/>
      <c r="X89" s="42"/>
      <c r="Y89" s="42"/>
      <c r="Z89" s="57" t="s">
        <v>0</v>
      </c>
      <c r="AA89" s="43"/>
      <c r="AB89" s="83" t="s">
        <v>2274</v>
      </c>
      <c r="AC89" s="42"/>
      <c r="AD89" s="42"/>
      <c r="AE89" s="42"/>
      <c r="AF89" s="42"/>
      <c r="AG89" s="42"/>
      <c r="AH89" s="42"/>
      <c r="AI89" s="42"/>
      <c r="AJ89" s="42"/>
      <c r="AK89" s="42"/>
      <c r="AL89" s="42"/>
      <c r="AM89" s="42"/>
      <c r="AN89" s="372"/>
      <c r="AO89" s="372"/>
      <c r="AP89" s="372"/>
      <c r="AQ89" s="372"/>
      <c r="BA89" s="43"/>
      <c r="BB89" s="83" t="s">
        <v>2274</v>
      </c>
      <c r="BC89" s="42"/>
      <c r="BD89" s="42"/>
      <c r="BE89" s="42"/>
      <c r="BF89" s="42"/>
      <c r="BG89" s="42"/>
      <c r="BH89" s="42"/>
      <c r="BI89" s="42"/>
      <c r="BJ89" s="42"/>
      <c r="BK89" s="42"/>
      <c r="BL89" s="42"/>
      <c r="BM89" s="42"/>
    </row>
    <row r="90" spans="1:65" s="48" customFormat="1" ht="24.95" customHeight="1">
      <c r="A90" s="5"/>
      <c r="B90" s="43"/>
      <c r="C90" s="43"/>
      <c r="D90" s="43"/>
      <c r="E90" s="43"/>
      <c r="F90" s="43"/>
      <c r="G90" s="43"/>
      <c r="H90" s="43"/>
      <c r="I90" s="43"/>
      <c r="J90" s="43"/>
      <c r="K90" s="43"/>
      <c r="L90" s="43"/>
      <c r="M90" s="42"/>
      <c r="N90" s="42"/>
      <c r="O90" s="42"/>
      <c r="P90" s="42"/>
      <c r="Q90" s="42"/>
      <c r="R90" s="42"/>
      <c r="S90" s="42"/>
      <c r="T90" s="42"/>
      <c r="U90" s="42"/>
      <c r="V90" s="42"/>
      <c r="W90" s="42"/>
      <c r="X90" s="42"/>
      <c r="Y90" s="42"/>
      <c r="Z90" s="57" t="s">
        <v>0</v>
      </c>
      <c r="AA90" s="43"/>
      <c r="AB90" s="44" t="s">
        <v>2246</v>
      </c>
      <c r="AC90" s="42"/>
      <c r="AD90" s="42"/>
      <c r="AE90" s="42"/>
      <c r="AF90" s="42"/>
      <c r="AG90" s="42"/>
      <c r="AH90" s="42"/>
      <c r="AI90" s="42"/>
      <c r="AJ90" s="42"/>
      <c r="AK90" s="42"/>
      <c r="AL90" s="42"/>
      <c r="AM90" s="42"/>
      <c r="AN90" s="372"/>
      <c r="AO90" s="372"/>
      <c r="AP90" s="372"/>
      <c r="AQ90" s="372"/>
      <c r="BA90" s="43"/>
      <c r="BB90" s="44" t="s">
        <v>2246</v>
      </c>
      <c r="BC90" s="42"/>
      <c r="BD90" s="42"/>
      <c r="BE90" s="42"/>
      <c r="BF90" s="42"/>
      <c r="BG90" s="42"/>
      <c r="BH90" s="42"/>
      <c r="BI90" s="42"/>
      <c r="BJ90" s="42"/>
      <c r="BK90" s="42"/>
      <c r="BL90" s="42"/>
      <c r="BM90" s="42"/>
    </row>
    <row r="91" spans="1:65" s="48" customFormat="1" ht="24.95" customHeight="1">
      <c r="A91" s="5"/>
      <c r="B91" s="43"/>
      <c r="C91" s="43"/>
      <c r="D91" s="43"/>
      <c r="E91" s="43"/>
      <c r="F91" s="43"/>
      <c r="G91" s="43"/>
      <c r="H91" s="43"/>
      <c r="I91" s="43"/>
      <c r="J91" s="43"/>
      <c r="K91" s="43"/>
      <c r="L91" s="43"/>
      <c r="M91" s="42"/>
      <c r="N91" s="42"/>
      <c r="O91" s="42"/>
      <c r="P91" s="42"/>
      <c r="Q91" s="42"/>
      <c r="R91" s="42"/>
      <c r="S91" s="42"/>
      <c r="T91" s="42"/>
      <c r="U91" s="42"/>
      <c r="V91" s="42"/>
      <c r="W91" s="42"/>
      <c r="X91" s="42"/>
      <c r="Y91" s="42"/>
      <c r="Z91" s="57" t="s">
        <v>0</v>
      </c>
      <c r="AA91" s="43" t="s">
        <v>0</v>
      </c>
      <c r="AB91" s="83" t="s">
        <v>2249</v>
      </c>
      <c r="AC91" s="42"/>
      <c r="AD91" s="42"/>
      <c r="AE91" s="42"/>
      <c r="AF91" s="42"/>
      <c r="AG91" s="42"/>
      <c r="AH91" s="42"/>
      <c r="AI91" s="42"/>
      <c r="AJ91" s="42"/>
      <c r="AK91" s="42"/>
      <c r="AL91" s="42"/>
      <c r="AM91" s="42"/>
      <c r="AN91" s="372"/>
      <c r="AO91" s="372"/>
      <c r="AP91" s="372"/>
      <c r="AQ91" s="372"/>
      <c r="BA91" s="43" t="s">
        <v>0</v>
      </c>
      <c r="BB91" s="83" t="s">
        <v>2249</v>
      </c>
      <c r="BC91" s="42"/>
      <c r="BD91" s="42"/>
      <c r="BE91" s="42"/>
      <c r="BF91" s="42"/>
      <c r="BG91" s="42"/>
      <c r="BH91" s="42"/>
      <c r="BI91" s="42"/>
      <c r="BJ91" s="42"/>
      <c r="BK91" s="42"/>
      <c r="BL91" s="42"/>
      <c r="BM91" s="42"/>
    </row>
    <row r="92" spans="1:65" s="48" customFormat="1" ht="24.95" customHeight="1">
      <c r="A92" s="5"/>
      <c r="B92" s="43"/>
      <c r="C92" s="43"/>
      <c r="D92" s="43"/>
      <c r="E92" s="43"/>
      <c r="F92" s="43"/>
      <c r="G92" s="43"/>
      <c r="H92" s="43"/>
      <c r="I92" s="43"/>
      <c r="J92" s="43"/>
      <c r="K92" s="43"/>
      <c r="L92" s="43"/>
      <c r="M92" s="42"/>
      <c r="N92" s="42"/>
      <c r="O92" s="42"/>
      <c r="P92" s="42"/>
      <c r="Q92" s="42"/>
      <c r="R92" s="42"/>
      <c r="S92" s="42"/>
      <c r="T92" s="42"/>
      <c r="U92" s="42"/>
      <c r="V92" s="42"/>
      <c r="W92" s="42"/>
      <c r="X92" s="42"/>
      <c r="Y92" s="42"/>
      <c r="Z92" s="402"/>
      <c r="AA92" s="393"/>
      <c r="AB92" s="83"/>
      <c r="AC92" s="42"/>
      <c r="AD92" s="42"/>
      <c r="AE92" s="42"/>
      <c r="AF92" s="42"/>
      <c r="AG92" s="42"/>
      <c r="AH92" s="42"/>
      <c r="AI92" s="42"/>
      <c r="AJ92" s="42"/>
      <c r="AK92" s="42"/>
      <c r="AL92" s="42"/>
      <c r="AM92" s="42"/>
      <c r="AN92" s="372"/>
      <c r="AO92" s="372"/>
      <c r="AP92" s="372"/>
      <c r="AQ92" s="372"/>
      <c r="BA92" s="393"/>
      <c r="BB92" s="83"/>
      <c r="BC92" s="42"/>
      <c r="BD92" s="42"/>
      <c r="BE92" s="42"/>
      <c r="BF92" s="42"/>
      <c r="BG92" s="42"/>
      <c r="BH92" s="42"/>
      <c r="BI92" s="42"/>
      <c r="BJ92" s="42"/>
      <c r="BK92" s="42"/>
      <c r="BL92" s="42"/>
      <c r="BM92" s="42"/>
    </row>
    <row r="93" spans="1:65" s="48" customFormat="1" ht="24.95" customHeight="1">
      <c r="A93" s="5"/>
      <c r="B93" s="43"/>
      <c r="C93" s="43"/>
      <c r="D93" s="43"/>
      <c r="E93" s="43"/>
      <c r="F93" s="43"/>
      <c r="G93" s="43"/>
      <c r="H93" s="43"/>
      <c r="I93" s="43"/>
      <c r="J93" s="43"/>
      <c r="K93" s="43"/>
      <c r="L93" s="43"/>
      <c r="M93" s="42"/>
      <c r="N93" s="42"/>
      <c r="O93" s="42"/>
      <c r="P93" s="42"/>
      <c r="Q93" s="42"/>
      <c r="R93" s="42"/>
      <c r="S93" s="42"/>
      <c r="T93" s="42"/>
      <c r="U93" s="42"/>
      <c r="V93" s="42"/>
      <c r="W93" s="42"/>
      <c r="X93" s="42"/>
      <c r="Y93" s="42"/>
      <c r="Z93" s="57"/>
      <c r="AA93" s="43"/>
      <c r="AB93" s="83"/>
      <c r="AC93" s="42"/>
      <c r="AD93" s="42"/>
      <c r="AE93" s="42"/>
      <c r="AF93" s="42"/>
      <c r="AG93" s="42"/>
      <c r="AH93" s="42"/>
      <c r="AI93" s="42"/>
      <c r="AJ93" s="42"/>
      <c r="AK93" s="42"/>
      <c r="AL93" s="42"/>
      <c r="AM93" s="42"/>
      <c r="AN93" s="372"/>
      <c r="AO93" s="372"/>
      <c r="AP93" s="372"/>
      <c r="AQ93" s="372"/>
      <c r="BA93" s="43"/>
      <c r="BB93" s="83"/>
      <c r="BC93" s="42"/>
      <c r="BD93" s="42"/>
      <c r="BE93" s="42"/>
      <c r="BF93" s="42"/>
      <c r="BG93" s="42"/>
      <c r="BH93" s="42"/>
      <c r="BI93" s="42"/>
      <c r="BJ93" s="42"/>
      <c r="BK93" s="42"/>
      <c r="BL93" s="42"/>
      <c r="BM93" s="42"/>
    </row>
    <row r="94" spans="1:65" s="48" customFormat="1" ht="24.95" customHeight="1" thickBot="1">
      <c r="A94" s="5"/>
      <c r="B94" s="43"/>
      <c r="C94" s="43"/>
      <c r="D94" s="43"/>
      <c r="E94" s="43"/>
      <c r="F94" s="43"/>
      <c r="G94" s="43"/>
      <c r="H94" s="43"/>
      <c r="I94" s="43"/>
      <c r="J94" s="43"/>
      <c r="K94" s="43"/>
      <c r="L94" s="43"/>
      <c r="M94" s="42"/>
      <c r="N94" s="42"/>
      <c r="O94" s="42"/>
      <c r="P94" s="42"/>
      <c r="Q94" s="42"/>
      <c r="R94" s="42"/>
      <c r="S94" s="42"/>
      <c r="T94" s="42"/>
      <c r="U94" s="42"/>
      <c r="V94" s="42"/>
      <c r="W94" s="42"/>
      <c r="X94" s="42"/>
      <c r="Y94" s="42"/>
      <c r="Z94" s="57"/>
      <c r="AA94" s="43"/>
      <c r="AB94" s="44"/>
      <c r="AC94" s="42"/>
      <c r="AD94" s="42"/>
      <c r="AE94" s="42"/>
      <c r="AF94" s="42"/>
      <c r="AG94" s="42"/>
      <c r="AH94" s="42"/>
      <c r="AI94" s="42"/>
      <c r="AJ94" s="42"/>
      <c r="AK94" s="42"/>
      <c r="AL94" s="42"/>
      <c r="AM94" s="42"/>
      <c r="AN94" s="372"/>
      <c r="AO94" s="372"/>
      <c r="AP94" s="372"/>
      <c r="AQ94" s="372"/>
      <c r="BA94" s="43"/>
      <c r="BB94" s="44"/>
      <c r="BC94" s="42"/>
      <c r="BD94" s="42"/>
      <c r="BE94" s="42"/>
      <c r="BF94" s="42"/>
      <c r="BG94" s="42"/>
      <c r="BH94" s="42"/>
      <c r="BI94" s="42"/>
      <c r="BJ94" s="42"/>
      <c r="BK94" s="42"/>
      <c r="BL94" s="42"/>
      <c r="BM94" s="42"/>
    </row>
    <row r="95" spans="1:65" s="48" customFormat="1" ht="24.95" customHeight="1" thickTop="1" thickBot="1">
      <c r="A95" s="5"/>
      <c r="B95" s="43"/>
      <c r="C95" s="43"/>
      <c r="D95" s="43"/>
      <c r="E95" s="43"/>
      <c r="F95" s="43"/>
      <c r="G95" s="43"/>
      <c r="H95" s="43"/>
      <c r="I95" s="43"/>
      <c r="J95" s="43"/>
      <c r="K95" s="43"/>
      <c r="L95" s="43"/>
      <c r="M95" s="42"/>
      <c r="N95" s="42"/>
      <c r="O95" s="42"/>
      <c r="P95" s="42"/>
      <c r="Q95" s="42"/>
      <c r="R95" s="42"/>
      <c r="S95" s="42"/>
      <c r="T95" s="42"/>
      <c r="U95" s="42"/>
      <c r="V95" s="42"/>
      <c r="W95" s="42"/>
      <c r="X95" s="42"/>
      <c r="Y95" s="42"/>
      <c r="Z95" s="402" t="s">
        <v>2268</v>
      </c>
      <c r="AA95" s="393" t="s">
        <v>2270</v>
      </c>
      <c r="AB95" s="396" t="s">
        <v>2247</v>
      </c>
      <c r="AC95" s="397"/>
      <c r="AD95" s="42"/>
      <c r="AE95" s="42"/>
      <c r="AF95" s="42"/>
      <c r="AG95" s="42"/>
      <c r="AH95" s="42"/>
      <c r="AI95" s="42"/>
      <c r="AJ95" s="42"/>
      <c r="AK95" s="42"/>
      <c r="AL95" s="42"/>
      <c r="AM95" s="42"/>
      <c r="AN95" s="372"/>
      <c r="AO95" s="372"/>
      <c r="AP95" s="372"/>
      <c r="AQ95" s="372"/>
      <c r="BA95" s="393" t="s">
        <v>2270</v>
      </c>
      <c r="BB95" s="396" t="s">
        <v>2247</v>
      </c>
      <c r="BC95" s="397"/>
      <c r="BD95" s="42"/>
      <c r="BE95" s="42"/>
      <c r="BF95" s="42"/>
      <c r="BG95" s="42"/>
      <c r="BH95" s="42"/>
      <c r="BI95" s="42"/>
      <c r="BJ95" s="42"/>
      <c r="BK95" s="42"/>
      <c r="BL95" s="42"/>
      <c r="BM95" s="42"/>
    </row>
    <row r="96" spans="1:65" s="48" customFormat="1" ht="24.95" customHeight="1" thickTop="1">
      <c r="A96" s="5"/>
      <c r="B96" s="43"/>
      <c r="C96" s="43"/>
      <c r="D96" s="43"/>
      <c r="E96" s="43"/>
      <c r="F96" s="43"/>
      <c r="G96" s="43"/>
      <c r="H96" s="43"/>
      <c r="I96" s="43"/>
      <c r="J96" s="43"/>
      <c r="K96" s="43"/>
      <c r="L96" s="43"/>
      <c r="M96" s="42"/>
      <c r="N96" s="42"/>
      <c r="O96" s="42"/>
      <c r="P96" s="42"/>
      <c r="Q96" s="42"/>
      <c r="R96" s="42"/>
      <c r="S96" s="42"/>
      <c r="T96" s="42"/>
      <c r="U96" s="42"/>
      <c r="V96" s="42"/>
      <c r="W96" s="42"/>
      <c r="X96" s="42"/>
      <c r="Y96" s="42"/>
      <c r="Z96" s="57"/>
      <c r="AA96" s="43" t="s">
        <v>0</v>
      </c>
      <c r="AB96" s="83"/>
      <c r="AC96" s="42"/>
      <c r="AD96" s="42"/>
      <c r="AE96" s="42"/>
      <c r="AF96" s="42"/>
      <c r="AG96" s="42"/>
      <c r="AH96" s="42"/>
      <c r="AI96" s="42"/>
      <c r="AJ96" s="42"/>
      <c r="AK96" s="42"/>
      <c r="AL96" s="42"/>
      <c r="AM96" s="42"/>
      <c r="AN96" s="372"/>
      <c r="AO96" s="372"/>
      <c r="AP96" s="372"/>
      <c r="AQ96" s="372"/>
      <c r="BA96" s="43" t="s">
        <v>0</v>
      </c>
      <c r="BB96" s="83"/>
      <c r="BC96" s="42"/>
      <c r="BD96" s="42"/>
      <c r="BE96" s="42"/>
      <c r="BF96" s="42"/>
      <c r="BG96" s="42"/>
      <c r="BH96" s="42"/>
      <c r="BI96" s="42"/>
      <c r="BJ96" s="42"/>
      <c r="BK96" s="42"/>
      <c r="BL96" s="42"/>
      <c r="BM96" s="42"/>
    </row>
    <row r="97" spans="1:65" s="48" customFormat="1" ht="24.95" customHeight="1">
      <c r="A97" s="5"/>
      <c r="B97" s="43"/>
      <c r="C97" s="43"/>
      <c r="D97" s="43"/>
      <c r="E97" s="43"/>
      <c r="F97" s="43"/>
      <c r="G97" s="43"/>
      <c r="H97" s="43"/>
      <c r="I97" s="43"/>
      <c r="J97" s="43"/>
      <c r="K97" s="43"/>
      <c r="L97" s="43"/>
      <c r="M97" s="42"/>
      <c r="N97" s="42"/>
      <c r="O97" s="42"/>
      <c r="P97" s="42"/>
      <c r="Q97" s="42"/>
      <c r="R97" s="42"/>
      <c r="S97" s="42"/>
      <c r="T97" s="42"/>
      <c r="U97" s="42"/>
      <c r="V97" s="42"/>
      <c r="W97" s="42"/>
      <c r="X97" s="42"/>
      <c r="Y97" s="42"/>
      <c r="Z97" s="57"/>
      <c r="AA97" s="43" t="s">
        <v>0</v>
      </c>
      <c r="AB97" s="44" t="s">
        <v>2277</v>
      </c>
      <c r="AC97" s="42"/>
      <c r="AD97" s="42"/>
      <c r="AE97" s="42"/>
      <c r="AF97" s="42"/>
      <c r="AG97" s="42"/>
      <c r="AH97" s="42"/>
      <c r="AI97" s="42"/>
      <c r="AJ97" s="42"/>
      <c r="AK97" s="42"/>
      <c r="AL97" s="42"/>
      <c r="AM97" s="42"/>
      <c r="AN97" s="372"/>
      <c r="AO97" s="372"/>
      <c r="AP97" s="372"/>
      <c r="AQ97" s="372"/>
      <c r="BA97" s="43" t="s">
        <v>0</v>
      </c>
      <c r="BB97" s="44" t="s">
        <v>2277</v>
      </c>
      <c r="BC97" s="42"/>
      <c r="BD97" s="42"/>
      <c r="BE97" s="42"/>
      <c r="BF97" s="42"/>
      <c r="BG97" s="42"/>
      <c r="BH97" s="42"/>
      <c r="BI97" s="42"/>
      <c r="BJ97" s="42"/>
      <c r="BK97" s="42"/>
      <c r="BL97" s="42"/>
      <c r="BM97" s="42"/>
    </row>
    <row r="98" spans="1:65" s="48" customFormat="1" ht="24.95" customHeight="1">
      <c r="A98" s="5"/>
      <c r="B98" s="43"/>
      <c r="C98" s="43"/>
      <c r="D98" s="43"/>
      <c r="E98" s="43"/>
      <c r="F98" s="43"/>
      <c r="G98" s="43"/>
      <c r="H98" s="43"/>
      <c r="I98" s="43"/>
      <c r="J98" s="43"/>
      <c r="K98" s="43"/>
      <c r="L98" s="43"/>
      <c r="M98" s="42"/>
      <c r="N98" s="42"/>
      <c r="O98" s="42"/>
      <c r="P98" s="42"/>
      <c r="Q98" s="42"/>
      <c r="R98" s="42"/>
      <c r="S98" s="42"/>
      <c r="T98" s="42"/>
      <c r="U98" s="42"/>
      <c r="V98" s="42"/>
      <c r="W98" s="42"/>
      <c r="X98" s="42"/>
      <c r="Y98" s="42"/>
      <c r="Z98" s="57"/>
      <c r="AA98" s="43"/>
      <c r="AB98" s="83" t="s">
        <v>2279</v>
      </c>
      <c r="AC98" s="42"/>
      <c r="AD98" s="42"/>
      <c r="AE98" s="42"/>
      <c r="AF98" s="42"/>
      <c r="AG98" s="42"/>
      <c r="AH98" s="42"/>
      <c r="AI98" s="42"/>
      <c r="AJ98" s="42"/>
      <c r="AK98" s="42"/>
      <c r="AL98" s="42"/>
      <c r="AM98" s="42"/>
      <c r="AN98" s="372"/>
      <c r="AO98" s="372"/>
      <c r="AP98" s="372"/>
      <c r="AQ98" s="372"/>
      <c r="BA98" s="43"/>
      <c r="BB98" s="83" t="s">
        <v>2279</v>
      </c>
      <c r="BC98" s="42"/>
      <c r="BD98" s="42"/>
      <c r="BE98" s="42"/>
      <c r="BF98" s="42"/>
      <c r="BG98" s="42"/>
      <c r="BH98" s="42"/>
      <c r="BI98" s="42"/>
      <c r="BJ98" s="42"/>
      <c r="BK98" s="42"/>
      <c r="BL98" s="42"/>
      <c r="BM98" s="42"/>
    </row>
    <row r="99" spans="1:65" s="48" customFormat="1" ht="24.95" customHeight="1">
      <c r="A99" s="5"/>
      <c r="B99" s="43"/>
      <c r="C99" s="43"/>
      <c r="D99" s="43"/>
      <c r="E99" s="43"/>
      <c r="F99" s="43"/>
      <c r="G99" s="43"/>
      <c r="H99" s="43"/>
      <c r="I99" s="43"/>
      <c r="J99" s="43"/>
      <c r="K99" s="43"/>
      <c r="L99" s="43"/>
      <c r="M99" s="42"/>
      <c r="N99" s="42"/>
      <c r="O99" s="42"/>
      <c r="P99" s="42"/>
      <c r="Q99" s="42"/>
      <c r="R99" s="42"/>
      <c r="S99" s="42"/>
      <c r="T99" s="42"/>
      <c r="U99" s="42"/>
      <c r="V99" s="42"/>
      <c r="W99" s="42"/>
      <c r="X99" s="42"/>
      <c r="Y99" s="42"/>
      <c r="Z99" s="57"/>
      <c r="AA99" s="43"/>
      <c r="AB99" s="44" t="s">
        <v>2278</v>
      </c>
      <c r="AC99" s="42"/>
      <c r="AD99" s="42"/>
      <c r="AE99" s="42"/>
      <c r="AF99" s="42"/>
      <c r="AG99" s="42"/>
      <c r="AH99" s="42"/>
      <c r="AI99" s="42"/>
      <c r="AJ99" s="42"/>
      <c r="AK99" s="42"/>
      <c r="AL99" s="42"/>
      <c r="AM99" s="42"/>
      <c r="AN99" s="372"/>
      <c r="AO99" s="372"/>
      <c r="AP99" s="372"/>
      <c r="AQ99" s="372"/>
      <c r="BA99" s="43"/>
      <c r="BB99" s="44" t="s">
        <v>2278</v>
      </c>
      <c r="BC99" s="42"/>
      <c r="BD99" s="42"/>
      <c r="BE99" s="42"/>
      <c r="BF99" s="42"/>
      <c r="BG99" s="42"/>
      <c r="BH99" s="42"/>
      <c r="BI99" s="42"/>
      <c r="BJ99" s="42"/>
      <c r="BK99" s="42"/>
      <c r="BL99" s="42"/>
      <c r="BM99" s="42"/>
    </row>
    <row r="100" spans="1:65" s="48" customFormat="1" ht="24.95" customHeight="1">
      <c r="A100" s="5"/>
      <c r="B100" s="43"/>
      <c r="C100" s="43"/>
      <c r="D100" s="43"/>
      <c r="E100" s="43"/>
      <c r="F100" s="43"/>
      <c r="G100" s="43"/>
      <c r="H100" s="43"/>
      <c r="I100" s="43"/>
      <c r="J100" s="43"/>
      <c r="K100" s="43"/>
      <c r="L100" s="43"/>
      <c r="M100" s="42"/>
      <c r="N100" s="42"/>
      <c r="O100" s="42"/>
      <c r="P100" s="42"/>
      <c r="Q100" s="42"/>
      <c r="R100" s="42"/>
      <c r="S100" s="42"/>
      <c r="T100" s="42"/>
      <c r="U100" s="42"/>
      <c r="V100" s="42"/>
      <c r="W100" s="42"/>
      <c r="X100" s="42"/>
      <c r="Y100" s="42"/>
      <c r="Z100" s="57"/>
      <c r="AA100" s="43"/>
      <c r="AB100" s="83" t="s">
        <v>2300</v>
      </c>
      <c r="AC100" s="42"/>
      <c r="AD100" s="42"/>
      <c r="AE100" s="42"/>
      <c r="AF100" s="42"/>
      <c r="AG100" s="42"/>
      <c r="AH100" s="42"/>
      <c r="AI100" s="42"/>
      <c r="AJ100" s="42"/>
      <c r="AK100" s="42"/>
      <c r="AL100" s="42"/>
      <c r="AM100" s="42"/>
      <c r="AN100" s="372"/>
      <c r="AO100" s="372"/>
      <c r="AP100" s="372"/>
      <c r="AQ100" s="372"/>
      <c r="BA100" s="43"/>
      <c r="BB100" s="83" t="s">
        <v>2300</v>
      </c>
      <c r="BC100" s="42"/>
      <c r="BD100" s="42"/>
      <c r="BE100" s="42"/>
      <c r="BF100" s="42"/>
      <c r="BG100" s="42"/>
      <c r="BH100" s="42"/>
      <c r="BI100" s="42"/>
      <c r="BJ100" s="42"/>
      <c r="BK100" s="42"/>
      <c r="BL100" s="42"/>
      <c r="BM100" s="42"/>
    </row>
    <row r="101" spans="1:65" s="48" customFormat="1" ht="24.95" customHeight="1">
      <c r="A101" s="5"/>
      <c r="B101" s="43"/>
      <c r="C101" s="43"/>
      <c r="D101" s="43"/>
      <c r="E101" s="43"/>
      <c r="F101" s="43"/>
      <c r="G101" s="43"/>
      <c r="H101" s="43"/>
      <c r="I101" s="43"/>
      <c r="J101" s="43"/>
      <c r="K101" s="43"/>
      <c r="L101" s="43"/>
      <c r="M101" s="42"/>
      <c r="N101" s="42"/>
      <c r="O101" s="42"/>
      <c r="P101" s="42"/>
      <c r="Q101" s="42"/>
      <c r="R101" s="42"/>
      <c r="S101" s="42"/>
      <c r="T101" s="42"/>
      <c r="U101" s="42"/>
      <c r="V101" s="42"/>
      <c r="W101" s="42"/>
      <c r="X101" s="42"/>
      <c r="Y101" s="42"/>
      <c r="Z101" s="57"/>
      <c r="AA101" s="43"/>
      <c r="AB101" s="44" t="s">
        <v>2290</v>
      </c>
      <c r="AC101" s="42"/>
      <c r="AD101" s="42"/>
      <c r="AE101" s="42"/>
      <c r="AF101" s="42"/>
      <c r="AG101" s="42"/>
      <c r="AH101" s="42"/>
      <c r="AI101" s="42"/>
      <c r="AJ101" s="42"/>
      <c r="AK101" s="42"/>
      <c r="AL101" s="42"/>
      <c r="AM101" s="42"/>
      <c r="AN101" s="372"/>
      <c r="AO101" s="372"/>
      <c r="AP101" s="372"/>
      <c r="AQ101" s="372"/>
      <c r="BA101" s="43"/>
      <c r="BB101" s="44" t="s">
        <v>2290</v>
      </c>
      <c r="BC101" s="42"/>
      <c r="BD101" s="42"/>
      <c r="BE101" s="42"/>
      <c r="BF101" s="42"/>
      <c r="BG101" s="42"/>
      <c r="BH101" s="42"/>
      <c r="BI101" s="42"/>
      <c r="BJ101" s="42"/>
      <c r="BK101" s="42"/>
      <c r="BL101" s="42"/>
      <c r="BM101" s="42"/>
    </row>
    <row r="102" spans="1:65" s="48" customFormat="1" ht="24.95" customHeight="1">
      <c r="A102" s="5"/>
      <c r="B102" s="43"/>
      <c r="C102" s="43"/>
      <c r="D102" s="43"/>
      <c r="E102" s="43"/>
      <c r="F102" s="43"/>
      <c r="G102" s="43"/>
      <c r="H102" s="43"/>
      <c r="I102" s="43"/>
      <c r="J102" s="43"/>
      <c r="K102" s="43"/>
      <c r="L102" s="43"/>
      <c r="M102" s="42"/>
      <c r="N102" s="42"/>
      <c r="O102" s="42"/>
      <c r="P102" s="42"/>
      <c r="Q102" s="42"/>
      <c r="R102" s="42"/>
      <c r="S102" s="42"/>
      <c r="T102" s="42"/>
      <c r="U102" s="42"/>
      <c r="V102" s="42"/>
      <c r="W102" s="42"/>
      <c r="X102" s="42"/>
      <c r="Y102" s="42"/>
      <c r="Z102" s="57"/>
      <c r="AA102" s="43"/>
      <c r="AB102" s="43" t="s">
        <v>2291</v>
      </c>
      <c r="AC102" s="42"/>
      <c r="AD102" s="42"/>
      <c r="AE102" s="42"/>
      <c r="AF102" s="42"/>
      <c r="AG102" s="42"/>
      <c r="AH102" s="42"/>
      <c r="AI102" s="42"/>
      <c r="AJ102" s="42"/>
      <c r="AK102" s="42"/>
      <c r="AL102" s="42"/>
      <c r="AM102" s="42"/>
      <c r="AN102" s="372"/>
      <c r="AO102" s="372"/>
      <c r="AP102" s="372"/>
      <c r="AQ102" s="372"/>
      <c r="BA102" s="43"/>
      <c r="BB102" s="43" t="s">
        <v>2291</v>
      </c>
      <c r="BC102" s="42"/>
      <c r="BD102" s="42"/>
      <c r="BE102" s="42"/>
      <c r="BF102" s="42"/>
      <c r="BG102" s="42"/>
      <c r="BH102" s="42"/>
      <c r="BI102" s="42"/>
      <c r="BJ102" s="42"/>
      <c r="BK102" s="42"/>
      <c r="BL102" s="42"/>
      <c r="BM102" s="42"/>
    </row>
    <row r="103" spans="1:65" s="48" customFormat="1" ht="24.95" customHeight="1">
      <c r="A103" s="5"/>
      <c r="B103" s="43"/>
      <c r="C103" s="43"/>
      <c r="D103" s="43"/>
      <c r="E103" s="43"/>
      <c r="F103" s="43"/>
      <c r="G103" s="43"/>
      <c r="H103" s="43"/>
      <c r="I103" s="43"/>
      <c r="J103" s="43"/>
      <c r="K103" s="43"/>
      <c r="L103" s="43"/>
      <c r="M103" s="42"/>
      <c r="N103" s="42"/>
      <c r="O103" s="42"/>
      <c r="P103" s="42"/>
      <c r="Q103" s="42"/>
      <c r="R103" s="42"/>
      <c r="S103" s="42"/>
      <c r="T103" s="42"/>
      <c r="U103" s="42"/>
      <c r="V103" s="42"/>
      <c r="W103" s="42"/>
      <c r="X103" s="42"/>
      <c r="Y103" s="42"/>
      <c r="Z103" s="57"/>
      <c r="AA103" s="44"/>
      <c r="AB103" s="44" t="s">
        <v>2292</v>
      </c>
      <c r="AC103" s="42"/>
      <c r="AD103" s="42"/>
      <c r="AE103" s="42"/>
      <c r="AF103" s="42"/>
      <c r="AG103" s="42"/>
      <c r="AH103" s="42"/>
      <c r="AI103" s="42"/>
      <c r="AJ103" s="42"/>
      <c r="AK103" s="42"/>
      <c r="AL103" s="42"/>
      <c r="AM103" s="42"/>
      <c r="AN103" s="372"/>
      <c r="AO103" s="372"/>
      <c r="AP103" s="372"/>
      <c r="AQ103" s="372"/>
      <c r="BA103" s="44"/>
      <c r="BB103" s="44" t="s">
        <v>2292</v>
      </c>
      <c r="BC103" s="42"/>
      <c r="BD103" s="42"/>
      <c r="BE103" s="42"/>
      <c r="BF103" s="42"/>
      <c r="BG103" s="42"/>
      <c r="BH103" s="42"/>
      <c r="BI103" s="42"/>
      <c r="BJ103" s="42"/>
      <c r="BK103" s="42"/>
      <c r="BL103" s="42"/>
      <c r="BM103" s="42"/>
    </row>
    <row r="104" spans="1:65" s="48" customFormat="1" ht="24.95" customHeight="1">
      <c r="A104" s="5"/>
      <c r="B104" s="43"/>
      <c r="C104" s="43"/>
      <c r="D104" s="43"/>
      <c r="E104" s="43"/>
      <c r="F104" s="43"/>
      <c r="G104" s="43"/>
      <c r="H104" s="43"/>
      <c r="I104" s="43"/>
      <c r="J104" s="43"/>
      <c r="K104" s="43"/>
      <c r="L104" s="43"/>
      <c r="M104" s="42"/>
      <c r="N104" s="42"/>
      <c r="O104" s="42"/>
      <c r="P104" s="42"/>
      <c r="Q104" s="42"/>
      <c r="R104" s="42"/>
      <c r="S104" s="42"/>
      <c r="T104" s="42"/>
      <c r="U104" s="42"/>
      <c r="V104" s="42"/>
      <c r="W104" s="42"/>
      <c r="X104" s="42"/>
      <c r="Y104" s="42"/>
      <c r="Z104" s="57"/>
      <c r="AA104" s="43"/>
      <c r="AB104" s="83"/>
      <c r="AC104" s="42"/>
      <c r="AD104" s="42"/>
      <c r="AE104" s="42"/>
      <c r="AF104" s="42"/>
      <c r="AG104" s="42"/>
      <c r="AH104" s="42"/>
      <c r="AI104" s="42"/>
      <c r="AJ104" s="42"/>
      <c r="AK104" s="42"/>
      <c r="AL104" s="42"/>
      <c r="AM104" s="42"/>
      <c r="AN104" s="372"/>
      <c r="AO104" s="372"/>
      <c r="AP104" s="372"/>
      <c r="AQ104" s="372"/>
      <c r="BA104" s="43"/>
      <c r="BB104" s="83"/>
      <c r="BC104" s="42"/>
      <c r="BD104" s="42"/>
      <c r="BE104" s="42"/>
      <c r="BF104" s="42"/>
      <c r="BG104" s="42"/>
      <c r="BH104" s="42"/>
      <c r="BI104" s="42"/>
      <c r="BJ104" s="42"/>
      <c r="BK104" s="42"/>
      <c r="BL104" s="42"/>
      <c r="BM104" s="42"/>
    </row>
    <row r="105" spans="1:65" s="48" customFormat="1" ht="24.95" customHeight="1">
      <c r="A105" s="5"/>
      <c r="B105" s="43"/>
      <c r="C105" s="43"/>
      <c r="D105" s="43"/>
      <c r="E105" s="43"/>
      <c r="F105" s="43"/>
      <c r="G105" s="43"/>
      <c r="H105" s="43"/>
      <c r="I105" s="43"/>
      <c r="J105" s="43"/>
      <c r="K105" s="43"/>
      <c r="L105" s="43"/>
      <c r="M105" s="42"/>
      <c r="N105" s="42"/>
      <c r="O105" s="42"/>
      <c r="P105" s="42"/>
      <c r="Q105" s="42"/>
      <c r="R105" s="42"/>
      <c r="S105" s="42"/>
      <c r="T105" s="42"/>
      <c r="U105" s="42"/>
      <c r="V105" s="42"/>
      <c r="W105" s="42"/>
      <c r="X105" s="42"/>
      <c r="Y105" s="42"/>
      <c r="Z105" s="57"/>
      <c r="AA105" s="43"/>
      <c r="AB105" s="83" t="s">
        <v>2309</v>
      </c>
      <c r="AC105" s="42"/>
      <c r="AD105" s="42"/>
      <c r="AE105" s="42"/>
      <c r="AF105" s="42"/>
      <c r="AG105" s="42"/>
      <c r="AH105" s="42"/>
      <c r="AI105" s="42"/>
      <c r="AJ105" s="42"/>
      <c r="AK105" s="42"/>
      <c r="AL105" s="42"/>
      <c r="AM105" s="42"/>
      <c r="AN105" s="372"/>
      <c r="AO105" s="372"/>
      <c r="AP105" s="372"/>
      <c r="AQ105" s="372"/>
      <c r="BA105" s="43"/>
      <c r="BB105" s="83" t="s">
        <v>2309</v>
      </c>
      <c r="BC105" s="42"/>
      <c r="BD105" s="42"/>
      <c r="BE105" s="42"/>
      <c r="BF105" s="42"/>
      <c r="BG105" s="42"/>
      <c r="BH105" s="42"/>
      <c r="BI105" s="42"/>
      <c r="BJ105" s="42"/>
      <c r="BK105" s="42"/>
      <c r="BL105" s="42"/>
      <c r="BM105" s="42"/>
    </row>
    <row r="106" spans="1:65" s="41" customFormat="1" ht="24.95" customHeight="1">
      <c r="A106" s="5"/>
      <c r="B106" s="43"/>
      <c r="C106" s="43"/>
      <c r="D106" s="43"/>
      <c r="E106" s="43"/>
      <c r="F106" s="43"/>
      <c r="G106" s="43"/>
      <c r="H106" s="43"/>
      <c r="I106" s="43"/>
      <c r="J106" s="43"/>
      <c r="K106" s="43"/>
      <c r="L106" s="43"/>
      <c r="M106" s="42"/>
      <c r="N106" s="42"/>
      <c r="O106" s="42"/>
      <c r="P106" s="42"/>
      <c r="Q106" s="42"/>
      <c r="R106" s="42"/>
      <c r="S106" s="42"/>
      <c r="T106" s="42"/>
      <c r="U106" s="42"/>
      <c r="V106" s="42"/>
      <c r="W106" s="42"/>
      <c r="X106" s="42"/>
      <c r="Y106" s="42"/>
      <c r="Z106" s="57"/>
      <c r="AA106" s="83"/>
      <c r="AB106" s="44" t="s">
        <v>2293</v>
      </c>
      <c r="AC106" s="42"/>
      <c r="AD106" s="42"/>
      <c r="AE106" s="42"/>
      <c r="AF106" s="42"/>
      <c r="AG106" s="42"/>
      <c r="AH106" s="42"/>
      <c r="AI106" s="42"/>
      <c r="AJ106" s="42"/>
      <c r="AK106" s="42"/>
      <c r="AL106" s="42"/>
      <c r="AM106" s="42"/>
      <c r="AN106" s="372"/>
      <c r="AO106" s="372"/>
      <c r="AP106" s="372"/>
      <c r="AQ106" s="372"/>
      <c r="BA106" s="83"/>
      <c r="BB106" s="44" t="s">
        <v>2293</v>
      </c>
      <c r="BC106" s="42"/>
      <c r="BD106" s="42"/>
      <c r="BE106" s="42"/>
      <c r="BF106" s="42"/>
      <c r="BG106" s="42"/>
      <c r="BH106" s="42"/>
      <c r="BI106" s="42"/>
      <c r="BJ106" s="42"/>
      <c r="BK106" s="42"/>
      <c r="BL106" s="42"/>
      <c r="BM106" s="42"/>
    </row>
    <row r="107" spans="1:65" ht="24.95" customHeight="1">
      <c r="A107" s="41"/>
      <c r="B107" s="43"/>
      <c r="C107" s="43"/>
      <c r="D107" s="43"/>
      <c r="E107" s="43"/>
      <c r="F107" s="43"/>
      <c r="G107" s="43"/>
      <c r="H107" s="43"/>
      <c r="I107" s="43"/>
      <c r="J107" s="43"/>
      <c r="K107" s="43"/>
      <c r="L107" s="43"/>
      <c r="M107" s="42"/>
      <c r="N107" s="42"/>
      <c r="O107" s="42"/>
      <c r="P107" s="42"/>
      <c r="Q107" s="42"/>
      <c r="R107" s="42"/>
      <c r="S107" s="42"/>
      <c r="T107" s="42"/>
      <c r="U107" s="42"/>
      <c r="V107" s="42"/>
      <c r="W107" s="42"/>
      <c r="X107" s="42"/>
      <c r="Y107" s="42"/>
      <c r="Z107" s="57"/>
      <c r="AA107" s="43"/>
      <c r="AB107" s="83" t="s">
        <v>2280</v>
      </c>
      <c r="AC107" s="42"/>
      <c r="AD107" s="42"/>
      <c r="AE107" s="42"/>
      <c r="AF107" s="42"/>
      <c r="AG107" s="42"/>
      <c r="AH107" s="42"/>
      <c r="AI107" s="42"/>
      <c r="AJ107" s="42"/>
      <c r="AK107" s="42"/>
      <c r="AL107" s="42"/>
      <c r="AM107" s="42"/>
      <c r="AN107" s="372"/>
      <c r="AO107" s="372"/>
      <c r="AP107" s="372"/>
      <c r="AQ107" s="372"/>
      <c r="BA107" s="43"/>
      <c r="BB107" s="83" t="s">
        <v>2280</v>
      </c>
      <c r="BC107" s="42"/>
      <c r="BD107" s="42"/>
      <c r="BE107" s="42"/>
      <c r="BF107" s="42"/>
      <c r="BG107" s="42"/>
      <c r="BH107" s="42"/>
      <c r="BI107" s="42"/>
      <c r="BJ107" s="42"/>
      <c r="BK107" s="42"/>
      <c r="BL107" s="42"/>
      <c r="BM107" s="42"/>
    </row>
    <row r="108" spans="1:65" ht="24.95" customHeight="1">
      <c r="A108" s="41"/>
      <c r="B108" s="43"/>
      <c r="C108" s="43"/>
      <c r="D108" s="43"/>
      <c r="E108" s="43"/>
      <c r="F108" s="43"/>
      <c r="G108" s="43"/>
      <c r="H108" s="43"/>
      <c r="I108" s="43"/>
      <c r="J108" s="43"/>
      <c r="K108" s="43"/>
      <c r="L108" s="43"/>
      <c r="M108" s="42"/>
      <c r="N108" s="42"/>
      <c r="O108" s="42"/>
      <c r="P108" s="42"/>
      <c r="Q108" s="42"/>
      <c r="R108" s="42"/>
      <c r="S108" s="42"/>
      <c r="T108" s="42"/>
      <c r="U108" s="42"/>
      <c r="V108" s="42"/>
      <c r="W108" s="42"/>
      <c r="X108" s="42"/>
      <c r="Y108" s="42"/>
      <c r="Z108" s="57"/>
      <c r="AA108" s="43"/>
      <c r="AB108" s="83" t="s">
        <v>2281</v>
      </c>
      <c r="AC108" s="42"/>
      <c r="AD108" s="42"/>
      <c r="AE108" s="42"/>
      <c r="AF108" s="42"/>
      <c r="AG108" s="42"/>
      <c r="AH108" s="42"/>
      <c r="AI108" s="42"/>
      <c r="AJ108" s="42"/>
      <c r="AK108" s="42"/>
      <c r="AL108" s="42"/>
      <c r="AM108" s="42"/>
      <c r="AN108" s="372"/>
      <c r="AO108" s="372"/>
      <c r="AP108" s="372"/>
      <c r="AQ108" s="372"/>
      <c r="BA108" s="43"/>
      <c r="BB108" s="83" t="s">
        <v>2281</v>
      </c>
      <c r="BC108" s="42"/>
      <c r="BD108" s="42"/>
      <c r="BE108" s="42"/>
      <c r="BF108" s="42"/>
      <c r="BG108" s="42"/>
      <c r="BH108" s="42"/>
      <c r="BI108" s="42"/>
      <c r="BJ108" s="42"/>
      <c r="BK108" s="42"/>
      <c r="BL108" s="42"/>
      <c r="BM108" s="42"/>
    </row>
    <row r="109" spans="1:65" ht="24.95" customHeight="1">
      <c r="A109" s="41"/>
      <c r="B109" s="43"/>
      <c r="C109" s="43"/>
      <c r="D109" s="43"/>
      <c r="E109" s="43"/>
      <c r="F109" s="43"/>
      <c r="G109" s="43"/>
      <c r="H109" s="43"/>
      <c r="I109" s="43"/>
      <c r="J109" s="43"/>
      <c r="K109" s="43"/>
      <c r="L109" s="43"/>
      <c r="M109" s="42"/>
      <c r="N109" s="42"/>
      <c r="O109" s="42"/>
      <c r="P109" s="42"/>
      <c r="Q109" s="42"/>
      <c r="R109" s="42"/>
      <c r="S109" s="42"/>
      <c r="T109" s="42"/>
      <c r="U109" s="42"/>
      <c r="V109" s="42"/>
      <c r="W109" s="42"/>
      <c r="X109" s="42"/>
      <c r="Y109" s="42"/>
      <c r="Z109" s="57"/>
      <c r="AA109" s="43"/>
      <c r="AB109" s="43"/>
      <c r="AC109" s="42"/>
      <c r="AD109" s="42"/>
      <c r="AE109" s="84"/>
      <c r="AF109" s="84"/>
      <c r="AG109" s="84"/>
      <c r="AH109" s="84"/>
      <c r="AI109" s="84"/>
      <c r="AJ109" s="84"/>
      <c r="AK109" s="84"/>
      <c r="AL109" s="84"/>
      <c r="AM109" s="84"/>
      <c r="AN109" s="372"/>
      <c r="AO109" s="372"/>
      <c r="AP109" s="372"/>
      <c r="AQ109" s="372"/>
      <c r="BA109" s="43"/>
      <c r="BB109" s="43"/>
      <c r="BC109" s="42"/>
      <c r="BD109" s="42"/>
      <c r="BE109" s="84"/>
      <c r="BF109" s="84"/>
      <c r="BG109" s="84"/>
      <c r="BH109" s="84"/>
      <c r="BI109" s="84"/>
      <c r="BJ109" s="84"/>
      <c r="BK109" s="84"/>
      <c r="BL109" s="84"/>
      <c r="BM109" s="84"/>
    </row>
    <row r="110" spans="1:65" ht="24.95" customHeight="1">
      <c r="A110" s="41"/>
      <c r="B110" s="43"/>
      <c r="C110" s="43"/>
      <c r="D110" s="43"/>
      <c r="E110" s="43"/>
      <c r="F110" s="43"/>
      <c r="G110" s="43"/>
      <c r="H110" s="43"/>
      <c r="I110" s="43"/>
      <c r="J110" s="43"/>
      <c r="K110" s="43"/>
      <c r="L110" s="43"/>
      <c r="M110" s="42"/>
      <c r="N110" s="42"/>
      <c r="O110" s="42"/>
      <c r="P110" s="42"/>
      <c r="Q110" s="42"/>
      <c r="R110" s="42"/>
      <c r="S110" s="42"/>
      <c r="T110" s="42"/>
      <c r="U110" s="42"/>
      <c r="V110" s="42"/>
      <c r="W110" s="42"/>
      <c r="X110" s="42"/>
      <c r="Y110" s="42"/>
      <c r="Z110" s="57"/>
      <c r="AA110" s="43"/>
      <c r="AB110" s="44" t="s">
        <v>2294</v>
      </c>
      <c r="AC110" s="42"/>
      <c r="AD110" s="42"/>
      <c r="AE110" s="84"/>
      <c r="AF110" s="84"/>
      <c r="AG110" s="84"/>
      <c r="AH110" s="84"/>
      <c r="AI110" s="84"/>
      <c r="AJ110" s="84"/>
      <c r="AK110" s="84"/>
      <c r="AL110" s="84"/>
      <c r="AM110" s="84"/>
      <c r="AN110" s="372"/>
      <c r="AO110" s="372"/>
      <c r="AP110" s="372"/>
      <c r="AQ110" s="372"/>
      <c r="BA110" s="43"/>
      <c r="BB110" s="44" t="s">
        <v>2294</v>
      </c>
      <c r="BC110" s="42"/>
      <c r="BD110" s="42"/>
      <c r="BE110" s="84"/>
      <c r="BF110" s="84"/>
      <c r="BG110" s="84"/>
      <c r="BH110" s="84"/>
      <c r="BI110" s="84"/>
      <c r="BJ110" s="84"/>
      <c r="BK110" s="84"/>
      <c r="BL110" s="84"/>
      <c r="BM110" s="84"/>
    </row>
    <row r="111" spans="1:65" ht="24.95" customHeight="1">
      <c r="A111" s="41"/>
      <c r="B111" s="43"/>
      <c r="C111" s="43"/>
      <c r="D111" s="43"/>
      <c r="E111" s="43"/>
      <c r="F111" s="43"/>
      <c r="G111" s="43"/>
      <c r="H111" s="43"/>
      <c r="I111" s="43"/>
      <c r="J111" s="43"/>
      <c r="K111" s="43"/>
      <c r="L111" s="43"/>
      <c r="M111" s="42"/>
      <c r="N111" s="42"/>
      <c r="O111" s="42"/>
      <c r="P111" s="42"/>
      <c r="Q111" s="42"/>
      <c r="R111" s="42"/>
      <c r="S111" s="42"/>
      <c r="T111" s="42"/>
      <c r="U111" s="42"/>
      <c r="V111" s="42"/>
      <c r="W111" s="42"/>
      <c r="X111" s="42"/>
      <c r="Y111" s="42"/>
      <c r="Z111" s="57"/>
      <c r="AA111" s="43"/>
      <c r="AB111" s="43" t="s">
        <v>2295</v>
      </c>
      <c r="AC111" s="42"/>
      <c r="AD111" s="42"/>
      <c r="AE111" s="363"/>
      <c r="AF111" s="363"/>
      <c r="AG111" s="363"/>
      <c r="AH111" s="363"/>
      <c r="AI111" s="363"/>
      <c r="AJ111" s="363"/>
      <c r="AK111" s="363"/>
      <c r="AL111" s="363"/>
      <c r="AM111" s="84"/>
      <c r="AN111" s="372"/>
      <c r="AO111" s="372"/>
      <c r="AP111" s="372"/>
      <c r="AQ111" s="372"/>
      <c r="BA111" s="43"/>
      <c r="BB111" s="43" t="s">
        <v>2295</v>
      </c>
      <c r="BC111" s="42"/>
      <c r="BD111" s="42"/>
      <c r="BE111" s="363"/>
      <c r="BF111" s="363"/>
      <c r="BG111" s="363"/>
      <c r="BH111" s="363"/>
      <c r="BI111" s="363"/>
      <c r="BJ111" s="363"/>
      <c r="BK111" s="363"/>
      <c r="BL111" s="363"/>
      <c r="BM111" s="84"/>
    </row>
    <row r="112" spans="1:65" ht="24.95" customHeight="1">
      <c r="A112" s="41"/>
      <c r="B112" s="43"/>
      <c r="C112" s="43"/>
      <c r="D112" s="43"/>
      <c r="E112" s="43"/>
      <c r="F112" s="43"/>
      <c r="G112" s="43"/>
      <c r="H112" s="43"/>
      <c r="I112" s="43"/>
      <c r="J112" s="43"/>
      <c r="K112" s="43"/>
      <c r="L112" s="43"/>
      <c r="M112" s="42"/>
      <c r="N112" s="42"/>
      <c r="O112" s="42"/>
      <c r="P112" s="42"/>
      <c r="Q112" s="42"/>
      <c r="R112" s="42"/>
      <c r="S112" s="42"/>
      <c r="T112" s="42"/>
      <c r="U112" s="42"/>
      <c r="V112" s="42"/>
      <c r="W112" s="42"/>
      <c r="X112" s="42"/>
      <c r="Y112" s="42"/>
      <c r="Z112" s="57"/>
      <c r="AA112" s="43"/>
      <c r="AB112" s="43" t="s">
        <v>2282</v>
      </c>
      <c r="AC112" s="42"/>
      <c r="AD112" s="84"/>
      <c r="AE112" s="363"/>
      <c r="AF112" s="363"/>
      <c r="AG112" s="363"/>
      <c r="AH112" s="363"/>
      <c r="AI112" s="363"/>
      <c r="AJ112" s="363"/>
      <c r="AK112" s="363"/>
      <c r="AL112" s="363"/>
      <c r="AM112" s="84"/>
      <c r="AN112" s="372"/>
      <c r="AO112" s="372"/>
      <c r="AP112" s="372"/>
      <c r="AQ112" s="372"/>
      <c r="BA112" s="43"/>
      <c r="BB112" s="43" t="s">
        <v>2282</v>
      </c>
      <c r="BC112" s="42"/>
      <c r="BD112" s="84"/>
      <c r="BE112" s="363"/>
      <c r="BF112" s="363"/>
      <c r="BG112" s="363"/>
      <c r="BH112" s="363"/>
      <c r="BI112" s="363"/>
      <c r="BJ112" s="363"/>
      <c r="BK112" s="363"/>
      <c r="BL112" s="363"/>
      <c r="BM112" s="84"/>
    </row>
    <row r="113" spans="1:65" ht="24.95" customHeight="1">
      <c r="A113" s="41"/>
      <c r="B113" s="43"/>
      <c r="C113" s="43"/>
      <c r="D113" s="43"/>
      <c r="E113" s="43"/>
      <c r="F113" s="43"/>
      <c r="G113" s="43"/>
      <c r="H113" s="43"/>
      <c r="I113" s="43"/>
      <c r="J113" s="43"/>
      <c r="K113" s="43"/>
      <c r="L113" s="43"/>
      <c r="M113" s="42"/>
      <c r="N113" s="42"/>
      <c r="O113" s="42"/>
      <c r="P113" s="42"/>
      <c r="Q113" s="42"/>
      <c r="R113" s="42"/>
      <c r="S113" s="42"/>
      <c r="T113" s="42"/>
      <c r="U113" s="42"/>
      <c r="V113" s="42"/>
      <c r="W113" s="42"/>
      <c r="X113" s="42"/>
      <c r="Y113" s="42"/>
      <c r="Z113" s="57"/>
      <c r="AA113" s="43"/>
      <c r="AB113" s="398" t="s">
        <v>2283</v>
      </c>
      <c r="AC113" s="42"/>
      <c r="AD113" s="84"/>
      <c r="AE113" s="84"/>
      <c r="AF113" s="84"/>
      <c r="AG113" s="84"/>
      <c r="AH113" s="84"/>
      <c r="AI113" s="84"/>
      <c r="AJ113" s="84"/>
      <c r="AK113" s="84"/>
      <c r="AL113" s="84"/>
      <c r="AM113" s="84"/>
      <c r="AN113" s="372"/>
      <c r="AO113" s="372"/>
      <c r="AP113" s="372"/>
      <c r="AQ113" s="372"/>
      <c r="BA113" s="43"/>
      <c r="BB113" s="398" t="s">
        <v>2283</v>
      </c>
      <c r="BC113" s="42"/>
      <c r="BD113" s="84"/>
      <c r="BE113" s="84"/>
      <c r="BF113" s="84"/>
      <c r="BG113" s="84"/>
      <c r="BH113" s="84"/>
      <c r="BI113" s="84"/>
      <c r="BJ113" s="84"/>
      <c r="BK113" s="84"/>
      <c r="BL113" s="84"/>
      <c r="BM113" s="84"/>
    </row>
    <row r="114" spans="1:65" ht="24.95" customHeight="1">
      <c r="A114" s="41"/>
      <c r="B114" s="43"/>
      <c r="C114" s="43"/>
      <c r="D114" s="43"/>
      <c r="E114" s="43"/>
      <c r="F114" s="43"/>
      <c r="G114" s="43"/>
      <c r="H114" s="43"/>
      <c r="I114" s="43"/>
      <c r="J114" s="43"/>
      <c r="K114" s="43"/>
      <c r="L114" s="43"/>
      <c r="M114" s="42"/>
      <c r="N114" s="42"/>
      <c r="O114" s="42"/>
      <c r="P114" s="42"/>
      <c r="Q114" s="42"/>
      <c r="R114" s="42"/>
      <c r="S114" s="42"/>
      <c r="T114" s="42"/>
      <c r="U114" s="42"/>
      <c r="V114" s="42"/>
      <c r="W114" s="42"/>
      <c r="X114" s="42"/>
      <c r="Y114" s="42"/>
      <c r="Z114" s="57"/>
      <c r="AA114" s="43"/>
      <c r="AB114" s="44"/>
      <c r="AC114" s="42"/>
      <c r="AD114" s="363"/>
      <c r="AE114" s="84"/>
      <c r="AF114" s="84"/>
      <c r="AG114" s="84"/>
      <c r="AH114" s="84"/>
      <c r="AI114" s="84"/>
      <c r="AJ114" s="84"/>
      <c r="AK114" s="84"/>
      <c r="AL114" s="84"/>
      <c r="AM114" s="84"/>
      <c r="AN114" s="372"/>
      <c r="AO114" s="372"/>
      <c r="AP114" s="372"/>
      <c r="AQ114" s="372"/>
      <c r="BA114" s="43"/>
      <c r="BB114" s="44"/>
      <c r="BC114" s="42"/>
      <c r="BD114" s="363"/>
      <c r="BE114" s="84"/>
      <c r="BF114" s="84"/>
      <c r="BG114" s="84"/>
      <c r="BH114" s="84"/>
      <c r="BI114" s="84"/>
      <c r="BJ114" s="84"/>
      <c r="BK114" s="84"/>
      <c r="BL114" s="84"/>
      <c r="BM114" s="84"/>
    </row>
    <row r="115" spans="1:65" ht="24.95" customHeight="1">
      <c r="A115" s="41"/>
      <c r="B115" s="43"/>
      <c r="C115" s="43"/>
      <c r="D115" s="43"/>
      <c r="E115" s="43"/>
      <c r="F115" s="43"/>
      <c r="G115" s="43"/>
      <c r="H115" s="43"/>
      <c r="I115" s="43"/>
      <c r="J115" s="43"/>
      <c r="K115" s="43"/>
      <c r="L115" s="43"/>
      <c r="M115" s="42"/>
      <c r="N115" s="42"/>
      <c r="O115" s="42"/>
      <c r="P115" s="42"/>
      <c r="Q115" s="42"/>
      <c r="R115" s="42"/>
      <c r="S115" s="42"/>
      <c r="T115" s="42"/>
      <c r="U115" s="42"/>
      <c r="V115" s="42"/>
      <c r="W115" s="42"/>
      <c r="X115" s="42"/>
      <c r="Y115" s="42"/>
      <c r="Z115" s="57"/>
      <c r="AA115" s="43"/>
      <c r="AB115" s="83" t="s">
        <v>2285</v>
      </c>
      <c r="AC115" s="42"/>
      <c r="AD115" s="363"/>
      <c r="AE115" s="84"/>
      <c r="AF115" s="84"/>
      <c r="AG115" s="84"/>
      <c r="AH115" s="84"/>
      <c r="AI115" s="84"/>
      <c r="AJ115" s="84"/>
      <c r="AK115" s="84"/>
      <c r="AL115" s="84"/>
      <c r="AM115" s="84"/>
      <c r="AN115" s="372"/>
      <c r="AO115" s="372"/>
      <c r="AP115" s="372"/>
      <c r="AQ115" s="372"/>
      <c r="BA115" s="43"/>
      <c r="BB115" s="83" t="s">
        <v>2285</v>
      </c>
      <c r="BC115" s="42"/>
      <c r="BD115" s="363"/>
      <c r="BE115" s="84"/>
      <c r="BF115" s="84"/>
      <c r="BG115" s="84"/>
      <c r="BH115" s="84"/>
      <c r="BI115" s="84"/>
      <c r="BJ115" s="84"/>
      <c r="BK115" s="84"/>
      <c r="BL115" s="84"/>
      <c r="BM115" s="84"/>
    </row>
    <row r="116" spans="1:65" ht="24.95" customHeight="1">
      <c r="A116" s="42"/>
      <c r="B116" s="43"/>
      <c r="C116" s="43"/>
      <c r="D116" s="43"/>
      <c r="E116" s="43"/>
      <c r="F116" s="43"/>
      <c r="G116" s="43"/>
      <c r="H116" s="43"/>
      <c r="I116" s="43"/>
      <c r="J116" s="43"/>
      <c r="K116" s="43"/>
      <c r="L116" s="43"/>
      <c r="M116" s="42"/>
      <c r="N116" s="42"/>
      <c r="O116" s="42"/>
      <c r="P116" s="42"/>
      <c r="Q116" s="42"/>
      <c r="R116" s="42"/>
      <c r="S116" s="42"/>
      <c r="T116" s="42"/>
      <c r="U116" s="42"/>
      <c r="V116" s="42"/>
      <c r="W116" s="42"/>
      <c r="X116" s="42"/>
      <c r="Y116" s="42"/>
      <c r="Z116" s="57"/>
      <c r="AA116" s="43"/>
      <c r="AB116" s="44" t="s">
        <v>2284</v>
      </c>
      <c r="AC116" s="42"/>
      <c r="AD116" s="84"/>
      <c r="AE116" s="84"/>
      <c r="AF116" s="84"/>
      <c r="AG116" s="84"/>
      <c r="AH116" s="84"/>
      <c r="AI116" s="84"/>
      <c r="AJ116" s="84"/>
      <c r="AK116" s="84"/>
      <c r="AL116" s="84"/>
      <c r="AM116" s="84"/>
      <c r="AN116" s="372"/>
      <c r="AO116" s="372"/>
      <c r="AP116" s="372"/>
      <c r="AQ116" s="372"/>
      <c r="BA116" s="43"/>
      <c r="BB116" s="44" t="s">
        <v>2284</v>
      </c>
      <c r="BC116" s="42"/>
      <c r="BD116" s="84"/>
      <c r="BE116" s="84"/>
      <c r="BF116" s="84"/>
      <c r="BG116" s="84"/>
      <c r="BH116" s="84"/>
      <c r="BI116" s="84"/>
      <c r="BJ116" s="84"/>
      <c r="BK116" s="84"/>
      <c r="BL116" s="84"/>
      <c r="BM116" s="84"/>
    </row>
    <row r="117" spans="1:65" ht="24.95" customHeight="1">
      <c r="A117" s="42"/>
      <c r="B117" s="43"/>
      <c r="C117" s="43"/>
      <c r="D117" s="43"/>
      <c r="E117" s="43"/>
      <c r="F117" s="43"/>
      <c r="G117" s="43"/>
      <c r="H117" s="43"/>
      <c r="I117" s="43"/>
      <c r="J117" s="43"/>
      <c r="K117" s="43"/>
      <c r="L117" s="43"/>
      <c r="M117" s="42"/>
      <c r="N117" s="42"/>
      <c r="O117" s="42"/>
      <c r="P117" s="42"/>
      <c r="Q117" s="42"/>
      <c r="R117" s="42"/>
      <c r="S117" s="42"/>
      <c r="T117" s="42"/>
      <c r="U117" s="42"/>
      <c r="V117" s="42"/>
      <c r="W117" s="42"/>
      <c r="X117" s="42"/>
      <c r="Y117" s="42"/>
      <c r="Z117" s="57" t="s">
        <v>0</v>
      </c>
      <c r="AA117" s="43" t="s">
        <v>0</v>
      </c>
      <c r="AB117" s="83" t="s">
        <v>2286</v>
      </c>
      <c r="AC117" s="42"/>
      <c r="AD117" s="84"/>
      <c r="AE117" s="84"/>
      <c r="AF117" s="84"/>
      <c r="AG117" s="84"/>
      <c r="AH117" s="84"/>
      <c r="AI117" s="84"/>
      <c r="AJ117" s="84"/>
      <c r="AK117" s="84"/>
      <c r="AL117" s="84"/>
      <c r="AM117" s="84"/>
      <c r="AN117" s="372"/>
      <c r="AO117" s="372"/>
      <c r="AP117" s="372"/>
      <c r="AQ117" s="372"/>
      <c r="BA117" s="43" t="s">
        <v>0</v>
      </c>
      <c r="BB117" s="83" t="s">
        <v>2286</v>
      </c>
      <c r="BC117" s="42"/>
      <c r="BD117" s="84"/>
      <c r="BE117" s="84"/>
      <c r="BF117" s="84"/>
      <c r="BG117" s="84"/>
      <c r="BH117" s="84"/>
      <c r="BI117" s="84"/>
      <c r="BJ117" s="84"/>
      <c r="BK117" s="84"/>
      <c r="BL117" s="84"/>
      <c r="BM117" s="84"/>
    </row>
    <row r="118" spans="1:65" ht="24.95" customHeight="1">
      <c r="A118" s="42"/>
      <c r="B118" s="43"/>
      <c r="C118" s="43"/>
      <c r="D118" s="43"/>
      <c r="E118" s="43"/>
      <c r="F118" s="43"/>
      <c r="G118" s="43"/>
      <c r="H118" s="43"/>
      <c r="I118" s="43"/>
      <c r="J118" s="43"/>
      <c r="K118" s="43"/>
      <c r="L118" s="43"/>
      <c r="M118" s="42"/>
      <c r="N118" s="42"/>
      <c r="O118" s="42"/>
      <c r="P118" s="42"/>
      <c r="Q118" s="42"/>
      <c r="R118" s="42"/>
      <c r="S118" s="42"/>
      <c r="T118" s="42"/>
      <c r="U118" s="42"/>
      <c r="V118" s="42"/>
      <c r="W118" s="42"/>
      <c r="X118" s="42"/>
      <c r="Y118" s="42"/>
      <c r="Z118" s="62"/>
      <c r="AA118" s="384"/>
      <c r="AB118" s="43" t="s">
        <v>2287</v>
      </c>
      <c r="AC118" s="42"/>
      <c r="AD118" s="85"/>
      <c r="AE118" s="84"/>
      <c r="AF118" s="84"/>
      <c r="AG118" s="84"/>
      <c r="AH118" s="84"/>
      <c r="AI118" s="84"/>
      <c r="AJ118" s="84"/>
      <c r="AK118" s="84"/>
      <c r="AL118" s="84"/>
      <c r="AM118" s="84"/>
      <c r="AN118" s="372"/>
      <c r="AO118" s="372"/>
      <c r="AP118" s="372"/>
      <c r="AQ118" s="372"/>
      <c r="BA118" s="384"/>
      <c r="BB118" s="43" t="s">
        <v>2287</v>
      </c>
      <c r="BC118" s="42"/>
      <c r="BD118" s="85"/>
      <c r="BE118" s="84"/>
      <c r="BF118" s="84"/>
      <c r="BG118" s="84"/>
      <c r="BH118" s="84"/>
      <c r="BI118" s="84"/>
      <c r="BJ118" s="84"/>
      <c r="BK118" s="84"/>
      <c r="BL118" s="84"/>
      <c r="BM118" s="84"/>
    </row>
    <row r="119" spans="1:65" ht="24.95" customHeight="1">
      <c r="A119" s="42"/>
      <c r="B119" s="43"/>
      <c r="C119" s="43"/>
      <c r="D119" s="43"/>
      <c r="E119" s="43"/>
      <c r="F119" s="43"/>
      <c r="G119" s="43"/>
      <c r="H119" s="43"/>
      <c r="I119" s="43"/>
      <c r="J119" s="43"/>
      <c r="K119" s="43"/>
      <c r="L119" s="43"/>
      <c r="M119" s="42"/>
      <c r="N119" s="42"/>
      <c r="O119" s="42"/>
      <c r="P119" s="42"/>
      <c r="Q119" s="42"/>
      <c r="R119" s="42"/>
      <c r="S119" s="42"/>
      <c r="T119" s="42"/>
      <c r="U119" s="42"/>
      <c r="V119" s="42"/>
      <c r="W119" s="42"/>
      <c r="X119" s="42"/>
      <c r="Y119" s="42"/>
      <c r="Z119" s="59"/>
      <c r="AA119" s="43" t="s">
        <v>0</v>
      </c>
      <c r="AB119" s="44" t="s">
        <v>2288</v>
      </c>
      <c r="AC119" s="42"/>
      <c r="AD119" s="84"/>
      <c r="AE119" s="84"/>
      <c r="AF119" s="84"/>
      <c r="AG119" s="84"/>
      <c r="AH119" s="84"/>
      <c r="AI119" s="84"/>
      <c r="AJ119" s="84"/>
      <c r="AK119" s="84"/>
      <c r="AL119" s="84"/>
      <c r="AM119" s="84"/>
      <c r="AN119" s="372"/>
      <c r="AO119" s="372"/>
      <c r="AP119" s="372"/>
      <c r="AQ119" s="372"/>
      <c r="BA119" s="43" t="s">
        <v>0</v>
      </c>
      <c r="BB119" s="44" t="s">
        <v>2288</v>
      </c>
      <c r="BC119" s="42"/>
      <c r="BD119" s="84"/>
      <c r="BE119" s="84"/>
      <c r="BF119" s="84"/>
      <c r="BG119" s="84"/>
      <c r="BH119" s="84"/>
      <c r="BI119" s="84"/>
      <c r="BJ119" s="84"/>
      <c r="BK119" s="84"/>
      <c r="BL119" s="84"/>
      <c r="BM119" s="84"/>
    </row>
    <row r="120" spans="1:65" ht="24.95" customHeight="1">
      <c r="A120" s="42"/>
      <c r="B120" s="43"/>
      <c r="C120" s="43"/>
      <c r="D120" s="43"/>
      <c r="E120" s="43"/>
      <c r="F120" s="43"/>
      <c r="G120" s="43"/>
      <c r="H120" s="43"/>
      <c r="I120" s="43"/>
      <c r="J120" s="43"/>
      <c r="K120" s="43"/>
      <c r="L120" s="43"/>
      <c r="M120" s="42"/>
      <c r="N120" s="42"/>
      <c r="O120" s="42"/>
      <c r="P120" s="42"/>
      <c r="Q120" s="42"/>
      <c r="R120" s="42"/>
      <c r="S120" s="42"/>
      <c r="T120" s="42"/>
      <c r="U120" s="42"/>
      <c r="V120" s="42"/>
      <c r="W120" s="42"/>
      <c r="X120" s="42"/>
      <c r="Y120" s="42"/>
      <c r="Z120" s="375"/>
      <c r="AA120" s="43" t="s">
        <v>0</v>
      </c>
      <c r="AB120" s="83" t="s">
        <v>2301</v>
      </c>
      <c r="AC120" s="42"/>
      <c r="AD120" s="84"/>
      <c r="AE120" s="84"/>
      <c r="AF120" s="84"/>
      <c r="AG120" s="84"/>
      <c r="AH120" s="84"/>
      <c r="AI120" s="84"/>
      <c r="AJ120" s="84"/>
      <c r="AK120" s="84"/>
      <c r="AL120" s="84"/>
      <c r="AM120" s="84"/>
      <c r="AN120" s="372"/>
      <c r="AO120" s="372"/>
      <c r="AP120" s="372"/>
      <c r="AQ120" s="372"/>
      <c r="BA120" s="43" t="s">
        <v>0</v>
      </c>
      <c r="BB120" s="83" t="s">
        <v>2301</v>
      </c>
      <c r="BC120" s="42"/>
      <c r="BD120" s="84"/>
      <c r="BE120" s="84"/>
      <c r="BF120" s="84"/>
      <c r="BG120" s="84"/>
      <c r="BH120" s="84"/>
      <c r="BI120" s="84"/>
      <c r="BJ120" s="84"/>
      <c r="BK120" s="84"/>
      <c r="BL120" s="84"/>
      <c r="BM120" s="84"/>
    </row>
    <row r="121" spans="1:65" ht="24.95" customHeight="1">
      <c r="A121" s="42"/>
      <c r="B121" s="43"/>
      <c r="C121" s="43"/>
      <c r="D121" s="43"/>
      <c r="E121" s="43"/>
      <c r="F121" s="43"/>
      <c r="G121" s="43"/>
      <c r="H121" s="43"/>
      <c r="I121" s="43"/>
      <c r="J121" s="43"/>
      <c r="K121" s="43"/>
      <c r="L121" s="43"/>
      <c r="M121" s="42"/>
      <c r="N121" s="42"/>
      <c r="O121" s="42"/>
      <c r="P121" s="42"/>
      <c r="Q121" s="42"/>
      <c r="R121" s="42"/>
      <c r="S121" s="42"/>
      <c r="T121" s="42"/>
      <c r="U121" s="42"/>
      <c r="V121" s="42"/>
      <c r="W121" s="42"/>
      <c r="X121" s="42"/>
      <c r="Y121" s="42"/>
      <c r="Z121" s="375"/>
      <c r="AA121" s="43" t="s">
        <v>0</v>
      </c>
      <c r="AB121" s="44"/>
      <c r="AC121" s="42"/>
      <c r="AD121" s="84"/>
      <c r="AE121" s="84"/>
      <c r="AF121" s="84"/>
      <c r="AG121" s="84"/>
      <c r="AH121" s="84"/>
      <c r="AI121" s="84"/>
      <c r="AJ121" s="84"/>
      <c r="AK121" s="84"/>
      <c r="AL121" s="84"/>
      <c r="AM121" s="84"/>
      <c r="AN121" s="372"/>
      <c r="AO121" s="372"/>
      <c r="AP121" s="372"/>
      <c r="AQ121" s="372"/>
      <c r="BA121" s="43" t="s">
        <v>0</v>
      </c>
      <c r="BB121" s="44"/>
      <c r="BC121" s="42"/>
      <c r="BD121" s="84"/>
      <c r="BE121" s="84"/>
      <c r="BF121" s="84"/>
      <c r="BG121" s="84"/>
      <c r="BH121" s="84"/>
      <c r="BI121" s="84"/>
      <c r="BJ121" s="84"/>
      <c r="BK121" s="84"/>
      <c r="BL121" s="84"/>
      <c r="BM121" s="84"/>
    </row>
    <row r="122" spans="1:65" ht="24.95" customHeight="1" thickBot="1">
      <c r="A122" s="42"/>
      <c r="B122" s="43"/>
      <c r="C122" s="43"/>
      <c r="D122" s="43"/>
      <c r="E122" s="43"/>
      <c r="F122" s="43"/>
      <c r="G122" s="43"/>
      <c r="H122" s="43"/>
      <c r="I122" s="43"/>
      <c r="J122" s="43"/>
      <c r="K122" s="43"/>
      <c r="L122" s="43"/>
      <c r="M122" s="42"/>
      <c r="N122" s="42"/>
      <c r="O122" s="42"/>
      <c r="P122" s="42"/>
      <c r="Q122" s="42"/>
      <c r="R122" s="42"/>
      <c r="S122" s="42"/>
      <c r="T122" s="42"/>
      <c r="U122" s="42"/>
      <c r="V122" s="42"/>
      <c r="W122" s="42"/>
      <c r="X122" s="42"/>
      <c r="Y122" s="42"/>
      <c r="Z122" s="61"/>
      <c r="AA122" s="43" t="s">
        <v>0</v>
      </c>
      <c r="AB122" s="362"/>
      <c r="AC122" s="42"/>
      <c r="AD122" s="85"/>
      <c r="AE122" s="84"/>
      <c r="AF122" s="84"/>
      <c r="AG122" s="84"/>
      <c r="AH122" s="84"/>
      <c r="AI122" s="84"/>
      <c r="AJ122" s="84"/>
      <c r="AK122" s="84"/>
      <c r="AL122" s="84"/>
      <c r="AM122" s="84"/>
      <c r="AN122" s="372"/>
      <c r="AO122" s="372"/>
      <c r="AP122" s="372"/>
      <c r="AQ122" s="372"/>
      <c r="BA122" s="43" t="s">
        <v>0</v>
      </c>
      <c r="BB122" s="362"/>
      <c r="BC122" s="42"/>
      <c r="BD122" s="85"/>
      <c r="BE122" s="84"/>
      <c r="BF122" s="84"/>
      <c r="BG122" s="84"/>
      <c r="BH122" s="84"/>
      <c r="BI122" s="84"/>
      <c r="BJ122" s="84"/>
      <c r="BK122" s="84"/>
      <c r="BL122" s="84"/>
      <c r="BM122" s="84"/>
    </row>
    <row r="123" spans="1:65" ht="24.95" customHeight="1" thickTop="1" thickBot="1">
      <c r="A123" s="42"/>
      <c r="B123" s="43"/>
      <c r="C123" s="43"/>
      <c r="D123" s="43"/>
      <c r="E123" s="43"/>
      <c r="F123" s="43"/>
      <c r="G123" s="43"/>
      <c r="H123" s="43"/>
      <c r="I123" s="43"/>
      <c r="J123" s="43"/>
      <c r="K123" s="43"/>
      <c r="L123" s="43"/>
      <c r="M123" s="42"/>
      <c r="N123" s="42"/>
      <c r="O123" s="42"/>
      <c r="P123" s="42"/>
      <c r="Q123" s="42"/>
      <c r="R123" s="42"/>
      <c r="S123" s="42"/>
      <c r="T123" s="42"/>
      <c r="U123" s="42"/>
      <c r="V123" s="42"/>
      <c r="W123" s="42"/>
      <c r="X123" s="42"/>
      <c r="Y123" s="42"/>
      <c r="Z123" s="402" t="s">
        <v>2268</v>
      </c>
      <c r="AA123" s="393" t="s">
        <v>2271</v>
      </c>
      <c r="AB123" s="399" t="s">
        <v>2296</v>
      </c>
      <c r="AC123" s="42"/>
      <c r="AD123" s="85"/>
      <c r="AE123" s="84"/>
      <c r="AF123" s="84"/>
      <c r="AG123" s="84"/>
      <c r="AH123" s="84"/>
      <c r="AI123" s="84"/>
      <c r="AJ123" s="84"/>
      <c r="AK123" s="84"/>
      <c r="AL123" s="84"/>
      <c r="AM123" s="84"/>
      <c r="AN123" s="372"/>
      <c r="AO123" s="372"/>
      <c r="AP123" s="372"/>
      <c r="AQ123" s="372"/>
      <c r="BA123" s="393" t="s">
        <v>2271</v>
      </c>
      <c r="BB123" s="399" t="s">
        <v>2296</v>
      </c>
      <c r="BC123" s="42"/>
      <c r="BD123" s="85"/>
      <c r="BE123" s="84"/>
      <c r="BF123" s="84"/>
      <c r="BG123" s="84"/>
      <c r="BH123" s="84"/>
      <c r="BI123" s="84"/>
      <c r="BJ123" s="84"/>
      <c r="BK123" s="84"/>
      <c r="BL123" s="84"/>
      <c r="BM123" s="84"/>
    </row>
    <row r="124" spans="1:65" ht="24.95" customHeight="1" thickTop="1">
      <c r="A124" s="42"/>
      <c r="B124" s="43"/>
      <c r="C124" s="43"/>
      <c r="D124" s="43"/>
      <c r="E124" s="43"/>
      <c r="F124" s="43"/>
      <c r="G124" s="43"/>
      <c r="H124" s="43"/>
      <c r="I124" s="43"/>
      <c r="J124" s="43"/>
      <c r="K124" s="43"/>
      <c r="L124" s="43"/>
      <c r="M124" s="42"/>
      <c r="N124" s="42"/>
      <c r="O124" s="42"/>
      <c r="P124" s="42"/>
      <c r="Q124" s="42"/>
      <c r="R124" s="42"/>
      <c r="S124" s="42"/>
      <c r="T124" s="42"/>
      <c r="U124" s="42"/>
      <c r="V124" s="42"/>
      <c r="W124" s="42"/>
      <c r="X124" s="42"/>
      <c r="Y124" s="42"/>
      <c r="Z124" s="61"/>
      <c r="AA124" s="43" t="s">
        <v>0</v>
      </c>
      <c r="AB124" s="43" t="s">
        <v>2297</v>
      </c>
      <c r="AC124" s="42"/>
      <c r="AD124" s="84"/>
      <c r="AE124" s="84"/>
      <c r="AF124" s="84"/>
      <c r="AG124" s="84"/>
      <c r="AH124" s="84"/>
      <c r="AI124" s="84"/>
      <c r="AJ124" s="84"/>
      <c r="AK124" s="84"/>
      <c r="AL124" s="84"/>
      <c r="AM124" s="84"/>
      <c r="AN124" s="372"/>
      <c r="AO124" s="372"/>
      <c r="AP124" s="372"/>
      <c r="AQ124" s="372"/>
      <c r="BA124" s="43" t="s">
        <v>0</v>
      </c>
      <c r="BB124" s="43" t="s">
        <v>2297</v>
      </c>
      <c r="BC124" s="42"/>
      <c r="BD124" s="84"/>
      <c r="BE124" s="84"/>
      <c r="BF124" s="84"/>
      <c r="BG124" s="84"/>
      <c r="BH124" s="84"/>
      <c r="BI124" s="84"/>
      <c r="BJ124" s="84"/>
      <c r="BK124" s="84"/>
      <c r="BL124" s="84"/>
      <c r="BM124" s="84"/>
    </row>
    <row r="125" spans="1:65" ht="24.95" customHeight="1">
      <c r="A125" s="42"/>
      <c r="B125" s="43"/>
      <c r="C125" s="43"/>
      <c r="D125" s="43"/>
      <c r="E125" s="43"/>
      <c r="F125" s="43"/>
      <c r="G125" s="43"/>
      <c r="H125" s="43"/>
      <c r="I125" s="43"/>
      <c r="J125" s="43"/>
      <c r="K125" s="43"/>
      <c r="L125" s="43"/>
      <c r="M125" s="42"/>
      <c r="N125" s="42"/>
      <c r="O125" s="42"/>
      <c r="P125" s="42"/>
      <c r="Q125" s="42"/>
      <c r="R125" s="42"/>
      <c r="S125" s="42"/>
      <c r="T125" s="42"/>
      <c r="U125" s="42"/>
      <c r="V125" s="42"/>
      <c r="W125" s="42"/>
      <c r="X125" s="42"/>
      <c r="Y125" s="42"/>
      <c r="Z125" s="61"/>
      <c r="AA125" s="43" t="s">
        <v>0</v>
      </c>
      <c r="AB125" s="361" t="s">
        <v>2298</v>
      </c>
      <c r="AC125" s="42"/>
      <c r="AD125" s="84"/>
      <c r="AE125" s="84"/>
      <c r="AF125" s="84"/>
      <c r="AG125" s="84"/>
      <c r="AH125" s="84"/>
      <c r="AI125" s="84"/>
      <c r="AJ125" s="84"/>
      <c r="AK125" s="84"/>
      <c r="AL125" s="84"/>
      <c r="AM125" s="84"/>
      <c r="AN125" s="372"/>
      <c r="AO125" s="372"/>
      <c r="AP125" s="372"/>
      <c r="AQ125" s="372"/>
      <c r="BA125" s="43" t="s">
        <v>0</v>
      </c>
      <c r="BB125" s="361" t="s">
        <v>2298</v>
      </c>
      <c r="BC125" s="42"/>
      <c r="BD125" s="84"/>
      <c r="BE125" s="84"/>
      <c r="BF125" s="84"/>
      <c r="BG125" s="84"/>
      <c r="BH125" s="84"/>
      <c r="BI125" s="84"/>
      <c r="BJ125" s="84"/>
      <c r="BK125" s="84"/>
      <c r="BL125" s="84"/>
      <c r="BM125" s="84"/>
    </row>
    <row r="126" spans="1:65" ht="24.95" customHeight="1">
      <c r="A126" s="42"/>
      <c r="B126" s="43"/>
      <c r="C126" s="43"/>
      <c r="D126" s="43"/>
      <c r="E126" s="43"/>
      <c r="F126" s="43"/>
      <c r="G126" s="43"/>
      <c r="H126" s="43"/>
      <c r="I126" s="43"/>
      <c r="J126" s="43"/>
      <c r="K126" s="43"/>
      <c r="L126" s="43"/>
      <c r="M126" s="42"/>
      <c r="N126" s="42"/>
      <c r="O126" s="42"/>
      <c r="P126" s="42"/>
      <c r="Q126" s="42"/>
      <c r="R126" s="42"/>
      <c r="S126" s="42"/>
      <c r="T126" s="42"/>
      <c r="U126" s="42"/>
      <c r="V126" s="42"/>
      <c r="W126" s="42"/>
      <c r="X126" s="42"/>
      <c r="Y126" s="42"/>
      <c r="Z126" s="61"/>
      <c r="AA126" s="393"/>
      <c r="AB126" s="361" t="s">
        <v>2299</v>
      </c>
      <c r="AC126" s="42"/>
      <c r="AD126" s="85"/>
      <c r="AE126" s="84"/>
      <c r="AF126" s="84"/>
      <c r="AG126" s="84"/>
      <c r="AH126" s="84"/>
      <c r="AI126" s="84"/>
      <c r="AJ126" s="84"/>
      <c r="AK126" s="84"/>
      <c r="AL126" s="84"/>
      <c r="AM126" s="84"/>
      <c r="AN126" s="372"/>
      <c r="AO126" s="372"/>
      <c r="AP126" s="372"/>
      <c r="AQ126" s="372"/>
      <c r="BA126" s="393"/>
      <c r="BB126" s="361" t="s">
        <v>2299</v>
      </c>
      <c r="BC126" s="42"/>
      <c r="BD126" s="85"/>
      <c r="BE126" s="84"/>
      <c r="BF126" s="84"/>
      <c r="BG126" s="84"/>
      <c r="BH126" s="84"/>
      <c r="BI126" s="84"/>
      <c r="BJ126" s="84"/>
      <c r="BK126" s="84"/>
      <c r="BL126" s="84"/>
      <c r="BM126" s="84"/>
    </row>
    <row r="127" spans="1:65" ht="24.95" customHeight="1">
      <c r="A127" s="42"/>
      <c r="B127" s="43"/>
      <c r="C127" s="43"/>
      <c r="D127" s="43"/>
      <c r="E127" s="43"/>
      <c r="F127" s="43"/>
      <c r="G127" s="43"/>
      <c r="H127" s="43"/>
      <c r="I127" s="43"/>
      <c r="J127" s="43"/>
      <c r="K127" s="43"/>
      <c r="L127" s="43"/>
      <c r="M127" s="42"/>
      <c r="N127" s="42"/>
      <c r="O127" s="42"/>
      <c r="P127" s="42"/>
      <c r="Q127" s="42"/>
      <c r="R127" s="42"/>
      <c r="S127" s="42"/>
      <c r="T127" s="42"/>
      <c r="U127" s="42"/>
      <c r="V127" s="42"/>
      <c r="W127" s="42"/>
      <c r="X127" s="42"/>
      <c r="Y127" s="42"/>
      <c r="Z127" s="61"/>
      <c r="AA127" s="382"/>
      <c r="AB127" s="83" t="s">
        <v>2300</v>
      </c>
      <c r="AC127" s="42"/>
      <c r="AD127" s="85"/>
      <c r="AE127" s="84"/>
      <c r="AF127" s="84"/>
      <c r="AG127" s="84"/>
      <c r="AH127" s="84"/>
      <c r="AI127" s="84"/>
      <c r="AJ127" s="84"/>
      <c r="AK127" s="84"/>
      <c r="AL127" s="84"/>
      <c r="AM127" s="84"/>
      <c r="AN127" s="372"/>
      <c r="AO127" s="372"/>
      <c r="AP127" s="372"/>
      <c r="AQ127" s="372"/>
      <c r="BA127" s="382"/>
      <c r="BB127" s="83" t="s">
        <v>2300</v>
      </c>
      <c r="BC127" s="42"/>
      <c r="BD127" s="85"/>
      <c r="BE127" s="84"/>
      <c r="BF127" s="84"/>
      <c r="BG127" s="84"/>
      <c r="BH127" s="84"/>
      <c r="BI127" s="84"/>
      <c r="BJ127" s="84"/>
      <c r="BK127" s="84"/>
      <c r="BL127" s="84"/>
      <c r="BM127" s="84"/>
    </row>
    <row r="128" spans="1:65" ht="24.95" customHeight="1">
      <c r="A128" s="42"/>
      <c r="B128" s="43"/>
      <c r="C128" s="43"/>
      <c r="D128" s="43"/>
      <c r="E128" s="43"/>
      <c r="F128" s="43"/>
      <c r="G128" s="43"/>
      <c r="H128" s="43"/>
      <c r="I128" s="43"/>
      <c r="J128" s="43"/>
      <c r="K128" s="43"/>
      <c r="L128" s="43"/>
      <c r="M128" s="42"/>
      <c r="N128" s="42"/>
      <c r="O128" s="42"/>
      <c r="P128" s="42"/>
      <c r="Q128" s="42"/>
      <c r="R128" s="42"/>
      <c r="S128" s="42"/>
      <c r="T128" s="42"/>
      <c r="U128" s="42"/>
      <c r="V128" s="42"/>
      <c r="W128" s="42"/>
      <c r="X128" s="42"/>
      <c r="Y128" s="42"/>
      <c r="Z128" s="59"/>
      <c r="AA128" s="43" t="s">
        <v>0</v>
      </c>
      <c r="AB128" s="44" t="s">
        <v>2302</v>
      </c>
      <c r="AC128" s="42"/>
      <c r="AD128" s="85"/>
      <c r="AE128" s="84"/>
      <c r="AF128" s="84"/>
      <c r="AG128" s="84"/>
      <c r="AH128" s="84"/>
      <c r="AI128" s="84"/>
      <c r="AJ128" s="84"/>
      <c r="AK128" s="84"/>
      <c r="AL128" s="84"/>
      <c r="AM128" s="84"/>
      <c r="AN128" s="372"/>
      <c r="AO128" s="372"/>
      <c r="AP128" s="372"/>
      <c r="AQ128" s="372"/>
      <c r="BA128" s="43" t="s">
        <v>0</v>
      </c>
      <c r="BB128" s="44" t="s">
        <v>2302</v>
      </c>
      <c r="BC128" s="42"/>
      <c r="BD128" s="85"/>
      <c r="BE128" s="84"/>
      <c r="BF128" s="84"/>
      <c r="BG128" s="84"/>
      <c r="BH128" s="84"/>
      <c r="BI128" s="84"/>
      <c r="BJ128" s="84"/>
      <c r="BK128" s="84"/>
      <c r="BL128" s="84"/>
      <c r="BM128" s="84"/>
    </row>
    <row r="129" spans="1:65" ht="24.95" customHeight="1">
      <c r="A129" s="42"/>
      <c r="B129" s="43"/>
      <c r="C129" s="43"/>
      <c r="D129" s="43"/>
      <c r="E129" s="43"/>
      <c r="F129" s="43"/>
      <c r="G129" s="43"/>
      <c r="H129" s="43"/>
      <c r="I129" s="43"/>
      <c r="J129" s="43"/>
      <c r="K129" s="43"/>
      <c r="L129" s="43"/>
      <c r="M129" s="42"/>
      <c r="N129" s="42"/>
      <c r="O129" s="42"/>
      <c r="P129" s="42"/>
      <c r="Q129" s="42"/>
      <c r="R129" s="42"/>
      <c r="S129" s="42"/>
      <c r="T129" s="42"/>
      <c r="U129" s="42"/>
      <c r="V129" s="42"/>
      <c r="W129" s="42"/>
      <c r="X129" s="42"/>
      <c r="Y129" s="42"/>
      <c r="Z129" s="59"/>
      <c r="AA129" s="43" t="s">
        <v>0</v>
      </c>
      <c r="AB129" s="43" t="s">
        <v>2303</v>
      </c>
      <c r="AC129" s="42"/>
      <c r="AD129" s="85"/>
      <c r="AE129" s="84"/>
      <c r="AF129" s="84"/>
      <c r="AG129" s="84"/>
      <c r="AH129" s="84"/>
      <c r="AI129" s="84"/>
      <c r="AJ129" s="84"/>
      <c r="AK129" s="84"/>
      <c r="AL129" s="84"/>
      <c r="AM129" s="84"/>
      <c r="AN129" s="372"/>
      <c r="AO129" s="372"/>
      <c r="AP129" s="372"/>
      <c r="AQ129" s="372"/>
      <c r="BA129" s="43" t="s">
        <v>0</v>
      </c>
      <c r="BB129" s="43" t="s">
        <v>2303</v>
      </c>
      <c r="BC129" s="42"/>
      <c r="BD129" s="85"/>
      <c r="BE129" s="84"/>
      <c r="BF129" s="84"/>
      <c r="BG129" s="84"/>
      <c r="BH129" s="84"/>
      <c r="BI129" s="84"/>
      <c r="BJ129" s="84"/>
      <c r="BK129" s="84"/>
      <c r="BL129" s="84"/>
      <c r="BM129" s="84"/>
    </row>
    <row r="130" spans="1:65" ht="24.95" customHeight="1" thickBot="1">
      <c r="A130" s="42"/>
      <c r="B130" s="43"/>
      <c r="C130" s="43"/>
      <c r="D130" s="43"/>
      <c r="E130" s="43"/>
      <c r="F130" s="43"/>
      <c r="G130" s="43"/>
      <c r="H130" s="43"/>
      <c r="I130" s="43"/>
      <c r="J130" s="43"/>
      <c r="K130" s="43"/>
      <c r="L130" s="43"/>
      <c r="M130" s="42"/>
      <c r="N130" s="42"/>
      <c r="O130" s="42"/>
      <c r="P130" s="42"/>
      <c r="Q130" s="42"/>
      <c r="R130" s="42"/>
      <c r="S130" s="42"/>
      <c r="T130" s="42"/>
      <c r="U130" s="42"/>
      <c r="V130" s="42"/>
      <c r="W130" s="42"/>
      <c r="X130" s="42"/>
      <c r="Y130" s="42"/>
      <c r="Z130" s="59"/>
      <c r="AA130" s="43" t="s">
        <v>0</v>
      </c>
      <c r="AB130" s="44"/>
      <c r="AC130" s="42"/>
      <c r="AD130" s="85"/>
      <c r="AE130" s="84"/>
      <c r="AF130" s="84"/>
      <c r="AG130" s="84"/>
      <c r="AH130" s="84"/>
      <c r="AI130" s="84"/>
      <c r="AJ130" s="84"/>
      <c r="AK130" s="84"/>
      <c r="AL130" s="84"/>
      <c r="AM130" s="84"/>
      <c r="AN130" s="372"/>
      <c r="AO130" s="372"/>
      <c r="AP130" s="372"/>
      <c r="AQ130" s="372"/>
      <c r="BA130" s="43" t="s">
        <v>0</v>
      </c>
      <c r="BB130" s="44"/>
      <c r="BC130" s="42"/>
      <c r="BD130" s="85"/>
      <c r="BE130" s="84"/>
      <c r="BF130" s="84"/>
      <c r="BG130" s="84"/>
      <c r="BH130" s="84"/>
      <c r="BI130" s="84"/>
      <c r="BJ130" s="84"/>
      <c r="BK130" s="84"/>
      <c r="BL130" s="84"/>
      <c r="BM130" s="84"/>
    </row>
    <row r="131" spans="1:65" ht="24.95" customHeight="1" thickTop="1" thickBot="1">
      <c r="A131" s="42"/>
      <c r="B131" s="43"/>
      <c r="C131" s="43"/>
      <c r="D131" s="43"/>
      <c r="E131" s="43"/>
      <c r="F131" s="43"/>
      <c r="G131" s="43"/>
      <c r="H131" s="43"/>
      <c r="I131" s="43"/>
      <c r="J131" s="43"/>
      <c r="K131" s="43"/>
      <c r="L131" s="43"/>
      <c r="M131" s="42"/>
      <c r="N131" s="42"/>
      <c r="O131" s="42"/>
      <c r="P131" s="42"/>
      <c r="Q131" s="42"/>
      <c r="R131" s="42"/>
      <c r="S131" s="42"/>
      <c r="T131" s="42"/>
      <c r="U131" s="42"/>
      <c r="V131" s="42"/>
      <c r="W131" s="42"/>
      <c r="X131" s="42"/>
      <c r="Y131" s="45"/>
      <c r="Z131" s="402" t="s">
        <v>2268</v>
      </c>
      <c r="AA131" s="393" t="s">
        <v>2272</v>
      </c>
      <c r="AB131" s="400" t="s">
        <v>506</v>
      </c>
      <c r="AC131" s="42"/>
      <c r="AD131" s="55"/>
      <c r="AE131" s="84"/>
      <c r="AF131" s="84"/>
      <c r="AG131" s="84"/>
      <c r="AH131" s="84"/>
      <c r="AI131" s="84"/>
      <c r="AJ131" s="84"/>
      <c r="AK131" s="84"/>
      <c r="AL131" s="84"/>
      <c r="AM131" s="84"/>
      <c r="AN131" s="372"/>
      <c r="AO131" s="372"/>
      <c r="AP131" s="372"/>
      <c r="AQ131" s="372"/>
      <c r="BA131" s="393" t="s">
        <v>2272</v>
      </c>
      <c r="BB131" s="400" t="s">
        <v>506</v>
      </c>
      <c r="BC131" s="42"/>
      <c r="BD131" s="55"/>
      <c r="BE131" s="84"/>
      <c r="BF131" s="84"/>
      <c r="BG131" s="84"/>
      <c r="BH131" s="84"/>
      <c r="BI131" s="84"/>
      <c r="BJ131" s="84"/>
      <c r="BK131" s="84"/>
      <c r="BL131" s="84"/>
      <c r="BM131" s="84"/>
    </row>
    <row r="132" spans="1:65" ht="24.95" customHeight="1" thickTop="1">
      <c r="A132" s="42"/>
      <c r="B132" s="43"/>
      <c r="C132" s="43"/>
      <c r="D132" s="43"/>
      <c r="E132" s="43"/>
      <c r="F132" s="43"/>
      <c r="G132" s="43"/>
      <c r="H132" s="43"/>
      <c r="I132" s="43"/>
      <c r="J132" s="43"/>
      <c r="K132" s="43"/>
      <c r="L132" s="43"/>
      <c r="M132" s="42"/>
      <c r="N132" s="42"/>
      <c r="O132" s="42"/>
      <c r="P132" s="42"/>
      <c r="Q132" s="42"/>
      <c r="R132" s="42"/>
      <c r="S132" s="42"/>
      <c r="T132" s="42"/>
      <c r="U132" s="42"/>
      <c r="V132" s="42"/>
      <c r="W132" s="42"/>
      <c r="X132" s="42"/>
      <c r="Y132" s="45"/>
      <c r="Z132" s="402"/>
      <c r="AA132" s="43" t="s">
        <v>0</v>
      </c>
      <c r="AB132" s="43"/>
      <c r="AC132" s="42"/>
      <c r="AD132" s="54"/>
      <c r="AE132" s="84"/>
      <c r="AF132" s="84"/>
      <c r="AG132" s="84"/>
      <c r="AH132" s="84"/>
      <c r="AI132" s="84"/>
      <c r="AJ132" s="84"/>
      <c r="AK132" s="84"/>
      <c r="AL132" s="84"/>
      <c r="AM132" s="84"/>
      <c r="AN132" s="372"/>
      <c r="AO132" s="372"/>
      <c r="AP132" s="372"/>
      <c r="AQ132" s="372"/>
      <c r="BA132" s="43" t="s">
        <v>0</v>
      </c>
      <c r="BB132" s="43"/>
      <c r="BC132" s="42"/>
      <c r="BD132" s="54"/>
      <c r="BE132" s="84"/>
      <c r="BF132" s="84"/>
      <c r="BG132" s="84"/>
      <c r="BH132" s="84"/>
      <c r="BI132" s="84"/>
      <c r="BJ132" s="84"/>
      <c r="BK132" s="84"/>
      <c r="BL132" s="84"/>
      <c r="BM132" s="84"/>
    </row>
    <row r="133" spans="1:65" ht="24.95" customHeight="1">
      <c r="A133" s="42"/>
      <c r="B133" s="43"/>
      <c r="C133" s="43"/>
      <c r="D133" s="43"/>
      <c r="E133" s="43"/>
      <c r="F133" s="43"/>
      <c r="G133" s="43"/>
      <c r="H133" s="43"/>
      <c r="I133" s="43"/>
      <c r="J133" s="43"/>
      <c r="K133" s="43"/>
      <c r="L133" s="43"/>
      <c r="M133" s="42"/>
      <c r="N133" s="42"/>
      <c r="O133" s="42"/>
      <c r="P133" s="42"/>
      <c r="Q133" s="42"/>
      <c r="R133" s="42"/>
      <c r="S133" s="42"/>
      <c r="T133" s="42"/>
      <c r="U133" s="42"/>
      <c r="V133" s="42"/>
      <c r="W133" s="42"/>
      <c r="X133" s="42"/>
      <c r="Y133" s="45"/>
      <c r="Z133" s="402"/>
      <c r="AA133" s="43" t="s">
        <v>0</v>
      </c>
      <c r="AB133" s="43" t="s">
        <v>2304</v>
      </c>
      <c r="AC133" s="42"/>
      <c r="AD133" s="84"/>
      <c r="AE133" s="51"/>
      <c r="AF133" s="51"/>
      <c r="AG133" s="51"/>
      <c r="AH133" s="51"/>
      <c r="AI133" s="51"/>
      <c r="AJ133" s="51"/>
      <c r="AK133" s="51"/>
      <c r="AL133" s="51"/>
      <c r="AM133" s="53"/>
      <c r="AN133" s="372"/>
      <c r="AO133" s="372"/>
      <c r="AP133" s="372"/>
      <c r="AQ133" s="372"/>
      <c r="BA133" s="43" t="s">
        <v>0</v>
      </c>
      <c r="BB133" s="43" t="s">
        <v>2304</v>
      </c>
      <c r="BC133" s="42"/>
      <c r="BD133" s="84"/>
      <c r="BE133" s="51"/>
      <c r="BF133" s="51"/>
      <c r="BG133" s="51"/>
      <c r="BH133" s="51"/>
      <c r="BI133" s="51"/>
      <c r="BJ133" s="51"/>
      <c r="BK133" s="51"/>
      <c r="BL133" s="51"/>
      <c r="BM133" s="53"/>
    </row>
    <row r="134" spans="1:65" ht="24.95" customHeight="1" thickBot="1">
      <c r="A134" s="42"/>
      <c r="B134" s="43"/>
      <c r="C134" s="43"/>
      <c r="D134" s="43"/>
      <c r="E134" s="43"/>
      <c r="F134" s="43"/>
      <c r="G134" s="43"/>
      <c r="H134" s="43"/>
      <c r="I134" s="43"/>
      <c r="J134" s="43"/>
      <c r="K134" s="43"/>
      <c r="L134" s="43"/>
      <c r="M134" s="42"/>
      <c r="N134" s="42"/>
      <c r="O134" s="42"/>
      <c r="P134" s="42"/>
      <c r="Q134" s="42"/>
      <c r="R134" s="42"/>
      <c r="S134" s="42"/>
      <c r="T134" s="42"/>
      <c r="U134" s="42"/>
      <c r="V134" s="42"/>
      <c r="W134" s="42"/>
      <c r="X134" s="42"/>
      <c r="Y134" s="45"/>
      <c r="Z134" s="402"/>
      <c r="AA134" s="393"/>
      <c r="AB134" s="44"/>
      <c r="AC134" s="42"/>
      <c r="AD134" s="84"/>
      <c r="AE134" s="51"/>
      <c r="AF134" s="51"/>
      <c r="AG134" s="51"/>
      <c r="AH134" s="51"/>
      <c r="AI134" s="51"/>
      <c r="AJ134" s="51"/>
      <c r="AK134" s="51"/>
      <c r="AL134" s="51"/>
      <c r="AM134" s="53"/>
      <c r="AN134" s="372"/>
      <c r="AO134" s="372"/>
      <c r="AP134" s="372"/>
      <c r="AQ134" s="372"/>
      <c r="BA134" s="393"/>
      <c r="BB134" s="44"/>
      <c r="BC134" s="42"/>
      <c r="BD134" s="84"/>
      <c r="BE134" s="51"/>
      <c r="BF134" s="51"/>
      <c r="BG134" s="51"/>
      <c r="BH134" s="51"/>
      <c r="BI134" s="51"/>
      <c r="BJ134" s="51"/>
      <c r="BK134" s="51"/>
      <c r="BL134" s="51"/>
      <c r="BM134" s="53"/>
    </row>
    <row r="135" spans="1:65" ht="24.95" customHeight="1" thickTop="1" thickBot="1">
      <c r="A135" s="42"/>
      <c r="B135" s="43"/>
      <c r="C135" s="43"/>
      <c r="D135" s="43"/>
      <c r="E135" s="43"/>
      <c r="F135" s="43"/>
      <c r="G135" s="43"/>
      <c r="H135" s="43"/>
      <c r="I135" s="43"/>
      <c r="J135" s="43"/>
      <c r="K135" s="43"/>
      <c r="L135" s="43"/>
      <c r="M135" s="42"/>
      <c r="N135" s="42"/>
      <c r="O135" s="42"/>
      <c r="P135" s="42"/>
      <c r="Q135" s="42"/>
      <c r="R135" s="42"/>
      <c r="S135" s="42"/>
      <c r="T135" s="42"/>
      <c r="U135" s="42"/>
      <c r="V135" s="42"/>
      <c r="W135" s="42"/>
      <c r="X135" s="42"/>
      <c r="Y135" s="42"/>
      <c r="Z135" s="402" t="s">
        <v>2268</v>
      </c>
      <c r="AA135" s="393" t="s">
        <v>2273</v>
      </c>
      <c r="AB135" s="400" t="s">
        <v>2305</v>
      </c>
      <c r="AC135" s="42"/>
      <c r="AD135" s="84"/>
      <c r="AE135" s="51"/>
      <c r="AF135" s="51"/>
      <c r="AG135" s="51"/>
      <c r="AH135" s="51"/>
      <c r="AI135" s="51"/>
      <c r="AJ135" s="51"/>
      <c r="AK135" s="51"/>
      <c r="AL135" s="51"/>
      <c r="AM135" s="51"/>
      <c r="AN135" s="372"/>
      <c r="AO135" s="372"/>
      <c r="AP135" s="372"/>
      <c r="AQ135" s="372"/>
      <c r="BA135" s="393" t="s">
        <v>2273</v>
      </c>
      <c r="BB135" s="400" t="s">
        <v>2305</v>
      </c>
      <c r="BC135" s="42"/>
      <c r="BD135" s="84"/>
      <c r="BE135" s="51"/>
      <c r="BF135" s="51"/>
      <c r="BG135" s="51"/>
      <c r="BH135" s="51"/>
      <c r="BI135" s="51"/>
      <c r="BJ135" s="51"/>
      <c r="BK135" s="51"/>
      <c r="BL135" s="51"/>
      <c r="BM135" s="51"/>
    </row>
    <row r="136" spans="1:65" ht="24.95" customHeight="1" thickTop="1">
      <c r="A136" s="42"/>
      <c r="B136" s="43"/>
      <c r="C136" s="43"/>
      <c r="D136" s="43"/>
      <c r="E136" s="43"/>
      <c r="F136" s="43"/>
      <c r="G136" s="43"/>
      <c r="H136" s="43"/>
      <c r="I136" s="43"/>
      <c r="J136" s="43"/>
      <c r="K136" s="43"/>
      <c r="L136" s="43"/>
      <c r="M136" s="42"/>
      <c r="N136" s="42"/>
      <c r="O136" s="42"/>
      <c r="P136" s="42"/>
      <c r="Q136" s="42"/>
      <c r="R136" s="42"/>
      <c r="S136" s="42"/>
      <c r="T136" s="42"/>
      <c r="U136" s="42"/>
      <c r="V136" s="42"/>
      <c r="W136" s="42"/>
      <c r="X136" s="42"/>
      <c r="Y136" s="42"/>
      <c r="Z136" s="59"/>
      <c r="AA136" s="393"/>
      <c r="AB136" s="159"/>
      <c r="AC136" s="429">
        <v>41000</v>
      </c>
      <c r="AD136" s="288"/>
      <c r="AE136" s="372"/>
      <c r="AF136" s="428"/>
      <c r="AG136" s="428"/>
      <c r="AH136" s="428"/>
      <c r="AI136" s="51"/>
      <c r="AJ136" s="51"/>
      <c r="AK136" s="51"/>
      <c r="AL136" s="51"/>
      <c r="AM136" s="51"/>
      <c r="AN136" s="372"/>
      <c r="AO136" s="372"/>
      <c r="AP136" s="372"/>
      <c r="AQ136" s="372"/>
      <c r="BA136" s="393"/>
      <c r="BB136" s="44"/>
      <c r="BC136" s="42"/>
      <c r="BD136" s="51"/>
      <c r="BE136" s="51"/>
      <c r="BF136" s="51"/>
      <c r="BG136" s="51"/>
      <c r="BH136" s="51"/>
      <c r="BI136" s="51"/>
      <c r="BJ136" s="51"/>
      <c r="BK136" s="51"/>
      <c r="BL136" s="51"/>
      <c r="BM136" s="51"/>
    </row>
    <row r="137" spans="1:65" ht="24.95" customHeight="1">
      <c r="A137" s="42"/>
      <c r="B137" s="43"/>
      <c r="C137" s="43"/>
      <c r="D137" s="43"/>
      <c r="E137" s="43"/>
      <c r="F137" s="43"/>
      <c r="G137" s="43"/>
      <c r="H137" s="43"/>
      <c r="I137" s="43"/>
      <c r="J137" s="43"/>
      <c r="K137" s="43"/>
      <c r="L137" s="43"/>
      <c r="M137" s="42"/>
      <c r="N137" s="42"/>
      <c r="O137" s="42"/>
      <c r="P137" s="42"/>
      <c r="Q137" s="42"/>
      <c r="R137" s="42"/>
      <c r="S137" s="42"/>
      <c r="T137" s="42"/>
      <c r="U137" s="42"/>
      <c r="V137" s="42"/>
      <c r="W137" s="42"/>
      <c r="X137" s="42"/>
      <c r="Y137" s="42"/>
      <c r="Z137" s="59"/>
      <c r="AA137" s="393"/>
      <c r="AB137" s="415"/>
      <c r="AC137" s="211" t="s">
        <v>574</v>
      </c>
      <c r="AD137" s="210" t="s">
        <v>572</v>
      </c>
      <c r="AE137" s="211" t="s">
        <v>573</v>
      </c>
      <c r="AF137" s="287"/>
      <c r="AG137" s="287"/>
      <c r="AH137" s="287"/>
      <c r="AI137" s="42"/>
      <c r="AJ137" s="42"/>
      <c r="AK137" s="42"/>
      <c r="AL137" s="42"/>
      <c r="AM137" s="42"/>
      <c r="AN137" s="372"/>
      <c r="AO137" s="372"/>
      <c r="AP137" s="372"/>
      <c r="AQ137" s="372"/>
      <c r="BA137" s="393"/>
      <c r="BB137" s="43"/>
      <c r="BC137" s="86"/>
      <c r="BD137" s="51"/>
      <c r="BE137" s="42"/>
      <c r="BF137" s="42"/>
      <c r="BG137" s="42"/>
      <c r="BH137" s="42"/>
      <c r="BI137" s="42"/>
      <c r="BJ137" s="42"/>
      <c r="BK137" s="42"/>
      <c r="BL137" s="42"/>
      <c r="BM137" s="42"/>
    </row>
    <row r="138" spans="1:65" ht="24.95" customHeight="1">
      <c r="A138" s="42"/>
      <c r="B138" s="43"/>
      <c r="C138" s="43"/>
      <c r="D138" s="43"/>
      <c r="E138" s="43"/>
      <c r="F138" s="43"/>
      <c r="G138" s="43"/>
      <c r="H138" s="43"/>
      <c r="I138" s="43"/>
      <c r="J138" s="43"/>
      <c r="K138" s="43"/>
      <c r="L138" s="43"/>
      <c r="M138" s="42"/>
      <c r="N138" s="42"/>
      <c r="O138" s="42"/>
      <c r="P138" s="42"/>
      <c r="Q138" s="42"/>
      <c r="R138" s="42"/>
      <c r="S138" s="42"/>
      <c r="T138" s="42"/>
      <c r="U138" s="42"/>
      <c r="V138" s="42"/>
      <c r="W138" s="42"/>
      <c r="X138" s="42"/>
      <c r="Y138" s="42"/>
      <c r="Z138" s="59"/>
      <c r="AA138" s="83"/>
      <c r="AB138" s="336" t="s">
        <v>2603</v>
      </c>
      <c r="AC138" s="236" t="e">
        <f>#REF!</f>
        <v>#REF!</v>
      </c>
      <c r="AD138" s="236">
        <v>113</v>
      </c>
      <c r="AE138" s="430">
        <v>1571</v>
      </c>
      <c r="AF138" s="208"/>
      <c r="AG138" s="208"/>
      <c r="AH138" s="208"/>
      <c r="AI138" s="42"/>
      <c r="AJ138" s="42"/>
      <c r="AK138" s="42"/>
      <c r="AL138" s="42"/>
      <c r="AM138" s="42"/>
      <c r="AN138" s="372"/>
      <c r="AO138" s="372"/>
      <c r="AP138" s="372"/>
      <c r="AQ138" s="372"/>
      <c r="BA138" s="83"/>
      <c r="BB138" s="83"/>
      <c r="BC138" s="85"/>
      <c r="BD138" s="51"/>
      <c r="BE138" s="42"/>
      <c r="BF138" s="42"/>
      <c r="BG138" s="42"/>
      <c r="BH138" s="42"/>
      <c r="BI138" s="42"/>
      <c r="BJ138" s="42"/>
      <c r="BK138" s="42"/>
      <c r="BL138" s="42"/>
      <c r="BM138" s="42"/>
    </row>
    <row r="139" spans="1:65" ht="24.95" customHeight="1">
      <c r="A139" s="42"/>
      <c r="B139" s="43"/>
      <c r="C139" s="43"/>
      <c r="D139" s="43"/>
      <c r="E139" s="43"/>
      <c r="F139" s="43"/>
      <c r="G139" s="43"/>
      <c r="H139" s="43"/>
      <c r="I139" s="43"/>
      <c r="J139" s="43"/>
      <c r="K139" s="43"/>
      <c r="L139" s="43"/>
      <c r="M139" s="42"/>
      <c r="N139" s="42"/>
      <c r="O139" s="42"/>
      <c r="P139" s="42"/>
      <c r="Q139" s="42"/>
      <c r="R139" s="42"/>
      <c r="S139" s="42"/>
      <c r="T139" s="42"/>
      <c r="U139" s="42"/>
      <c r="V139" s="42"/>
      <c r="W139" s="42"/>
      <c r="X139" s="42"/>
      <c r="Y139" s="42"/>
      <c r="Z139" s="59"/>
      <c r="AA139" s="44"/>
      <c r="AB139" s="336" t="s">
        <v>2607</v>
      </c>
      <c r="AC139" s="236" t="e">
        <f>#REF!</f>
        <v>#REF!</v>
      </c>
      <c r="AD139" s="236">
        <v>3</v>
      </c>
      <c r="AE139" s="430">
        <v>46</v>
      </c>
      <c r="AF139" s="208"/>
      <c r="AG139" s="208"/>
      <c r="AH139" s="208"/>
      <c r="AI139" s="42"/>
      <c r="AJ139" s="42"/>
      <c r="AK139" s="42"/>
      <c r="AL139" s="42"/>
      <c r="AM139" s="42"/>
      <c r="AN139" s="372"/>
      <c r="AO139" s="372"/>
      <c r="AP139" s="372"/>
      <c r="AQ139" s="372"/>
      <c r="BA139" s="44"/>
      <c r="BB139" s="43"/>
      <c r="BC139" s="363"/>
      <c r="BD139" s="51"/>
      <c r="BE139" s="42"/>
      <c r="BF139" s="42"/>
      <c r="BG139" s="42"/>
      <c r="BH139" s="42"/>
      <c r="BI139" s="42"/>
      <c r="BJ139" s="42"/>
      <c r="BK139" s="42"/>
      <c r="BL139" s="42"/>
      <c r="BM139" s="42"/>
    </row>
    <row r="140" spans="1:65" ht="24.95" customHeight="1">
      <c r="A140" s="42"/>
      <c r="B140" s="43"/>
      <c r="C140" s="43"/>
      <c r="D140" s="43"/>
      <c r="E140" s="43"/>
      <c r="F140" s="43"/>
      <c r="G140" s="43"/>
      <c r="H140" s="43"/>
      <c r="I140" s="43"/>
      <c r="J140" s="43"/>
      <c r="K140" s="43"/>
      <c r="L140" s="43"/>
      <c r="M140" s="43"/>
      <c r="N140" s="42"/>
      <c r="O140" s="42"/>
      <c r="P140" s="42"/>
      <c r="Q140" s="42"/>
      <c r="R140" s="42"/>
      <c r="S140" s="42"/>
      <c r="T140" s="42"/>
      <c r="U140" s="42"/>
      <c r="V140" s="42"/>
      <c r="W140" s="42"/>
      <c r="X140" s="42"/>
      <c r="Y140" s="42"/>
      <c r="Z140" s="59"/>
      <c r="AA140" s="44"/>
      <c r="AB140" s="336" t="s">
        <v>2604</v>
      </c>
      <c r="AC140" s="236" t="e">
        <f>#REF!</f>
        <v>#REF!</v>
      </c>
      <c r="AD140" s="209">
        <v>18</v>
      </c>
      <c r="AE140" s="431">
        <v>305</v>
      </c>
      <c r="AF140" s="208"/>
      <c r="AG140" s="208"/>
      <c r="AH140" s="208"/>
      <c r="AI140" s="42"/>
      <c r="AJ140" s="42"/>
      <c r="AK140" s="42"/>
      <c r="AL140" s="42"/>
      <c r="AM140" s="42"/>
      <c r="AN140" s="372"/>
      <c r="AO140" s="372"/>
      <c r="AP140" s="372"/>
      <c r="AQ140" s="372"/>
      <c r="BA140" s="44"/>
      <c r="BB140" s="44"/>
      <c r="BC140" s="363"/>
      <c r="BD140" s="42"/>
      <c r="BE140" s="42"/>
      <c r="BF140" s="42"/>
      <c r="BG140" s="42"/>
      <c r="BH140" s="42"/>
      <c r="BI140" s="42"/>
      <c r="BJ140" s="42"/>
      <c r="BK140" s="42"/>
      <c r="BL140" s="42"/>
      <c r="BM140" s="42"/>
    </row>
    <row r="141" spans="1:65" ht="24.95" customHeight="1">
      <c r="A141" s="42"/>
      <c r="B141" s="43"/>
      <c r="C141" s="43"/>
      <c r="D141" s="43"/>
      <c r="E141" s="43"/>
      <c r="F141" s="43"/>
      <c r="G141" s="43"/>
      <c r="H141" s="43"/>
      <c r="I141" s="43"/>
      <c r="J141" s="43"/>
      <c r="K141" s="43"/>
      <c r="L141" s="43"/>
      <c r="M141" s="43"/>
      <c r="N141" s="42"/>
      <c r="O141" s="42"/>
      <c r="P141" s="42"/>
      <c r="Q141" s="42"/>
      <c r="R141" s="42"/>
      <c r="S141" s="42"/>
      <c r="T141" s="42"/>
      <c r="U141" s="42"/>
      <c r="V141" s="42"/>
      <c r="W141" s="42"/>
      <c r="X141" s="42"/>
      <c r="Y141" s="42"/>
      <c r="Z141" s="59"/>
      <c r="AA141" s="83"/>
      <c r="AB141" s="336" t="s">
        <v>2606</v>
      </c>
      <c r="AC141" s="236" t="e">
        <f>#REF!</f>
        <v>#REF!</v>
      </c>
      <c r="AD141" s="209">
        <v>14</v>
      </c>
      <c r="AE141" s="431">
        <v>151</v>
      </c>
      <c r="AF141" s="208"/>
      <c r="AG141" s="208"/>
      <c r="AH141" s="208"/>
      <c r="AI141" s="42"/>
      <c r="AJ141" s="42"/>
      <c r="AK141" s="42"/>
      <c r="AL141" s="42"/>
      <c r="AM141" s="42"/>
      <c r="AN141" s="372"/>
      <c r="AO141" s="372"/>
      <c r="AP141" s="372"/>
      <c r="AQ141" s="372"/>
      <c r="BA141" s="83"/>
      <c r="BB141" s="43"/>
      <c r="BC141" s="85"/>
      <c r="BD141" s="42"/>
      <c r="BE141" s="42"/>
      <c r="BF141" s="42"/>
      <c r="BG141" s="42"/>
      <c r="BH141" s="42"/>
      <c r="BI141" s="42"/>
      <c r="BJ141" s="42"/>
      <c r="BK141" s="42"/>
      <c r="BL141" s="42"/>
      <c r="BM141" s="42"/>
    </row>
    <row r="142" spans="1:65" ht="24.95" customHeight="1">
      <c r="A142" s="42"/>
      <c r="B142" s="43"/>
      <c r="C142" s="43"/>
      <c r="D142" s="43"/>
      <c r="E142" s="43"/>
      <c r="F142" s="43"/>
      <c r="G142" s="43"/>
      <c r="H142" s="43"/>
      <c r="I142" s="43"/>
      <c r="J142" s="43"/>
      <c r="K142" s="43"/>
      <c r="L142" s="43"/>
      <c r="M142" s="43"/>
      <c r="N142" s="42"/>
      <c r="O142" s="42"/>
      <c r="P142" s="42"/>
      <c r="Q142" s="42"/>
      <c r="R142" s="42"/>
      <c r="S142" s="42"/>
      <c r="T142" s="42"/>
      <c r="U142" s="42"/>
      <c r="V142" s="42"/>
      <c r="W142" s="42"/>
      <c r="X142" s="42"/>
      <c r="Y142" s="42"/>
      <c r="Z142" s="403"/>
      <c r="AA142" s="43"/>
      <c r="AB142" s="206" t="s">
        <v>2605</v>
      </c>
      <c r="AC142" s="236" t="e">
        <f>#REF!</f>
        <v>#REF!</v>
      </c>
      <c r="AD142" s="209">
        <v>3</v>
      </c>
      <c r="AE142" s="431">
        <v>49</v>
      </c>
      <c r="AF142" s="208"/>
      <c r="AG142" s="208"/>
      <c r="AH142" s="208"/>
      <c r="AI142" s="42"/>
      <c r="AJ142" s="42"/>
      <c r="AK142" s="42"/>
      <c r="AL142" s="42"/>
      <c r="AM142" s="42"/>
      <c r="AN142" s="372"/>
      <c r="AO142" s="372"/>
      <c r="AP142" s="372"/>
      <c r="AQ142" s="372"/>
      <c r="BA142" s="43"/>
      <c r="BB142" s="44"/>
      <c r="BC142" s="84"/>
      <c r="BD142" s="42"/>
      <c r="BE142" s="42"/>
      <c r="BF142" s="42"/>
      <c r="BG142" s="42"/>
      <c r="BH142" s="42"/>
      <c r="BI142" s="42"/>
      <c r="BJ142" s="42"/>
      <c r="BK142" s="42"/>
      <c r="BL142" s="42"/>
      <c r="BM142" s="42"/>
    </row>
    <row r="143" spans="1:65" ht="24.95" customHeight="1">
      <c r="A143" s="42"/>
      <c r="B143" s="43"/>
      <c r="C143" s="43"/>
      <c r="D143" s="43"/>
      <c r="E143" s="43"/>
      <c r="F143" s="43"/>
      <c r="G143" s="43"/>
      <c r="H143" s="43"/>
      <c r="I143" s="43"/>
      <c r="J143" s="43"/>
      <c r="K143" s="43"/>
      <c r="L143" s="43"/>
      <c r="M143" s="43"/>
      <c r="N143" s="42"/>
      <c r="O143" s="42"/>
      <c r="P143" s="42"/>
      <c r="Q143" s="42"/>
      <c r="R143" s="42"/>
      <c r="S143" s="42"/>
      <c r="T143" s="42"/>
      <c r="U143" s="42"/>
      <c r="V143" s="42"/>
      <c r="W143" s="42"/>
      <c r="X143" s="42"/>
      <c r="Y143" s="42"/>
      <c r="Z143" s="403"/>
      <c r="AA143" s="83"/>
      <c r="AB143" s="416" t="s">
        <v>2610</v>
      </c>
      <c r="AC143" s="372"/>
      <c r="AD143" s="360"/>
      <c r="AE143" s="372"/>
      <c r="AF143" s="372"/>
      <c r="AG143" s="372"/>
      <c r="AH143" s="372"/>
      <c r="AI143" s="42"/>
      <c r="AJ143" s="42"/>
      <c r="AK143" s="42"/>
      <c r="AL143" s="42"/>
      <c r="AM143" s="42"/>
      <c r="AN143" s="372"/>
      <c r="AO143" s="372"/>
      <c r="AP143" s="372"/>
      <c r="AQ143" s="372"/>
      <c r="BA143" s="83"/>
      <c r="BB143" s="43"/>
      <c r="BC143" s="84"/>
      <c r="BD143" s="42"/>
      <c r="BE143" s="42"/>
      <c r="BF143" s="42"/>
      <c r="BG143" s="42"/>
      <c r="BH143" s="42"/>
      <c r="BI143" s="42"/>
      <c r="BJ143" s="42"/>
      <c r="BK143" s="42"/>
      <c r="BL143" s="42"/>
      <c r="BM143" s="42"/>
    </row>
    <row r="144" spans="1:65" ht="24.95" customHeight="1">
      <c r="A144" s="42"/>
      <c r="B144" s="43"/>
      <c r="C144" s="43"/>
      <c r="D144" s="43"/>
      <c r="E144" s="43"/>
      <c r="F144" s="43"/>
      <c r="G144" s="43"/>
      <c r="H144" s="43"/>
      <c r="I144" s="43"/>
      <c r="J144" s="43"/>
      <c r="K144" s="43"/>
      <c r="L144" s="43"/>
      <c r="M144" s="43"/>
      <c r="N144" s="42"/>
      <c r="O144" s="42"/>
      <c r="P144" s="42"/>
      <c r="Q144" s="42"/>
      <c r="R144" s="42"/>
      <c r="S144" s="42"/>
      <c r="T144" s="42"/>
      <c r="U144" s="42"/>
      <c r="V144" s="42"/>
      <c r="W144" s="42"/>
      <c r="X144" s="42"/>
      <c r="Y144" s="42"/>
      <c r="Z144" s="51"/>
      <c r="AA144" s="83"/>
      <c r="AB144" s="416"/>
      <c r="AC144" s="372"/>
      <c r="AD144" s="360"/>
      <c r="AE144" s="372"/>
      <c r="AF144" s="372"/>
      <c r="AG144" s="372"/>
      <c r="AH144" s="372"/>
      <c r="AI144" s="42"/>
      <c r="AJ144" s="42"/>
      <c r="AK144" s="42"/>
      <c r="AL144" s="42"/>
      <c r="AM144" s="42"/>
      <c r="AN144" s="372"/>
      <c r="AO144" s="372"/>
      <c r="AP144" s="372"/>
      <c r="AQ144" s="372"/>
      <c r="BA144" s="83"/>
      <c r="BB144" s="43"/>
      <c r="BC144" s="84"/>
      <c r="BD144" s="42"/>
      <c r="BE144" s="42"/>
      <c r="BF144" s="42"/>
      <c r="BG144" s="42"/>
      <c r="BH144" s="42"/>
      <c r="BI144" s="42"/>
      <c r="BJ144" s="42"/>
      <c r="BK144" s="42"/>
      <c r="BL144" s="42"/>
      <c r="BM144" s="42"/>
    </row>
    <row r="145" spans="1:65" ht="24.95" customHeight="1">
      <c r="A145" s="42"/>
      <c r="B145" s="43"/>
      <c r="C145" s="43"/>
      <c r="D145" s="43"/>
      <c r="E145" s="43"/>
      <c r="F145" s="43"/>
      <c r="G145" s="43"/>
      <c r="H145" s="43"/>
      <c r="I145" s="43"/>
      <c r="J145" s="43"/>
      <c r="K145" s="43"/>
      <c r="L145" s="43"/>
      <c r="M145" s="43"/>
      <c r="N145" s="42"/>
      <c r="O145" s="42"/>
      <c r="P145" s="42"/>
      <c r="Q145" s="42"/>
      <c r="R145" s="42"/>
      <c r="S145" s="42"/>
      <c r="T145" s="42"/>
      <c r="U145" s="42"/>
      <c r="V145" s="42"/>
      <c r="W145" s="42"/>
      <c r="X145" s="42"/>
      <c r="Y145" s="42"/>
      <c r="Z145" s="51"/>
      <c r="AA145" s="43"/>
      <c r="AB145" s="416" t="s">
        <v>2611</v>
      </c>
      <c r="AC145" s="372"/>
      <c r="AD145" s="416" t="s">
        <v>2612</v>
      </c>
      <c r="AE145" s="372"/>
      <c r="AF145" s="372"/>
      <c r="AG145" s="372"/>
      <c r="AH145" s="372"/>
      <c r="AI145" s="42"/>
      <c r="AJ145" s="42"/>
      <c r="AK145" s="42"/>
      <c r="AL145" s="42"/>
      <c r="AM145" s="42"/>
      <c r="AN145" s="372"/>
      <c r="AO145" s="372"/>
      <c r="AP145" s="372"/>
      <c r="AQ145" s="372"/>
      <c r="BA145" s="43"/>
      <c r="BB145" s="83"/>
      <c r="BC145" s="84"/>
      <c r="BD145" s="42"/>
      <c r="BE145" s="42"/>
      <c r="BF145" s="42"/>
      <c r="BG145" s="42"/>
      <c r="BH145" s="42"/>
      <c r="BI145" s="42"/>
      <c r="BJ145" s="42"/>
      <c r="BK145" s="42"/>
      <c r="BL145" s="42"/>
      <c r="BM145" s="42"/>
    </row>
    <row r="146" spans="1:65" ht="24.95" customHeight="1">
      <c r="A146" s="42"/>
      <c r="B146" s="43"/>
      <c r="C146" s="43"/>
      <c r="D146" s="43"/>
      <c r="E146" s="43"/>
      <c r="F146" s="43"/>
      <c r="G146" s="43"/>
      <c r="H146" s="43"/>
      <c r="I146" s="43"/>
      <c r="J146" s="43"/>
      <c r="K146" s="43"/>
      <c r="L146" s="43"/>
      <c r="M146" s="43"/>
      <c r="N146" s="42"/>
      <c r="O146" s="42"/>
      <c r="P146" s="42"/>
      <c r="Q146" s="42"/>
      <c r="R146" s="42"/>
      <c r="S146" s="42"/>
      <c r="T146" s="42"/>
      <c r="U146" s="42"/>
      <c r="V146" s="42"/>
      <c r="W146" s="42"/>
      <c r="X146" s="42"/>
      <c r="Y146" s="42"/>
      <c r="Z146" s="42"/>
      <c r="AA146" s="43"/>
      <c r="AB146" s="416"/>
      <c r="AC146" s="372"/>
      <c r="AD146" s="360"/>
      <c r="AE146" s="372"/>
      <c r="AF146" s="372"/>
      <c r="AG146" s="372"/>
      <c r="AH146" s="372"/>
      <c r="AI146" s="42"/>
      <c r="AJ146" s="42"/>
      <c r="AK146" s="42"/>
      <c r="AL146" s="42"/>
      <c r="AM146" s="42"/>
      <c r="AN146" s="372"/>
      <c r="AO146" s="372"/>
      <c r="AP146" s="372"/>
      <c r="AQ146" s="372"/>
      <c r="BA146" s="43"/>
      <c r="BB146" s="43"/>
      <c r="BC146" s="84"/>
      <c r="BD146" s="42"/>
      <c r="BE146" s="42"/>
      <c r="BF146" s="42"/>
      <c r="BG146" s="42"/>
      <c r="BH146" s="42"/>
      <c r="BI146" s="42"/>
      <c r="BJ146" s="42"/>
      <c r="BK146" s="42"/>
      <c r="BL146" s="42"/>
      <c r="BM146" s="42"/>
    </row>
    <row r="147" spans="1:65" ht="24.95" customHeight="1">
      <c r="A147" s="42"/>
      <c r="B147" s="43"/>
      <c r="C147" s="43"/>
      <c r="D147" s="43"/>
      <c r="E147" s="43"/>
      <c r="F147" s="43"/>
      <c r="G147" s="43"/>
      <c r="H147" s="43"/>
      <c r="I147" s="43"/>
      <c r="J147" s="43"/>
      <c r="K147" s="43"/>
      <c r="L147" s="43"/>
      <c r="M147" s="43"/>
      <c r="N147" s="42"/>
      <c r="O147" s="42"/>
      <c r="P147" s="42"/>
      <c r="Q147" s="42"/>
      <c r="R147" s="42"/>
      <c r="S147" s="42"/>
      <c r="T147" s="42"/>
      <c r="U147" s="42"/>
      <c r="V147" s="42"/>
      <c r="W147" s="42"/>
      <c r="X147" s="42"/>
      <c r="Y147" s="42"/>
      <c r="Z147" s="42"/>
      <c r="AA147" s="43"/>
      <c r="AB147" s="416"/>
      <c r="AC147" s="372"/>
      <c r="AD147" s="360"/>
      <c r="AE147" s="372"/>
      <c r="AF147" s="372"/>
      <c r="AG147" s="372"/>
      <c r="AH147" s="372"/>
      <c r="AI147" s="42"/>
      <c r="AJ147" s="42"/>
      <c r="AK147" s="42"/>
      <c r="AL147" s="42"/>
      <c r="AM147" s="42"/>
      <c r="AN147" s="372"/>
      <c r="AO147" s="372"/>
      <c r="AP147" s="372"/>
      <c r="AQ147" s="372"/>
      <c r="BA147" s="43"/>
      <c r="BB147" s="43"/>
      <c r="BC147" s="86"/>
      <c r="BD147" s="42"/>
      <c r="BE147" s="42"/>
      <c r="BF147" s="42"/>
      <c r="BG147" s="42"/>
      <c r="BH147" s="42"/>
      <c r="BI147" s="42"/>
      <c r="BJ147" s="42"/>
      <c r="BK147" s="42"/>
      <c r="BL147" s="42"/>
      <c r="BM147" s="42"/>
    </row>
    <row r="148" spans="1:65" ht="24.95" customHeight="1">
      <c r="A148" s="42"/>
      <c r="B148" s="43"/>
      <c r="C148" s="43"/>
      <c r="D148" s="43"/>
      <c r="E148" s="43"/>
      <c r="F148" s="43"/>
      <c r="G148" s="43"/>
      <c r="H148" s="43"/>
      <c r="I148" s="43"/>
      <c r="J148" s="43"/>
      <c r="K148" s="43"/>
      <c r="L148" s="43"/>
      <c r="M148" s="43"/>
      <c r="N148" s="42"/>
      <c r="O148" s="42"/>
      <c r="P148" s="42"/>
      <c r="Q148" s="42"/>
      <c r="R148" s="42"/>
      <c r="S148" s="42"/>
      <c r="T148" s="42"/>
      <c r="U148" s="42"/>
      <c r="V148" s="42"/>
      <c r="W148" s="42"/>
      <c r="X148" s="42"/>
      <c r="Y148" s="42"/>
      <c r="Z148" s="42"/>
      <c r="AA148" s="43"/>
      <c r="AB148" s="416"/>
      <c r="AC148" s="372"/>
      <c r="AD148" s="360"/>
      <c r="AE148" s="372"/>
      <c r="AF148" s="372"/>
      <c r="AG148" s="372"/>
      <c r="AH148" s="372"/>
      <c r="AI148" s="42"/>
      <c r="AJ148" s="42"/>
      <c r="AK148" s="42"/>
      <c r="AL148" s="42"/>
      <c r="AM148" s="42"/>
      <c r="AN148" s="372"/>
      <c r="AO148" s="372"/>
      <c r="AP148" s="372"/>
      <c r="AQ148" s="372"/>
      <c r="BA148" s="43"/>
      <c r="BB148" s="43"/>
      <c r="BC148" s="86"/>
      <c r="BD148" s="42"/>
      <c r="BE148" s="42"/>
      <c r="BF148" s="42"/>
      <c r="BG148" s="42"/>
      <c r="BH148" s="42"/>
      <c r="BI148" s="42"/>
      <c r="BJ148" s="42"/>
      <c r="BK148" s="42"/>
      <c r="BL148" s="42"/>
      <c r="BM148" s="42"/>
    </row>
    <row r="149" spans="1:65" ht="24.95" customHeight="1">
      <c r="A149" s="42"/>
      <c r="B149" s="43"/>
      <c r="C149" s="43"/>
      <c r="D149" s="43"/>
      <c r="E149" s="43"/>
      <c r="F149" s="43"/>
      <c r="G149" s="43"/>
      <c r="H149" s="43"/>
      <c r="I149" s="43"/>
      <c r="J149" s="43"/>
      <c r="K149" s="43"/>
      <c r="L149" s="43"/>
      <c r="M149" s="43"/>
      <c r="N149" s="42"/>
      <c r="O149" s="42"/>
      <c r="P149" s="42"/>
      <c r="Q149" s="42"/>
      <c r="R149" s="42"/>
      <c r="S149" s="42"/>
      <c r="T149" s="42"/>
      <c r="U149" s="42"/>
      <c r="V149" s="42"/>
      <c r="W149" s="42"/>
      <c r="X149" s="42"/>
      <c r="Y149" s="42"/>
      <c r="Z149" s="42"/>
      <c r="AA149" s="43"/>
      <c r="AB149" s="416"/>
      <c r="AC149" s="372"/>
      <c r="AD149" s="360"/>
      <c r="AE149" s="372"/>
      <c r="AF149" s="372"/>
      <c r="AG149" s="372"/>
      <c r="AH149" s="372"/>
      <c r="AI149" s="42"/>
      <c r="AJ149" s="42"/>
      <c r="AK149" s="42"/>
      <c r="AL149" s="42"/>
      <c r="AM149" s="42"/>
      <c r="AN149" s="372"/>
      <c r="AO149" s="372"/>
      <c r="AP149" s="372"/>
      <c r="AQ149" s="372"/>
      <c r="BA149" s="43"/>
      <c r="BB149" s="43"/>
      <c r="BC149" s="85"/>
      <c r="BD149" s="42"/>
      <c r="BE149" s="42"/>
      <c r="BF149" s="42"/>
      <c r="BG149" s="42"/>
      <c r="BH149" s="42"/>
      <c r="BI149" s="42"/>
      <c r="BJ149" s="42"/>
      <c r="BK149" s="42"/>
      <c r="BL149" s="42"/>
      <c r="BM149" s="42"/>
    </row>
    <row r="150" spans="1:65" ht="24.95" customHeight="1">
      <c r="A150" s="42"/>
      <c r="B150" s="43"/>
      <c r="C150" s="43"/>
      <c r="D150" s="43"/>
      <c r="E150" s="43"/>
      <c r="F150" s="43"/>
      <c r="G150" s="43"/>
      <c r="H150" s="43"/>
      <c r="I150" s="43"/>
      <c r="J150" s="43"/>
      <c r="K150" s="43"/>
      <c r="L150" s="43"/>
      <c r="M150" s="43"/>
      <c r="N150" s="42"/>
      <c r="O150" s="42"/>
      <c r="P150" s="42"/>
      <c r="Q150" s="42"/>
      <c r="R150" s="42"/>
      <c r="S150" s="42"/>
      <c r="T150" s="42"/>
      <c r="U150" s="42"/>
      <c r="V150" s="42"/>
      <c r="W150" s="42"/>
      <c r="X150" s="42"/>
      <c r="Y150" s="42"/>
      <c r="Z150" s="42"/>
      <c r="AA150" s="43"/>
      <c r="AB150" s="416"/>
      <c r="AC150" s="372"/>
      <c r="AD150" s="360"/>
      <c r="AE150" s="372"/>
      <c r="AF150" s="372"/>
      <c r="AG150" s="372"/>
      <c r="AH150" s="372"/>
      <c r="AI150" s="42"/>
      <c r="AJ150" s="42"/>
      <c r="AK150" s="42"/>
      <c r="AL150" s="42"/>
      <c r="AM150" s="42"/>
      <c r="AN150" s="372"/>
      <c r="AO150" s="372"/>
      <c r="AP150" s="372"/>
      <c r="AQ150" s="372"/>
      <c r="BA150" s="43"/>
      <c r="BB150" s="43"/>
      <c r="BC150" s="84"/>
      <c r="BD150" s="42"/>
      <c r="BE150" s="42"/>
      <c r="BF150" s="42"/>
      <c r="BG150" s="42"/>
      <c r="BH150" s="42"/>
      <c r="BI150" s="42"/>
      <c r="BJ150" s="42"/>
      <c r="BK150" s="42"/>
      <c r="BL150" s="42"/>
      <c r="BM150" s="42"/>
    </row>
    <row r="151" spans="1:65" ht="24.95" customHeight="1">
      <c r="A151" s="42"/>
      <c r="B151" s="43"/>
      <c r="C151" s="43"/>
      <c r="D151" s="43"/>
      <c r="E151" s="43"/>
      <c r="F151" s="43"/>
      <c r="G151" s="43"/>
      <c r="H151" s="43"/>
      <c r="I151" s="43"/>
      <c r="J151" s="43"/>
      <c r="K151" s="43"/>
      <c r="L151" s="43"/>
      <c r="M151" s="43"/>
      <c r="N151" s="42"/>
      <c r="O151" s="42"/>
      <c r="P151" s="42"/>
      <c r="Q151" s="42"/>
      <c r="R151" s="42"/>
      <c r="S151" s="42"/>
      <c r="T151" s="42"/>
      <c r="U151" s="42"/>
      <c r="V151" s="42"/>
      <c r="W151" s="42"/>
      <c r="X151" s="42"/>
      <c r="Y151" s="42"/>
      <c r="Z151" s="42"/>
      <c r="AA151" s="43"/>
      <c r="AB151" s="416"/>
      <c r="AC151" s="372"/>
      <c r="AD151" s="360"/>
      <c r="AE151" s="372"/>
      <c r="AF151" s="372"/>
      <c r="AG151" s="372"/>
      <c r="AH151" s="372"/>
      <c r="AI151" s="42"/>
      <c r="AJ151" s="42"/>
      <c r="AK151" s="42"/>
      <c r="AL151" s="42"/>
      <c r="AM151" s="42"/>
      <c r="AN151" s="372"/>
      <c r="AO151" s="372"/>
      <c r="AP151" s="372"/>
      <c r="AQ151" s="372"/>
      <c r="BA151" s="43"/>
      <c r="BB151" s="43"/>
      <c r="BC151" s="87"/>
      <c r="BD151" s="42"/>
      <c r="BE151" s="42"/>
      <c r="BF151" s="42"/>
      <c r="BG151" s="42"/>
      <c r="BH151" s="42"/>
      <c r="BI151" s="42"/>
      <c r="BJ151" s="42"/>
      <c r="BK151" s="42"/>
      <c r="BL151" s="42"/>
      <c r="BM151" s="42"/>
    </row>
    <row r="152" spans="1:65" ht="24.95" customHeight="1">
      <c r="A152" s="42"/>
      <c r="B152" s="43"/>
      <c r="C152" s="43"/>
      <c r="D152" s="43"/>
      <c r="E152" s="43"/>
      <c r="F152" s="43"/>
      <c r="G152" s="43"/>
      <c r="H152" s="43"/>
      <c r="I152" s="43"/>
      <c r="J152" s="43"/>
      <c r="K152" s="43"/>
      <c r="L152" s="43"/>
      <c r="M152" s="43"/>
      <c r="N152" s="42"/>
      <c r="O152" s="42"/>
      <c r="P152" s="42"/>
      <c r="Q152" s="42"/>
      <c r="R152" s="42"/>
      <c r="S152" s="42"/>
      <c r="T152" s="42"/>
      <c r="U152" s="42"/>
      <c r="V152" s="42"/>
      <c r="W152" s="42"/>
      <c r="X152" s="42"/>
      <c r="Y152" s="42"/>
      <c r="Z152" s="42"/>
      <c r="AA152" s="43"/>
      <c r="AB152" s="416"/>
      <c r="AC152" s="372"/>
      <c r="AD152" s="360"/>
      <c r="AE152" s="372"/>
      <c r="AF152" s="372"/>
      <c r="AG152" s="372"/>
      <c r="AH152" s="372"/>
      <c r="AI152" s="42"/>
      <c r="AJ152" s="42"/>
      <c r="AK152" s="42"/>
      <c r="AL152" s="42"/>
      <c r="AM152" s="42"/>
      <c r="AN152" s="372"/>
      <c r="AO152" s="372"/>
      <c r="AP152" s="372"/>
      <c r="AQ152" s="372"/>
      <c r="BA152" s="43"/>
      <c r="BB152" s="43"/>
      <c r="BC152" s="87"/>
      <c r="BD152" s="42"/>
      <c r="BE152" s="42"/>
      <c r="BF152" s="42"/>
      <c r="BG152" s="42"/>
      <c r="BH152" s="42"/>
      <c r="BI152" s="42"/>
      <c r="BJ152" s="42"/>
      <c r="BK152" s="42"/>
      <c r="BL152" s="42"/>
      <c r="BM152" s="42"/>
    </row>
    <row r="153" spans="1:65" ht="24.95" customHeight="1">
      <c r="A153" s="42"/>
      <c r="B153" s="43"/>
      <c r="C153" s="43"/>
      <c r="D153" s="43"/>
      <c r="E153" s="43"/>
      <c r="F153" s="43"/>
      <c r="G153" s="43"/>
      <c r="H153" s="43"/>
      <c r="I153" s="43"/>
      <c r="J153" s="43"/>
      <c r="K153" s="43"/>
      <c r="L153" s="43"/>
      <c r="M153" s="43"/>
      <c r="N153" s="42"/>
      <c r="O153" s="42"/>
      <c r="P153" s="42"/>
      <c r="Q153" s="42"/>
      <c r="R153" s="42"/>
      <c r="S153" s="42"/>
      <c r="T153" s="42"/>
      <c r="U153" s="42"/>
      <c r="V153" s="42"/>
      <c r="W153" s="42"/>
      <c r="X153" s="42"/>
      <c r="Y153" s="42"/>
      <c r="Z153" s="42"/>
      <c r="AA153" s="43"/>
      <c r="AB153" s="416" t="s">
        <v>2614</v>
      </c>
      <c r="AC153" s="372"/>
      <c r="AD153" s="416" t="s">
        <v>2613</v>
      </c>
      <c r="AE153" s="372"/>
      <c r="AF153" s="372"/>
      <c r="AG153" s="372"/>
      <c r="AH153" s="372"/>
      <c r="AI153" s="42"/>
      <c r="AJ153" s="42"/>
      <c r="AK153" s="42"/>
      <c r="AL153" s="42"/>
      <c r="AM153" s="42"/>
      <c r="AN153" s="372"/>
      <c r="AO153" s="372"/>
      <c r="AP153" s="372"/>
      <c r="AQ153" s="372"/>
      <c r="BA153" s="43"/>
      <c r="BB153" s="43"/>
      <c r="BC153" s="85"/>
      <c r="BD153" s="42"/>
      <c r="BE153" s="42"/>
      <c r="BF153" s="42"/>
      <c r="BG153" s="42"/>
      <c r="BH153" s="42"/>
      <c r="BI153" s="42"/>
      <c r="BJ153" s="42"/>
      <c r="BK153" s="42"/>
      <c r="BL153" s="42"/>
      <c r="BM153" s="42"/>
    </row>
    <row r="154" spans="1:65" ht="24.95" customHeight="1">
      <c r="A154" s="42"/>
      <c r="B154" s="42"/>
      <c r="C154" s="42"/>
      <c r="D154" s="42"/>
      <c r="E154" s="42"/>
      <c r="F154" s="42"/>
      <c r="G154" s="42"/>
      <c r="H154" s="42"/>
      <c r="I154" s="42"/>
      <c r="J154" s="42"/>
      <c r="K154" s="42"/>
      <c r="L154" s="42"/>
      <c r="M154" s="42"/>
      <c r="N154" s="42"/>
      <c r="O154" s="42"/>
      <c r="P154" s="42"/>
      <c r="Q154" s="42"/>
      <c r="R154" s="42"/>
      <c r="S154" s="42"/>
      <c r="T154" s="42"/>
      <c r="U154" s="42"/>
      <c r="V154" s="42"/>
      <c r="W154" s="42"/>
      <c r="X154" s="42"/>
      <c r="Y154" s="42"/>
      <c r="Z154" s="42"/>
      <c r="AA154" s="43"/>
      <c r="AB154" s="416"/>
      <c r="AC154" s="372"/>
      <c r="AD154" s="360"/>
      <c r="AE154" s="372"/>
      <c r="AF154" s="372"/>
      <c r="AG154" s="372"/>
      <c r="AH154" s="372"/>
      <c r="AI154" s="42"/>
      <c r="AJ154" s="42"/>
      <c r="AK154" s="42"/>
      <c r="AL154" s="42"/>
      <c r="AM154" s="42"/>
      <c r="AN154" s="372"/>
      <c r="AO154" s="372"/>
      <c r="AP154" s="372"/>
      <c r="AQ154" s="372"/>
      <c r="BA154" s="43"/>
      <c r="BB154" s="43"/>
      <c r="BC154" s="84"/>
      <c r="BD154" s="42"/>
      <c r="BE154" s="42"/>
      <c r="BF154" s="42"/>
      <c r="BG154" s="42"/>
      <c r="BH154" s="42"/>
      <c r="BI154" s="42"/>
      <c r="BJ154" s="42"/>
      <c r="BK154" s="42"/>
      <c r="BL154" s="42"/>
      <c r="BM154" s="42"/>
    </row>
    <row r="155" spans="1:65" ht="24.95" customHeight="1">
      <c r="A155" s="42"/>
      <c r="B155" s="42"/>
      <c r="C155" s="42"/>
      <c r="D155" s="42"/>
      <c r="E155" s="42"/>
      <c r="F155" s="42"/>
      <c r="G155" s="42"/>
      <c r="H155" s="42"/>
      <c r="I155" s="42"/>
      <c r="J155" s="42"/>
      <c r="K155" s="42"/>
      <c r="L155" s="42"/>
      <c r="M155" s="42"/>
      <c r="N155" s="42"/>
      <c r="O155" s="42"/>
      <c r="P155" s="42"/>
      <c r="Q155" s="42"/>
      <c r="R155" s="42"/>
      <c r="S155" s="42"/>
      <c r="T155" s="42"/>
      <c r="U155" s="42"/>
      <c r="V155" s="42"/>
      <c r="W155" s="42"/>
      <c r="X155" s="42"/>
      <c r="Y155" s="42"/>
      <c r="Z155" s="42"/>
      <c r="AA155" s="43"/>
      <c r="AB155" s="416"/>
      <c r="AC155" s="372"/>
      <c r="AD155" s="360"/>
      <c r="AE155" s="372"/>
      <c r="AF155" s="372"/>
      <c r="AG155" s="372"/>
      <c r="AH155" s="372"/>
      <c r="AI155" s="42"/>
      <c r="AJ155" s="42"/>
      <c r="AK155" s="42"/>
      <c r="AL155" s="42"/>
      <c r="AM155" s="42"/>
      <c r="AN155" s="372"/>
      <c r="AO155" s="372"/>
      <c r="AP155" s="372"/>
      <c r="AQ155" s="372"/>
      <c r="BA155" s="54" t="s">
        <v>10</v>
      </c>
      <c r="BB155" s="84"/>
      <c r="BC155" s="84"/>
      <c r="BD155" s="42"/>
      <c r="BE155" s="42"/>
      <c r="BF155" s="42"/>
      <c r="BG155" s="42"/>
      <c r="BH155" s="42"/>
      <c r="BI155" s="42"/>
      <c r="BJ155" s="42"/>
      <c r="BK155" s="42"/>
      <c r="BL155" s="42"/>
      <c r="BM155" s="42"/>
    </row>
    <row r="156" spans="1:65" ht="24.95" customHeight="1">
      <c r="A156" s="42"/>
      <c r="B156" s="42"/>
      <c r="C156" s="42"/>
      <c r="D156" s="42"/>
      <c r="E156" s="42"/>
      <c r="F156" s="42"/>
      <c r="G156" s="42"/>
      <c r="H156" s="42"/>
      <c r="I156" s="42"/>
      <c r="J156" s="42"/>
      <c r="K156" s="42"/>
      <c r="L156" s="42"/>
      <c r="M156" s="42"/>
      <c r="N156" s="42"/>
      <c r="O156" s="42"/>
      <c r="P156" s="42"/>
      <c r="Q156" s="42"/>
      <c r="R156" s="42"/>
      <c r="S156" s="42"/>
      <c r="T156" s="42"/>
      <c r="U156" s="42"/>
      <c r="V156" s="42"/>
      <c r="W156" s="42"/>
      <c r="X156" s="42"/>
      <c r="Y156" s="42"/>
      <c r="Z156" s="42"/>
      <c r="AA156" s="43"/>
      <c r="AB156" s="416"/>
      <c r="AC156" s="372"/>
      <c r="AD156" s="360"/>
      <c r="AE156" s="372"/>
      <c r="AF156" s="372"/>
      <c r="AG156" s="372"/>
      <c r="AH156" s="372"/>
      <c r="AI156" s="42"/>
      <c r="AJ156" s="42"/>
      <c r="AK156" s="42"/>
      <c r="AL156" s="42"/>
      <c r="AM156" s="42"/>
      <c r="AN156" s="372"/>
      <c r="AO156" s="372"/>
      <c r="AP156" s="372"/>
      <c r="AQ156" s="372"/>
      <c r="BA156" s="84"/>
      <c r="BB156" s="86" t="s">
        <v>15</v>
      </c>
      <c r="BC156" s="85"/>
      <c r="BD156" s="42"/>
      <c r="BE156" s="42"/>
      <c r="BF156" s="42"/>
      <c r="BG156" s="42"/>
      <c r="BH156" s="42"/>
      <c r="BI156" s="42"/>
      <c r="BJ156" s="42"/>
      <c r="BK156" s="42"/>
      <c r="BL156" s="42"/>
      <c r="BM156" s="42"/>
    </row>
    <row r="157" spans="1:65" ht="24.95" customHeight="1">
      <c r="A157" s="42"/>
      <c r="B157" s="42"/>
      <c r="C157" s="42"/>
      <c r="D157" s="42"/>
      <c r="E157" s="42"/>
      <c r="F157" s="42"/>
      <c r="G157" s="42"/>
      <c r="H157" s="42"/>
      <c r="I157" s="42"/>
      <c r="J157" s="42"/>
      <c r="K157" s="42"/>
      <c r="L157" s="42"/>
      <c r="M157" s="42"/>
      <c r="N157" s="42"/>
      <c r="O157" s="42"/>
      <c r="P157" s="42"/>
      <c r="Q157" s="42"/>
      <c r="R157" s="42"/>
      <c r="S157" s="42"/>
      <c r="T157" s="42"/>
      <c r="U157" s="42"/>
      <c r="V157" s="42"/>
      <c r="W157" s="42"/>
      <c r="X157" s="42"/>
      <c r="Y157" s="42"/>
      <c r="Z157" s="42"/>
      <c r="AA157" s="43"/>
      <c r="AB157" s="416"/>
      <c r="AC157" s="372"/>
      <c r="AD157" s="360"/>
      <c r="AE157" s="372"/>
      <c r="AF157" s="372"/>
      <c r="AG157" s="372"/>
      <c r="AH157" s="372"/>
      <c r="AI157" s="42"/>
      <c r="AJ157" s="42"/>
      <c r="AK157" s="42"/>
      <c r="AL157" s="42"/>
      <c r="AM157" s="42"/>
      <c r="AN157" s="372"/>
      <c r="AO157" s="372"/>
      <c r="AP157" s="372"/>
      <c r="AQ157" s="372"/>
      <c r="BA157" s="84"/>
      <c r="BB157" s="85" t="s">
        <v>16</v>
      </c>
      <c r="BC157" s="84"/>
      <c r="BD157" s="42"/>
      <c r="BE157" s="42"/>
      <c r="BF157" s="42"/>
      <c r="BG157" s="42"/>
      <c r="BH157" s="42"/>
      <c r="BI157" s="42"/>
      <c r="BJ157" s="42"/>
      <c r="BK157" s="42"/>
      <c r="BL157" s="42"/>
      <c r="BM157" s="42"/>
    </row>
    <row r="158" spans="1:65" ht="24.95" customHeight="1">
      <c r="A158" s="42"/>
      <c r="B158" s="42"/>
      <c r="C158" s="42"/>
      <c r="D158" s="42"/>
      <c r="E158" s="42"/>
      <c r="F158" s="42"/>
      <c r="G158" s="42"/>
      <c r="H158" s="42"/>
      <c r="I158" s="42"/>
      <c r="J158" s="42"/>
      <c r="K158" s="42"/>
      <c r="L158" s="42"/>
      <c r="M158" s="42"/>
      <c r="N158" s="42"/>
      <c r="O158" s="42"/>
      <c r="P158" s="42"/>
      <c r="Q158" s="42"/>
      <c r="R158" s="42"/>
      <c r="S158" s="42"/>
      <c r="T158" s="42"/>
      <c r="U158" s="42"/>
      <c r="V158" s="42"/>
      <c r="W158" s="42"/>
      <c r="X158" s="42"/>
      <c r="Y158" s="42"/>
      <c r="Z158" s="42"/>
      <c r="AA158" s="43"/>
      <c r="AB158" s="416"/>
      <c r="AC158" s="372"/>
      <c r="AD158" s="360"/>
      <c r="AE158" s="372"/>
      <c r="AF158" s="372"/>
      <c r="AG158" s="372"/>
      <c r="AH158" s="372"/>
      <c r="AI158" s="42"/>
      <c r="AJ158" s="42"/>
      <c r="AK158" s="42"/>
      <c r="AL158" s="42"/>
      <c r="AM158" s="42"/>
      <c r="AN158" s="372"/>
      <c r="AO158" s="372"/>
      <c r="AP158" s="372"/>
      <c r="AQ158" s="372"/>
      <c r="BA158" s="84"/>
      <c r="BB158" s="84"/>
      <c r="BC158" s="84"/>
      <c r="BD158" s="42"/>
      <c r="BE158" s="42"/>
      <c r="BF158" s="42"/>
      <c r="BG158" s="42"/>
      <c r="BH158" s="42"/>
      <c r="BI158" s="42"/>
      <c r="BJ158" s="42"/>
      <c r="BK158" s="42"/>
      <c r="BL158" s="42"/>
      <c r="BM158" s="42"/>
    </row>
    <row r="159" spans="1:65" ht="31.5">
      <c r="A159" s="42"/>
      <c r="B159" s="42"/>
      <c r="C159" s="42"/>
      <c r="D159" s="42"/>
      <c r="E159" s="42"/>
      <c r="F159" s="42"/>
      <c r="G159" s="42"/>
      <c r="H159" s="42"/>
      <c r="I159" s="42"/>
      <c r="J159" s="42"/>
      <c r="K159" s="42"/>
      <c r="L159" s="42"/>
      <c r="M159" s="42"/>
      <c r="N159" s="42"/>
      <c r="O159" s="42"/>
      <c r="P159" s="42"/>
      <c r="Q159" s="42"/>
      <c r="R159" s="42"/>
      <c r="S159" s="42"/>
      <c r="T159" s="42"/>
      <c r="U159" s="42"/>
      <c r="V159" s="42"/>
      <c r="W159" s="42"/>
      <c r="X159" s="42"/>
      <c r="Y159" s="42"/>
      <c r="Z159" s="42"/>
      <c r="AA159" s="43"/>
      <c r="AB159" s="416"/>
      <c r="AC159" s="372"/>
      <c r="AD159" s="360"/>
      <c r="AE159" s="372"/>
      <c r="AF159" s="372"/>
      <c r="AG159" s="372"/>
      <c r="AH159" s="372"/>
      <c r="AI159" s="42"/>
      <c r="AJ159" s="42"/>
      <c r="AK159" s="42"/>
      <c r="AL159" s="42"/>
      <c r="AM159" s="42"/>
      <c r="AN159" s="372"/>
      <c r="AO159" s="372"/>
      <c r="AP159" s="372"/>
      <c r="AQ159" s="372"/>
      <c r="BA159" s="91" t="s">
        <v>21</v>
      </c>
      <c r="BB159" s="363" t="s">
        <v>17</v>
      </c>
      <c r="BC159" s="84"/>
      <c r="BD159" s="42"/>
      <c r="BE159" s="42"/>
      <c r="BF159" s="42"/>
      <c r="BG159" s="42"/>
      <c r="BH159" s="42"/>
      <c r="BI159" s="42"/>
      <c r="BJ159" s="42"/>
      <c r="BK159" s="42"/>
      <c r="BL159" s="42"/>
      <c r="BM159" s="42"/>
    </row>
    <row r="160" spans="1:65" ht="24.95" customHeight="1">
      <c r="A160" s="42"/>
      <c r="B160" s="42"/>
      <c r="C160" s="42"/>
      <c r="D160" s="42"/>
      <c r="E160" s="42"/>
      <c r="F160" s="42"/>
      <c r="G160" s="42"/>
      <c r="H160" s="42"/>
      <c r="I160" s="42"/>
      <c r="J160" s="42"/>
      <c r="K160" s="42"/>
      <c r="L160" s="42"/>
      <c r="M160" s="42"/>
      <c r="N160" s="42"/>
      <c r="O160" s="42"/>
      <c r="P160" s="42"/>
      <c r="Q160" s="42"/>
      <c r="R160" s="42"/>
      <c r="S160" s="42"/>
      <c r="T160" s="42"/>
      <c r="U160" s="42"/>
      <c r="V160" s="42"/>
      <c r="W160" s="42"/>
      <c r="X160" s="42"/>
      <c r="Y160" s="42"/>
      <c r="Z160" s="42"/>
      <c r="AA160" s="43"/>
      <c r="AB160" s="416"/>
      <c r="AC160" s="372"/>
      <c r="AD160" s="360"/>
      <c r="AE160" s="372"/>
      <c r="AF160" s="372"/>
      <c r="AG160" s="372"/>
      <c r="AH160" s="372"/>
      <c r="AI160" s="42"/>
      <c r="AJ160" s="42"/>
      <c r="AK160" s="42"/>
      <c r="AL160" s="42"/>
      <c r="AM160" s="42"/>
      <c r="AN160" s="372"/>
      <c r="AO160" s="372"/>
      <c r="AP160" s="372"/>
      <c r="AQ160" s="372"/>
      <c r="BA160" s="91"/>
      <c r="BB160" s="363"/>
      <c r="BC160" s="84"/>
      <c r="BD160" s="42"/>
      <c r="BE160" s="42"/>
      <c r="BF160" s="42"/>
      <c r="BG160" s="42"/>
      <c r="BH160" s="42"/>
      <c r="BI160" s="42"/>
      <c r="BJ160" s="42"/>
      <c r="BK160" s="42"/>
      <c r="BL160" s="42"/>
      <c r="BM160" s="42"/>
    </row>
    <row r="161" spans="1:65" ht="24.95" customHeight="1">
      <c r="A161" s="42"/>
      <c r="B161" s="42"/>
      <c r="C161" s="42"/>
      <c r="D161" s="42"/>
      <c r="E161" s="42"/>
      <c r="F161" s="42"/>
      <c r="G161" s="42"/>
      <c r="H161" s="42"/>
      <c r="I161" s="42"/>
      <c r="J161" s="42"/>
      <c r="K161" s="42"/>
      <c r="L161" s="42"/>
      <c r="M161" s="42"/>
      <c r="N161" s="42"/>
      <c r="O161" s="42"/>
      <c r="P161" s="42"/>
      <c r="Q161" s="42"/>
      <c r="R161" s="42"/>
      <c r="S161" s="42"/>
      <c r="T161" s="42"/>
      <c r="U161" s="42"/>
      <c r="V161" s="42"/>
      <c r="W161" s="42"/>
      <c r="X161" s="42"/>
      <c r="Y161" s="42"/>
      <c r="Z161" s="42"/>
      <c r="AA161" s="43"/>
      <c r="AB161" s="43"/>
      <c r="AC161" s="84"/>
      <c r="AD161" s="42"/>
      <c r="AE161" s="42"/>
      <c r="AF161" s="42"/>
      <c r="AG161" s="42"/>
      <c r="AH161" s="42"/>
      <c r="AI161" s="42"/>
      <c r="AJ161" s="42"/>
      <c r="AK161" s="42"/>
      <c r="AL161" s="42"/>
      <c r="AM161" s="42"/>
      <c r="AN161" s="372"/>
      <c r="AO161" s="372"/>
      <c r="AP161" s="372"/>
      <c r="AQ161" s="372"/>
      <c r="BA161" s="91" t="s">
        <v>22</v>
      </c>
      <c r="BB161" s="92" t="s">
        <v>81</v>
      </c>
      <c r="BC161" s="52"/>
      <c r="BD161" s="42"/>
      <c r="BE161" s="42"/>
      <c r="BF161" s="42"/>
      <c r="BG161" s="42"/>
      <c r="BH161" s="42"/>
      <c r="BI161" s="42"/>
      <c r="BJ161" s="42"/>
      <c r="BK161" s="42"/>
      <c r="BL161" s="42"/>
      <c r="BM161" s="42"/>
    </row>
    <row r="162" spans="1:65" ht="24.95" customHeight="1">
      <c r="A162" s="42"/>
      <c r="B162" s="42"/>
      <c r="C162" s="42"/>
      <c r="D162" s="42"/>
      <c r="E162" s="42"/>
      <c r="F162" s="42"/>
      <c r="G162" s="42"/>
      <c r="H162" s="42"/>
      <c r="I162" s="42"/>
      <c r="J162" s="42"/>
      <c r="K162" s="42"/>
      <c r="L162" s="42"/>
      <c r="M162" s="42"/>
      <c r="N162" s="42"/>
      <c r="O162" s="42"/>
      <c r="P162" s="42"/>
      <c r="Q162" s="42"/>
      <c r="R162" s="42"/>
      <c r="S162" s="42"/>
      <c r="T162" s="42"/>
      <c r="U162" s="42"/>
      <c r="V162" s="42"/>
      <c r="W162" s="42"/>
      <c r="X162" s="42"/>
      <c r="Y162" s="42"/>
      <c r="Z162" s="42"/>
      <c r="AA162" s="43"/>
      <c r="AB162" s="43"/>
      <c r="AC162" s="84"/>
      <c r="AD162" s="42"/>
      <c r="AE162" s="42"/>
      <c r="AF162" s="42"/>
      <c r="AG162" s="42"/>
      <c r="AH162" s="42"/>
      <c r="AI162" s="42"/>
      <c r="AJ162" s="42"/>
      <c r="AK162" s="42"/>
      <c r="AL162" s="42"/>
      <c r="AM162" s="42"/>
      <c r="AN162" s="372"/>
      <c r="AO162" s="372"/>
      <c r="AP162" s="372"/>
      <c r="AQ162" s="372"/>
      <c r="BA162" s="91" t="s">
        <v>23</v>
      </c>
      <c r="BB162" s="92" t="s">
        <v>43</v>
      </c>
      <c r="BC162" s="51"/>
      <c r="BD162" s="42"/>
      <c r="BE162" s="42"/>
      <c r="BF162" s="42"/>
      <c r="BG162" s="42"/>
      <c r="BH162" s="42"/>
      <c r="BI162" s="42"/>
      <c r="BJ162" s="42"/>
      <c r="BK162" s="42"/>
      <c r="BL162" s="42"/>
      <c r="BM162" s="42"/>
    </row>
    <row r="163" spans="1:65" ht="24.95" customHeight="1">
      <c r="A163" s="42"/>
      <c r="B163" s="42"/>
      <c r="C163" s="42"/>
      <c r="D163" s="42"/>
      <c r="E163" s="42"/>
      <c r="F163" s="42"/>
      <c r="G163" s="42"/>
      <c r="H163" s="42"/>
      <c r="I163" s="42"/>
      <c r="J163" s="42"/>
      <c r="K163" s="42"/>
      <c r="L163" s="42"/>
      <c r="M163" s="42"/>
      <c r="N163" s="42"/>
      <c r="O163" s="42"/>
      <c r="P163" s="42"/>
      <c r="Q163" s="42"/>
      <c r="R163" s="42"/>
      <c r="S163" s="42"/>
      <c r="T163" s="42"/>
      <c r="U163" s="42"/>
      <c r="V163" s="42"/>
      <c r="W163" s="42"/>
      <c r="X163" s="42"/>
      <c r="Y163" s="42"/>
      <c r="Z163" s="42"/>
      <c r="AA163" s="43"/>
      <c r="AB163" s="43"/>
      <c r="AC163" s="84"/>
      <c r="AD163" s="42"/>
      <c r="AE163" s="42"/>
      <c r="AF163" s="42"/>
      <c r="AG163" s="42"/>
      <c r="AH163" s="42"/>
      <c r="AI163" s="42"/>
      <c r="AJ163" s="42"/>
      <c r="AK163" s="42"/>
      <c r="AL163" s="42"/>
      <c r="AM163" s="42"/>
      <c r="AN163" s="372"/>
      <c r="AO163" s="372"/>
      <c r="AP163" s="372"/>
      <c r="AQ163" s="372"/>
      <c r="BA163" s="90" t="s">
        <v>18</v>
      </c>
      <c r="BB163" s="85" t="s">
        <v>36</v>
      </c>
      <c r="BC163" s="51"/>
      <c r="BD163" s="42"/>
      <c r="BE163" s="42"/>
      <c r="BF163" s="42"/>
      <c r="BG163" s="42"/>
      <c r="BH163" s="42"/>
      <c r="BI163" s="42"/>
      <c r="BJ163" s="42"/>
      <c r="BK163" s="42"/>
      <c r="BL163" s="42"/>
      <c r="BM163" s="42"/>
    </row>
    <row r="164" spans="1:65" ht="24.95" customHeight="1">
      <c r="A164" s="42"/>
      <c r="B164" s="42"/>
      <c r="C164" s="42"/>
      <c r="D164" s="42"/>
      <c r="E164" s="42"/>
      <c r="F164" s="42"/>
      <c r="G164" s="42"/>
      <c r="H164" s="42"/>
      <c r="I164" s="42"/>
      <c r="J164" s="42"/>
      <c r="K164" s="42"/>
      <c r="L164" s="42"/>
      <c r="M164" s="42"/>
      <c r="N164" s="42"/>
      <c r="O164" s="42"/>
      <c r="P164" s="42"/>
      <c r="Q164" s="42"/>
      <c r="R164" s="42"/>
      <c r="S164" s="42"/>
      <c r="T164" s="42"/>
      <c r="U164" s="42"/>
      <c r="V164" s="42"/>
      <c r="W164" s="42"/>
      <c r="X164" s="42"/>
      <c r="Y164" s="42"/>
      <c r="Z164" s="42"/>
      <c r="AA164" s="54"/>
      <c r="AB164" s="84"/>
      <c r="AC164" s="84"/>
      <c r="AD164" s="42"/>
      <c r="AE164" s="42"/>
      <c r="AF164" s="42"/>
      <c r="AG164" s="42"/>
      <c r="AH164" s="42"/>
      <c r="AI164" s="42"/>
      <c r="AJ164" s="42"/>
      <c r="AK164" s="42"/>
      <c r="AL164" s="42"/>
      <c r="AM164" s="42"/>
      <c r="AN164" s="372"/>
      <c r="AO164" s="372"/>
      <c r="AP164" s="372"/>
      <c r="AQ164" s="372"/>
      <c r="BA164" s="90" t="s">
        <v>19</v>
      </c>
      <c r="BB164" s="85" t="s">
        <v>42</v>
      </c>
      <c r="BC164" s="51"/>
      <c r="BD164" s="42"/>
      <c r="BE164" s="42"/>
      <c r="BF164" s="42"/>
      <c r="BG164" s="42"/>
      <c r="BH164" s="42"/>
      <c r="BI164" s="42"/>
      <c r="BJ164" s="42"/>
      <c r="BK164" s="42"/>
      <c r="BL164" s="42"/>
      <c r="BM164" s="42"/>
    </row>
    <row r="165" spans="1:65" ht="24.95" customHeight="1">
      <c r="A165" s="42"/>
      <c r="B165" s="42"/>
      <c r="C165" s="42"/>
      <c r="D165" s="42"/>
      <c r="E165" s="42"/>
      <c r="F165" s="42"/>
      <c r="G165" s="42"/>
      <c r="H165" s="42"/>
      <c r="I165" s="42"/>
      <c r="J165" s="42"/>
      <c r="K165" s="42"/>
      <c r="L165" s="42"/>
      <c r="M165" s="42"/>
      <c r="N165" s="42"/>
      <c r="O165" s="42"/>
      <c r="P165" s="42"/>
      <c r="Q165" s="42"/>
      <c r="R165" s="42"/>
      <c r="S165" s="42"/>
      <c r="T165" s="42"/>
      <c r="U165" s="42"/>
      <c r="V165" s="42"/>
      <c r="W165" s="42"/>
      <c r="X165" s="42"/>
      <c r="Y165" s="42"/>
      <c r="Z165" s="42"/>
      <c r="AA165" s="84"/>
      <c r="AB165" s="86" t="s">
        <v>2654</v>
      </c>
      <c r="AC165" s="85"/>
      <c r="AD165" s="42"/>
      <c r="AE165" s="42"/>
      <c r="AF165" s="42"/>
      <c r="AG165" s="42"/>
      <c r="AH165" s="42"/>
      <c r="AI165" s="42"/>
      <c r="AJ165" s="42"/>
      <c r="AK165" s="42"/>
      <c r="AL165" s="42"/>
      <c r="AM165" s="42"/>
      <c r="AN165" s="372"/>
      <c r="AO165" s="372"/>
      <c r="AP165" s="372"/>
      <c r="AQ165" s="372"/>
      <c r="BA165" s="90" t="s">
        <v>20</v>
      </c>
      <c r="BB165" s="85" t="s">
        <v>40</v>
      </c>
      <c r="BC165" s="42"/>
      <c r="BD165" s="42"/>
      <c r="BE165" s="42"/>
      <c r="BF165" s="42"/>
      <c r="BG165" s="42"/>
      <c r="BH165" s="42"/>
      <c r="BI165" s="42"/>
      <c r="BJ165" s="42"/>
      <c r="BK165" s="42"/>
      <c r="BL165" s="42"/>
      <c r="BM165" s="42"/>
    </row>
    <row r="166" spans="1:65" ht="24.95" customHeight="1">
      <c r="A166" s="42"/>
      <c r="B166" s="42"/>
      <c r="C166" s="42"/>
      <c r="D166" s="42"/>
      <c r="E166" s="42"/>
      <c r="F166" s="42"/>
      <c r="G166" s="42"/>
      <c r="H166" s="42"/>
      <c r="I166" s="42"/>
      <c r="J166" s="42"/>
      <c r="K166" s="42"/>
      <c r="L166" s="42"/>
      <c r="M166" s="42"/>
      <c r="N166" s="42"/>
      <c r="O166" s="42"/>
      <c r="P166" s="42"/>
      <c r="Q166" s="42"/>
      <c r="R166" s="42"/>
      <c r="S166" s="42"/>
      <c r="T166" s="42"/>
      <c r="U166" s="42"/>
      <c r="V166" s="42"/>
      <c r="W166" s="42"/>
      <c r="X166" s="42"/>
      <c r="Y166" s="42"/>
      <c r="Z166" s="42"/>
      <c r="AA166" s="84"/>
      <c r="AB166" s="85" t="s">
        <v>2655</v>
      </c>
      <c r="AC166" s="84"/>
      <c r="AD166" s="42"/>
      <c r="AE166" s="42"/>
      <c r="AF166" s="42"/>
      <c r="AG166" s="42"/>
      <c r="AH166" s="42"/>
      <c r="AI166" s="42"/>
      <c r="AJ166" s="42"/>
      <c r="AK166" s="42"/>
      <c r="AL166" s="42"/>
      <c r="AM166" s="42"/>
      <c r="AN166" s="372"/>
      <c r="AO166" s="372"/>
      <c r="AP166" s="372"/>
      <c r="AQ166" s="372"/>
      <c r="BA166" s="93" t="s">
        <v>25</v>
      </c>
      <c r="BB166" s="85" t="s">
        <v>41</v>
      </c>
      <c r="BC166" s="42"/>
      <c r="BD166" s="42"/>
      <c r="BE166" s="42"/>
      <c r="BF166" s="42"/>
      <c r="BG166" s="42"/>
      <c r="BH166" s="42"/>
      <c r="BI166" s="42"/>
      <c r="BJ166" s="42"/>
      <c r="BK166" s="42"/>
      <c r="BL166" s="42"/>
      <c r="BM166" s="42"/>
    </row>
    <row r="167" spans="1:65" ht="24.95" customHeight="1">
      <c r="A167" s="42"/>
      <c r="B167" s="42"/>
      <c r="C167" s="42"/>
      <c r="D167" s="42"/>
      <c r="E167" s="42"/>
      <c r="F167" s="42"/>
      <c r="G167" s="42"/>
      <c r="H167" s="42"/>
      <c r="I167" s="42"/>
      <c r="J167" s="42"/>
      <c r="K167" s="42"/>
      <c r="L167" s="42"/>
      <c r="M167" s="42"/>
      <c r="N167" s="42"/>
      <c r="O167" s="42"/>
      <c r="P167" s="42"/>
      <c r="Q167" s="42"/>
      <c r="R167" s="42"/>
      <c r="S167" s="42"/>
      <c r="T167" s="42"/>
      <c r="U167" s="42"/>
      <c r="V167" s="42"/>
      <c r="W167" s="42"/>
      <c r="X167" s="42"/>
      <c r="Y167" s="42"/>
      <c r="Z167" s="42"/>
      <c r="AA167" s="84"/>
      <c r="AB167" s="85" t="s">
        <v>2656</v>
      </c>
      <c r="AC167" s="84"/>
      <c r="AD167" s="42"/>
      <c r="AE167" s="42"/>
      <c r="AF167" s="42"/>
      <c r="AG167" s="42"/>
      <c r="AH167" s="42"/>
      <c r="AI167" s="42"/>
      <c r="AJ167" s="42"/>
      <c r="AK167" s="42"/>
      <c r="AL167" s="42"/>
      <c r="AM167" s="42"/>
      <c r="AN167" s="372"/>
      <c r="AO167" s="372"/>
      <c r="AP167" s="372"/>
      <c r="AQ167" s="372"/>
      <c r="BA167" s="93" t="s">
        <v>44</v>
      </c>
      <c r="BB167" s="85" t="s">
        <v>45</v>
      </c>
      <c r="BC167" s="42"/>
      <c r="BD167" s="42"/>
      <c r="BE167" s="42"/>
      <c r="BF167" s="42"/>
      <c r="BG167" s="42"/>
      <c r="BH167" s="42"/>
      <c r="BI167" s="42"/>
      <c r="BJ167" s="42"/>
      <c r="BK167" s="42"/>
      <c r="BL167" s="42"/>
      <c r="BM167" s="42"/>
    </row>
    <row r="168" spans="1:65" ht="24.95" customHeight="1">
      <c r="A168" s="42"/>
      <c r="B168" s="42"/>
      <c r="C168" s="42"/>
      <c r="D168" s="42"/>
      <c r="E168" s="42"/>
      <c r="F168" s="42"/>
      <c r="G168" s="42"/>
      <c r="H168" s="42"/>
      <c r="I168" s="42"/>
      <c r="J168" s="42"/>
      <c r="K168" s="42"/>
      <c r="L168" s="42"/>
      <c r="M168" s="42"/>
      <c r="N168" s="42"/>
      <c r="O168" s="42"/>
      <c r="P168" s="42"/>
      <c r="Q168" s="42"/>
      <c r="R168" s="42"/>
      <c r="S168" s="42"/>
      <c r="T168" s="42"/>
      <c r="U168" s="42"/>
      <c r="V168" s="42"/>
      <c r="W168" s="42"/>
      <c r="X168" s="42"/>
      <c r="Y168" s="42"/>
      <c r="Z168" s="42"/>
      <c r="AA168" s="91"/>
      <c r="AB168" s="363" t="s">
        <v>2657</v>
      </c>
      <c r="AC168" s="84"/>
      <c r="AD168" s="42"/>
      <c r="AE168" s="42"/>
      <c r="AF168" s="42"/>
      <c r="AG168" s="42"/>
      <c r="AH168" s="42"/>
      <c r="AI168" s="42"/>
      <c r="AJ168" s="42"/>
      <c r="AK168" s="42"/>
      <c r="AL168" s="42"/>
      <c r="AM168" s="42"/>
      <c r="AN168" s="372"/>
      <c r="AO168" s="372"/>
      <c r="AP168" s="372"/>
      <c r="AQ168" s="372"/>
      <c r="BA168" s="91" t="s">
        <v>18</v>
      </c>
      <c r="BB168" s="92" t="s">
        <v>46</v>
      </c>
      <c r="BC168" s="42"/>
      <c r="BD168" s="42"/>
      <c r="BE168" s="42"/>
      <c r="BF168" s="42"/>
      <c r="BG168" s="42"/>
      <c r="BH168" s="42"/>
      <c r="BI168" s="42"/>
      <c r="BJ168" s="42"/>
      <c r="BK168" s="42"/>
      <c r="BL168" s="42"/>
      <c r="BM168" s="42"/>
    </row>
    <row r="169" spans="1:65" ht="24.95" customHeight="1">
      <c r="A169" s="42"/>
      <c r="B169" s="42"/>
      <c r="C169" s="42"/>
      <c r="D169" s="42"/>
      <c r="E169" s="42"/>
      <c r="F169" s="42"/>
      <c r="G169" s="42"/>
      <c r="H169" s="42"/>
      <c r="I169" s="42"/>
      <c r="J169" s="42"/>
      <c r="K169" s="42"/>
      <c r="L169" s="42"/>
      <c r="M169" s="42"/>
      <c r="N169" s="42"/>
      <c r="O169" s="42"/>
      <c r="P169" s="42"/>
      <c r="Q169" s="42"/>
      <c r="R169" s="42"/>
      <c r="S169" s="42"/>
      <c r="T169" s="42"/>
      <c r="U169" s="42"/>
      <c r="V169" s="42"/>
      <c r="W169" s="42"/>
      <c r="X169" s="42"/>
      <c r="Y169" s="42"/>
      <c r="Z169" s="42"/>
      <c r="AA169" s="91"/>
      <c r="AB169" s="533" t="s">
        <v>2658</v>
      </c>
      <c r="AC169" s="84"/>
      <c r="AD169" s="42"/>
      <c r="AE169" s="42"/>
      <c r="AF169" s="42"/>
      <c r="AG169" s="42"/>
      <c r="AH169" s="42"/>
      <c r="AI169" s="42"/>
      <c r="AJ169" s="42"/>
      <c r="AK169" s="42"/>
      <c r="AL169" s="42"/>
      <c r="AM169" s="42"/>
      <c r="AN169" s="372"/>
      <c r="AO169" s="372"/>
      <c r="AP169" s="372"/>
      <c r="AQ169" s="372"/>
      <c r="BA169" s="91" t="s">
        <v>19</v>
      </c>
      <c r="BB169" s="92" t="s">
        <v>82</v>
      </c>
      <c r="BC169" s="42"/>
      <c r="BD169" s="42"/>
      <c r="BE169" s="42"/>
      <c r="BF169" s="42"/>
      <c r="BG169" s="42"/>
      <c r="BH169" s="42"/>
      <c r="BI169" s="42"/>
      <c r="BJ169" s="42"/>
      <c r="BK169" s="42"/>
      <c r="BL169" s="42"/>
      <c r="BM169" s="42"/>
    </row>
    <row r="170" spans="1:65" ht="24.95" customHeight="1">
      <c r="A170" s="42"/>
      <c r="B170" s="42"/>
      <c r="C170" s="42"/>
      <c r="D170" s="42"/>
      <c r="E170" s="42"/>
      <c r="F170" s="42"/>
      <c r="G170" s="42"/>
      <c r="H170" s="42"/>
      <c r="I170" s="42"/>
      <c r="J170" s="42"/>
      <c r="K170" s="42"/>
      <c r="L170" s="42"/>
      <c r="M170" s="42"/>
      <c r="N170" s="42"/>
      <c r="O170" s="42"/>
      <c r="P170" s="42"/>
      <c r="Q170" s="42"/>
      <c r="R170" s="42"/>
      <c r="S170" s="42"/>
      <c r="T170" s="42"/>
      <c r="U170" s="42"/>
      <c r="V170" s="42"/>
      <c r="W170" s="42"/>
      <c r="X170" s="42"/>
      <c r="Y170" s="42"/>
      <c r="Z170" s="42"/>
      <c r="AA170" s="91"/>
      <c r="AB170" s="533" t="s">
        <v>2659</v>
      </c>
      <c r="AC170" s="52"/>
      <c r="AD170" s="42"/>
      <c r="AE170" s="42"/>
      <c r="AF170" s="42"/>
      <c r="AG170" s="42"/>
      <c r="AH170" s="42"/>
      <c r="AI170" s="42"/>
      <c r="AJ170" s="42"/>
      <c r="AK170" s="42"/>
      <c r="AL170" s="42"/>
      <c r="AM170" s="42"/>
      <c r="AN170" s="372"/>
      <c r="AO170" s="372"/>
      <c r="AP170" s="372"/>
      <c r="AQ170" s="372"/>
      <c r="BA170" s="91" t="s">
        <v>20</v>
      </c>
      <c r="BB170" s="92" t="s">
        <v>83</v>
      </c>
      <c r="BC170" s="42"/>
      <c r="BD170" s="42"/>
      <c r="BE170" s="42"/>
      <c r="BF170" s="42"/>
      <c r="BG170" s="42"/>
      <c r="BH170" s="42"/>
      <c r="BI170" s="42"/>
      <c r="BJ170" s="42"/>
      <c r="BK170" s="42"/>
      <c r="BL170" s="42"/>
      <c r="BM170" s="42"/>
    </row>
    <row r="171" spans="1:65" ht="24.95" customHeight="1">
      <c r="A171" s="42"/>
      <c r="B171" s="42"/>
      <c r="C171" s="42"/>
      <c r="D171" s="42"/>
      <c r="E171" s="42"/>
      <c r="F171" s="42"/>
      <c r="G171" s="42"/>
      <c r="H171" s="42"/>
      <c r="I171" s="42"/>
      <c r="J171" s="42"/>
      <c r="K171" s="42"/>
      <c r="L171" s="42"/>
      <c r="M171" s="42"/>
      <c r="N171" s="42"/>
      <c r="O171" s="42"/>
      <c r="P171" s="42"/>
      <c r="Q171" s="42"/>
      <c r="R171" s="42"/>
      <c r="S171" s="42"/>
      <c r="T171" s="42"/>
      <c r="U171" s="42"/>
      <c r="V171" s="42"/>
      <c r="W171" s="42"/>
      <c r="X171" s="42"/>
      <c r="Y171" s="42"/>
      <c r="Z171" s="42"/>
      <c r="AA171" s="91"/>
      <c r="AB171" s="92" t="s">
        <v>2660</v>
      </c>
      <c r="AC171" s="51"/>
      <c r="AD171" s="42"/>
      <c r="AE171" s="42"/>
      <c r="AF171" s="42"/>
      <c r="AG171" s="42"/>
      <c r="AH171" s="42"/>
      <c r="AI171" s="42"/>
      <c r="AJ171" s="42"/>
      <c r="AK171" s="42"/>
      <c r="AL171" s="42"/>
      <c r="AM171" s="42"/>
      <c r="AN171" s="372"/>
      <c r="AO171" s="372"/>
      <c r="AP171" s="372"/>
      <c r="AQ171" s="372"/>
      <c r="BA171" s="91" t="s">
        <v>25</v>
      </c>
      <c r="BB171" s="92" t="s">
        <v>47</v>
      </c>
      <c r="BC171" s="42"/>
      <c r="BD171" s="42"/>
      <c r="BE171" s="42"/>
      <c r="BF171" s="42"/>
      <c r="BG171" s="42"/>
      <c r="BH171" s="42"/>
      <c r="BI171" s="42"/>
      <c r="BJ171" s="42"/>
      <c r="BK171" s="42"/>
      <c r="BL171" s="42"/>
      <c r="BM171" s="42"/>
    </row>
    <row r="172" spans="1:65" ht="24.95" customHeight="1">
      <c r="A172" s="42"/>
      <c r="B172" s="42"/>
      <c r="C172" s="42"/>
      <c r="D172" s="42"/>
      <c r="E172" s="42"/>
      <c r="F172" s="42"/>
      <c r="G172" s="42"/>
      <c r="H172" s="42"/>
      <c r="I172" s="42"/>
      <c r="J172" s="42"/>
      <c r="K172" s="42"/>
      <c r="L172" s="42"/>
      <c r="M172" s="42"/>
      <c r="N172" s="42"/>
      <c r="O172" s="42"/>
      <c r="P172" s="42"/>
      <c r="Q172" s="42"/>
      <c r="R172" s="42"/>
      <c r="S172" s="42"/>
      <c r="T172" s="42"/>
      <c r="U172" s="42"/>
      <c r="V172" s="42"/>
      <c r="W172" s="42"/>
      <c r="X172" s="42"/>
      <c r="Y172" s="42"/>
      <c r="Z172" s="42"/>
      <c r="AA172" s="90"/>
      <c r="AB172" s="85"/>
      <c r="AC172" s="51"/>
      <c r="AD172" s="42"/>
      <c r="AE172" s="42"/>
      <c r="AF172" s="42"/>
      <c r="AG172" s="42"/>
      <c r="AH172" s="42"/>
      <c r="AI172" s="42"/>
      <c r="AJ172" s="42"/>
      <c r="AK172" s="42"/>
      <c r="AL172" s="42"/>
      <c r="AM172" s="42"/>
      <c r="AN172" s="372"/>
      <c r="AO172" s="372"/>
      <c r="AP172" s="372"/>
      <c r="AQ172" s="372"/>
      <c r="BA172" s="91" t="s">
        <v>37</v>
      </c>
      <c r="BB172" s="92" t="s">
        <v>86</v>
      </c>
      <c r="BC172" s="42"/>
      <c r="BD172" s="42"/>
      <c r="BE172" s="42"/>
      <c r="BF172" s="42"/>
      <c r="BG172" s="42"/>
      <c r="BH172" s="42"/>
      <c r="BI172" s="42"/>
      <c r="BJ172" s="42"/>
      <c r="BK172" s="42"/>
      <c r="BL172" s="42"/>
      <c r="BM172" s="42"/>
    </row>
    <row r="173" spans="1:65" ht="24.95" customHeight="1">
      <c r="A173" s="42"/>
      <c r="B173" s="42"/>
      <c r="C173" s="42"/>
      <c r="D173" s="42"/>
      <c r="E173" s="42"/>
      <c r="F173" s="42"/>
      <c r="G173" s="42"/>
      <c r="H173" s="42"/>
      <c r="I173" s="42"/>
      <c r="J173" s="42"/>
      <c r="K173" s="42"/>
      <c r="L173" s="42"/>
      <c r="M173" s="42"/>
      <c r="N173" s="42"/>
      <c r="O173" s="42"/>
      <c r="P173" s="42"/>
      <c r="Q173" s="42"/>
      <c r="R173" s="42"/>
      <c r="S173" s="42"/>
      <c r="T173" s="42"/>
      <c r="U173" s="42"/>
      <c r="V173" s="42"/>
      <c r="W173" s="42"/>
      <c r="X173" s="42"/>
      <c r="Y173" s="42"/>
      <c r="Z173" s="42"/>
      <c r="AA173" s="90"/>
      <c r="AB173" s="85" t="s">
        <v>2664</v>
      </c>
      <c r="AC173" s="51"/>
      <c r="AD173" s="42"/>
      <c r="AE173" s="42"/>
      <c r="AF173" s="42"/>
      <c r="AG173" s="42"/>
      <c r="AH173" s="42"/>
      <c r="AI173" s="42"/>
      <c r="AJ173" s="42"/>
      <c r="AK173" s="42"/>
      <c r="AL173" s="42"/>
      <c r="AM173" s="42"/>
      <c r="AN173" s="372"/>
      <c r="AO173" s="372"/>
      <c r="AP173" s="372"/>
      <c r="AQ173" s="372"/>
      <c r="BA173" s="91" t="s">
        <v>38</v>
      </c>
      <c r="BB173" s="92" t="s">
        <v>87</v>
      </c>
      <c r="BC173" s="42"/>
      <c r="BD173" s="42"/>
      <c r="BE173" s="42"/>
      <c r="BF173" s="42"/>
      <c r="BG173" s="42"/>
      <c r="BH173" s="42"/>
      <c r="BI173" s="42"/>
      <c r="BJ173" s="42"/>
      <c r="BK173" s="42"/>
      <c r="BL173" s="42"/>
      <c r="BM173" s="42"/>
    </row>
    <row r="174" spans="1:65" ht="24.95" customHeight="1">
      <c r="A174" s="42"/>
      <c r="B174" s="42"/>
      <c r="C174" s="42"/>
      <c r="D174" s="42"/>
      <c r="E174" s="42"/>
      <c r="F174" s="42"/>
      <c r="G174" s="42"/>
      <c r="H174" s="42"/>
      <c r="I174" s="42"/>
      <c r="J174" s="42"/>
      <c r="K174" s="42"/>
      <c r="L174" s="42"/>
      <c r="M174" s="42"/>
      <c r="N174" s="42"/>
      <c r="O174" s="42"/>
      <c r="P174" s="42"/>
      <c r="Q174" s="42"/>
      <c r="R174" s="42"/>
      <c r="S174" s="42"/>
      <c r="T174" s="42"/>
      <c r="U174" s="42"/>
      <c r="V174" s="42"/>
      <c r="W174" s="42"/>
      <c r="X174" s="42"/>
      <c r="Y174" s="42"/>
      <c r="Z174" s="42"/>
      <c r="AA174" s="90"/>
      <c r="AB174" s="85" t="s">
        <v>2665</v>
      </c>
      <c r="AC174" s="42"/>
      <c r="AD174" s="42"/>
      <c r="AE174" s="42"/>
      <c r="AF174" s="42"/>
      <c r="AG174" s="42"/>
      <c r="AH174" s="42"/>
      <c r="AI174" s="42"/>
      <c r="AJ174" s="42"/>
      <c r="AK174" s="42"/>
      <c r="AL174" s="42"/>
      <c r="AM174" s="42"/>
      <c r="AN174" s="372"/>
      <c r="AO174" s="372"/>
      <c r="AP174" s="372"/>
      <c r="AQ174" s="372"/>
      <c r="BA174" s="91" t="s">
        <v>39</v>
      </c>
      <c r="BB174" s="374" t="s">
        <v>2243</v>
      </c>
      <c r="BC174" s="42"/>
      <c r="BD174" s="42"/>
      <c r="BE174" s="42"/>
      <c r="BF174" s="42"/>
      <c r="BG174" s="42"/>
      <c r="BH174" s="42"/>
      <c r="BI174" s="42"/>
      <c r="BJ174" s="42"/>
      <c r="BK174" s="42"/>
      <c r="BL174" s="42"/>
      <c r="BM174" s="42"/>
    </row>
    <row r="175" spans="1:65" ht="24.95" customHeight="1">
      <c r="A175" s="42"/>
      <c r="B175" s="42"/>
      <c r="C175" s="42"/>
      <c r="D175" s="42"/>
      <c r="E175" s="42"/>
      <c r="F175" s="42"/>
      <c r="G175" s="42"/>
      <c r="H175" s="42"/>
      <c r="I175" s="42"/>
      <c r="J175" s="42"/>
      <c r="K175" s="42"/>
      <c r="L175" s="42"/>
      <c r="M175" s="42"/>
      <c r="N175" s="42"/>
      <c r="O175" s="42"/>
      <c r="P175" s="42"/>
      <c r="Q175" s="42"/>
      <c r="R175" s="42"/>
      <c r="S175" s="42"/>
      <c r="T175" s="42"/>
      <c r="U175" s="42"/>
      <c r="V175" s="42"/>
      <c r="W175" s="42"/>
      <c r="X175" s="42"/>
      <c r="Y175" s="42"/>
      <c r="Z175" s="42"/>
      <c r="AA175" s="93"/>
      <c r="AB175" s="85" t="s">
        <v>2666</v>
      </c>
      <c r="AC175" s="42"/>
      <c r="AD175" s="42"/>
      <c r="AE175" s="42"/>
      <c r="AF175" s="42"/>
      <c r="AG175" s="42"/>
      <c r="AH175" s="42"/>
      <c r="AI175" s="42"/>
      <c r="AJ175" s="42"/>
      <c r="AK175" s="42"/>
      <c r="AL175" s="42"/>
      <c r="AM175" s="42"/>
      <c r="AN175" s="372"/>
      <c r="AO175" s="372"/>
      <c r="AP175" s="372"/>
      <c r="AQ175" s="372"/>
      <c r="BA175" s="91" t="s">
        <v>88</v>
      </c>
      <c r="BB175" s="92" t="s">
        <v>89</v>
      </c>
      <c r="BC175" s="42"/>
      <c r="BD175" s="42"/>
      <c r="BE175" s="42"/>
      <c r="BF175" s="42"/>
      <c r="BG175" s="42"/>
      <c r="BH175" s="42"/>
      <c r="BI175" s="42"/>
      <c r="BJ175" s="42"/>
      <c r="BK175" s="42"/>
      <c r="BL175" s="42"/>
      <c r="BM175" s="42"/>
    </row>
    <row r="176" spans="1:65" ht="24.95" customHeight="1">
      <c r="A176" s="42"/>
      <c r="B176" s="42"/>
      <c r="C176" s="42"/>
      <c r="D176" s="42"/>
      <c r="E176" s="42"/>
      <c r="F176" s="42"/>
      <c r="G176" s="42"/>
      <c r="H176" s="42"/>
      <c r="I176" s="42"/>
      <c r="J176" s="42"/>
      <c r="K176" s="42"/>
      <c r="L176" s="42"/>
      <c r="M176" s="42"/>
      <c r="N176" s="42"/>
      <c r="O176" s="42"/>
      <c r="P176" s="42"/>
      <c r="Q176" s="42"/>
      <c r="R176" s="42"/>
      <c r="S176" s="42"/>
      <c r="T176" s="42"/>
      <c r="U176" s="42"/>
      <c r="V176" s="42"/>
      <c r="W176" s="42"/>
      <c r="X176" s="42"/>
      <c r="Y176" s="42"/>
      <c r="Z176" s="42"/>
      <c r="AA176" s="93"/>
      <c r="AB176" s="85" t="s">
        <v>2667</v>
      </c>
      <c r="AC176" s="42"/>
      <c r="AD176" s="42"/>
      <c r="AE176" s="42"/>
      <c r="AF176" s="42"/>
      <c r="AG176" s="42"/>
      <c r="AH176" s="42"/>
      <c r="AI176" s="42"/>
      <c r="AJ176" s="42"/>
      <c r="AK176" s="42"/>
      <c r="AL176" s="42"/>
      <c r="AM176" s="42"/>
      <c r="AN176" s="372"/>
      <c r="AO176" s="372"/>
      <c r="AP176" s="372"/>
      <c r="AQ176" s="372"/>
      <c r="BA176" s="84"/>
      <c r="BB176" s="88" t="s">
        <v>48</v>
      </c>
      <c r="BC176" s="42"/>
      <c r="BD176" s="42"/>
      <c r="BE176" s="42"/>
      <c r="BF176" s="42"/>
      <c r="BG176" s="42"/>
      <c r="BH176" s="42"/>
      <c r="BI176" s="42"/>
      <c r="BJ176" s="42"/>
      <c r="BK176" s="42"/>
      <c r="BL176" s="42"/>
      <c r="BM176" s="42"/>
    </row>
    <row r="177" spans="1:65" ht="24.95" customHeight="1">
      <c r="A177" s="42"/>
      <c r="B177" s="42"/>
      <c r="C177" s="42"/>
      <c r="D177" s="42"/>
      <c r="E177" s="42"/>
      <c r="F177" s="42"/>
      <c r="G177" s="42"/>
      <c r="H177" s="42"/>
      <c r="I177" s="42"/>
      <c r="J177" s="42"/>
      <c r="K177" s="42"/>
      <c r="L177" s="42"/>
      <c r="M177" s="42"/>
      <c r="N177" s="42"/>
      <c r="O177" s="42"/>
      <c r="P177" s="42"/>
      <c r="Q177" s="42"/>
      <c r="R177" s="42"/>
      <c r="S177" s="42"/>
      <c r="T177" s="42"/>
      <c r="U177" s="42"/>
      <c r="V177" s="42"/>
      <c r="W177" s="42"/>
      <c r="X177" s="42"/>
      <c r="Y177" s="42"/>
      <c r="Z177" s="42"/>
      <c r="AA177" s="91"/>
      <c r="AB177" s="92"/>
      <c r="AC177" s="42"/>
      <c r="AD177" s="42"/>
      <c r="AE177" s="42"/>
      <c r="AF177" s="42"/>
      <c r="AG177" s="42"/>
      <c r="AH177" s="42"/>
      <c r="AI177" s="42"/>
      <c r="AJ177" s="42"/>
      <c r="AK177" s="42"/>
      <c r="AL177" s="42"/>
      <c r="AM177" s="42"/>
      <c r="AN177" s="372"/>
      <c r="AO177" s="372"/>
      <c r="AP177" s="372"/>
      <c r="AQ177" s="372"/>
      <c r="BA177" s="84"/>
      <c r="BB177" s="89" t="s">
        <v>11</v>
      </c>
      <c r="BC177" s="42"/>
      <c r="BD177" s="42"/>
      <c r="BE177" s="42"/>
      <c r="BF177" s="42"/>
      <c r="BG177" s="42"/>
      <c r="BH177" s="42"/>
      <c r="BI177" s="42"/>
      <c r="BJ177" s="42"/>
      <c r="BK177" s="42"/>
      <c r="BL177" s="42"/>
      <c r="BM177" s="42"/>
    </row>
    <row r="178" spans="1:65" ht="24.95" customHeight="1">
      <c r="A178" s="42"/>
      <c r="B178" s="42"/>
      <c r="C178" s="42"/>
      <c r="D178" s="42"/>
      <c r="E178" s="42"/>
      <c r="F178" s="42"/>
      <c r="G178" s="42"/>
      <c r="H178" s="42"/>
      <c r="I178" s="42"/>
      <c r="J178" s="42"/>
      <c r="K178" s="42"/>
      <c r="L178" s="42"/>
      <c r="M178" s="42"/>
      <c r="N178" s="42"/>
      <c r="O178" s="42"/>
      <c r="P178" s="42"/>
      <c r="Q178" s="42"/>
      <c r="R178" s="42"/>
      <c r="S178" s="42"/>
      <c r="T178" s="42"/>
      <c r="U178" s="42"/>
      <c r="V178" s="42"/>
      <c r="W178" s="42"/>
      <c r="X178" s="42"/>
      <c r="Y178" s="42"/>
      <c r="Z178" s="42"/>
      <c r="AA178" s="91"/>
      <c r="AB178" s="92"/>
      <c r="AC178" s="42"/>
      <c r="AD178" s="42"/>
      <c r="AE178" s="42"/>
      <c r="AF178" s="42"/>
      <c r="AG178" s="42"/>
      <c r="AH178" s="42"/>
      <c r="AI178" s="42"/>
      <c r="AJ178" s="42"/>
      <c r="AK178" s="42"/>
      <c r="AL178" s="42"/>
      <c r="AM178" s="42"/>
      <c r="AN178" s="372"/>
      <c r="AO178" s="372"/>
      <c r="AP178" s="372"/>
      <c r="AQ178" s="372"/>
      <c r="BA178" s="85" t="s">
        <v>90</v>
      </c>
      <c r="BB178" s="84"/>
      <c r="BC178" s="42"/>
      <c r="BD178" s="42"/>
      <c r="BE178" s="42"/>
      <c r="BF178" s="42"/>
      <c r="BG178" s="42"/>
      <c r="BH178" s="42"/>
      <c r="BI178" s="42"/>
      <c r="BJ178" s="42"/>
      <c r="BK178" s="42"/>
      <c r="BL178" s="42"/>
      <c r="BM178" s="42"/>
    </row>
    <row r="179" spans="1:65" ht="24.95" customHeight="1">
      <c r="A179" s="42"/>
      <c r="B179" s="42"/>
      <c r="C179" s="42"/>
      <c r="D179" s="42"/>
      <c r="E179" s="42"/>
      <c r="F179" s="42"/>
      <c r="G179" s="42"/>
      <c r="H179" s="42"/>
      <c r="I179" s="42"/>
      <c r="J179" s="42"/>
      <c r="K179" s="42"/>
      <c r="L179" s="42"/>
      <c r="M179" s="42"/>
      <c r="N179" s="42"/>
      <c r="O179" s="42"/>
      <c r="P179" s="42"/>
      <c r="Q179" s="42"/>
      <c r="R179" s="42"/>
      <c r="S179" s="42"/>
      <c r="T179" s="42"/>
      <c r="U179" s="42"/>
      <c r="V179" s="42"/>
      <c r="W179" s="42"/>
      <c r="X179" s="42"/>
      <c r="Y179" s="42"/>
      <c r="Z179" s="42"/>
      <c r="AA179" s="91"/>
      <c r="AB179" s="92"/>
      <c r="AC179" s="42"/>
      <c r="AD179" s="42"/>
      <c r="AE179" s="42"/>
      <c r="AF179" s="42"/>
      <c r="AG179" s="42"/>
      <c r="AH179" s="42"/>
      <c r="AI179" s="42"/>
      <c r="AJ179" s="42"/>
      <c r="AK179" s="42"/>
      <c r="AL179" s="42"/>
      <c r="AM179" s="42"/>
      <c r="AN179" s="372"/>
      <c r="AO179" s="372"/>
      <c r="AP179" s="372"/>
      <c r="AQ179" s="372"/>
      <c r="BA179" s="84"/>
      <c r="BB179" s="85" t="s">
        <v>91</v>
      </c>
      <c r="BC179" s="42"/>
      <c r="BD179" s="42"/>
      <c r="BE179" s="42"/>
      <c r="BF179" s="42"/>
      <c r="BG179" s="42"/>
      <c r="BH179" s="42"/>
      <c r="BI179" s="42"/>
      <c r="BJ179" s="42"/>
      <c r="BK179" s="42"/>
      <c r="BL179" s="42"/>
      <c r="BM179" s="42"/>
    </row>
    <row r="180" spans="1:65" ht="24.95" customHeight="1">
      <c r="A180" s="42"/>
      <c r="B180" s="42"/>
      <c r="C180" s="42"/>
      <c r="D180" s="42"/>
      <c r="E180" s="42"/>
      <c r="F180" s="42"/>
      <c r="G180" s="42"/>
      <c r="H180" s="42"/>
      <c r="I180" s="42"/>
      <c r="J180" s="42"/>
      <c r="K180" s="42"/>
      <c r="L180" s="42"/>
      <c r="M180" s="42"/>
      <c r="N180" s="42"/>
      <c r="O180" s="42"/>
      <c r="P180" s="42"/>
      <c r="Q180" s="42"/>
      <c r="R180" s="42"/>
      <c r="S180" s="42"/>
      <c r="T180" s="42"/>
      <c r="U180" s="42"/>
      <c r="V180" s="42"/>
      <c r="W180" s="42"/>
      <c r="X180" s="42"/>
      <c r="Y180" s="42"/>
      <c r="Z180" s="42"/>
      <c r="AA180" s="91"/>
      <c r="AB180" s="92"/>
      <c r="AC180" s="42"/>
      <c r="AD180" s="42"/>
      <c r="AE180" s="42"/>
      <c r="AF180" s="42"/>
      <c r="AG180" s="42"/>
      <c r="AH180" s="42"/>
      <c r="AI180" s="42"/>
      <c r="AJ180" s="42"/>
      <c r="AK180" s="42"/>
      <c r="AL180" s="42"/>
      <c r="AM180" s="42"/>
      <c r="AN180" s="372"/>
      <c r="AO180" s="372"/>
      <c r="AP180" s="372"/>
      <c r="AQ180" s="372"/>
      <c r="BA180" s="84"/>
      <c r="BB180" s="84" t="s">
        <v>8</v>
      </c>
      <c r="BC180" s="42"/>
      <c r="BD180" s="42"/>
      <c r="BE180" s="42"/>
      <c r="BF180" s="42"/>
      <c r="BG180" s="42"/>
      <c r="BH180" s="42"/>
      <c r="BI180" s="42"/>
      <c r="BJ180" s="42"/>
      <c r="BK180" s="42"/>
      <c r="BL180" s="42"/>
      <c r="BM180" s="42"/>
    </row>
    <row r="181" spans="1:65" ht="24.95" customHeight="1">
      <c r="A181" s="42"/>
      <c r="B181" s="42"/>
      <c r="C181" s="42"/>
      <c r="D181" s="42"/>
      <c r="E181" s="42"/>
      <c r="F181" s="42"/>
      <c r="G181" s="42"/>
      <c r="H181" s="42"/>
      <c r="I181" s="42"/>
      <c r="J181" s="42"/>
      <c r="K181" s="42"/>
      <c r="L181" s="42"/>
      <c r="M181" s="42"/>
      <c r="N181" s="42"/>
      <c r="O181" s="42"/>
      <c r="P181" s="42"/>
      <c r="Q181" s="42"/>
      <c r="R181" s="42"/>
      <c r="S181" s="42"/>
      <c r="T181" s="42"/>
      <c r="U181" s="42"/>
      <c r="V181" s="42"/>
      <c r="W181" s="42"/>
      <c r="X181" s="42"/>
      <c r="Y181" s="42"/>
      <c r="Z181" s="42"/>
      <c r="AA181" s="91"/>
      <c r="AB181" s="92"/>
      <c r="AC181" s="42"/>
      <c r="AD181" s="42"/>
      <c r="AE181" s="42"/>
      <c r="AF181" s="42"/>
      <c r="AG181" s="42"/>
      <c r="AH181" s="42"/>
      <c r="AI181" s="42"/>
      <c r="AJ181" s="42"/>
      <c r="AK181" s="42"/>
      <c r="AL181" s="42"/>
      <c r="AM181" s="42"/>
      <c r="AN181" s="372"/>
      <c r="AO181" s="372"/>
      <c r="AP181" s="372"/>
      <c r="AQ181" s="372"/>
      <c r="BA181" s="84"/>
      <c r="BB181" s="85" t="s">
        <v>92</v>
      </c>
      <c r="BC181" s="42"/>
      <c r="BD181" s="42"/>
      <c r="BE181" s="42"/>
      <c r="BF181" s="42"/>
      <c r="BG181" s="42"/>
      <c r="BH181" s="42"/>
      <c r="BI181" s="42"/>
      <c r="BJ181" s="42"/>
      <c r="BK181" s="42"/>
      <c r="BL181" s="42"/>
      <c r="BM181" s="42"/>
    </row>
    <row r="182" spans="1:65" ht="24.95" customHeight="1">
      <c r="A182" s="42"/>
      <c r="B182" s="42"/>
      <c r="C182" s="42"/>
      <c r="D182" s="42"/>
      <c r="E182" s="42"/>
      <c r="F182" s="42"/>
      <c r="G182" s="42"/>
      <c r="H182" s="42"/>
      <c r="I182" s="42"/>
      <c r="J182" s="42"/>
      <c r="K182" s="42"/>
      <c r="L182" s="42"/>
      <c r="M182" s="42"/>
      <c r="N182" s="42"/>
      <c r="O182" s="42"/>
      <c r="P182" s="42"/>
      <c r="Q182" s="42"/>
      <c r="R182" s="42"/>
      <c r="S182" s="42"/>
      <c r="T182" s="42"/>
      <c r="U182" s="42"/>
      <c r="V182" s="42"/>
      <c r="W182" s="42"/>
      <c r="X182" s="42"/>
      <c r="Y182" s="42"/>
      <c r="Z182" s="42"/>
      <c r="AA182" s="91"/>
      <c r="AB182" s="92"/>
      <c r="AC182" s="42"/>
      <c r="AD182" s="42"/>
      <c r="AE182" s="42"/>
      <c r="AF182" s="42"/>
      <c r="AG182" s="42"/>
      <c r="AH182" s="42"/>
      <c r="AI182" s="42"/>
      <c r="AJ182" s="42"/>
      <c r="AK182" s="42"/>
      <c r="AL182" s="42"/>
      <c r="AM182" s="42"/>
      <c r="AN182" s="372"/>
      <c r="AO182" s="372"/>
      <c r="AP182" s="372"/>
      <c r="AQ182" s="372"/>
      <c r="BA182" s="84"/>
      <c r="BB182" s="84" t="s">
        <v>9</v>
      </c>
      <c r="BC182" s="42"/>
      <c r="BD182" s="42"/>
      <c r="BE182" s="42"/>
      <c r="BF182" s="42"/>
      <c r="BG182" s="42"/>
      <c r="BH182" s="42"/>
      <c r="BI182" s="42"/>
      <c r="BJ182" s="42"/>
      <c r="BK182" s="42"/>
      <c r="BL182" s="42"/>
      <c r="BM182" s="42"/>
    </row>
    <row r="183" spans="1:65" ht="24.95" customHeight="1">
      <c r="A183" s="42"/>
      <c r="B183" s="42"/>
      <c r="C183" s="42"/>
      <c r="D183" s="42"/>
      <c r="E183" s="42"/>
      <c r="F183" s="42"/>
      <c r="G183" s="42"/>
      <c r="H183" s="42"/>
      <c r="I183" s="42"/>
      <c r="J183" s="42"/>
      <c r="K183" s="42"/>
      <c r="L183" s="42"/>
      <c r="M183" s="42"/>
      <c r="N183" s="42"/>
      <c r="O183" s="42"/>
      <c r="P183" s="42"/>
      <c r="Q183" s="42"/>
      <c r="R183" s="42"/>
      <c r="S183" s="42"/>
      <c r="T183" s="42"/>
      <c r="U183" s="42"/>
      <c r="V183" s="42"/>
      <c r="W183" s="42"/>
      <c r="X183" s="42"/>
      <c r="Y183" s="42"/>
      <c r="Z183" s="42"/>
      <c r="AA183" s="91"/>
      <c r="AB183" s="374"/>
      <c r="AC183" s="42"/>
      <c r="AD183" s="42"/>
      <c r="AE183" s="42"/>
      <c r="AF183" s="42"/>
      <c r="AG183" s="42"/>
      <c r="AH183" s="42"/>
      <c r="AI183" s="42"/>
      <c r="AJ183" s="42"/>
      <c r="AK183" s="42"/>
      <c r="AL183" s="42"/>
      <c r="AM183" s="42"/>
      <c r="AN183" s="372"/>
      <c r="AO183" s="372"/>
      <c r="AP183" s="372"/>
      <c r="AQ183" s="372"/>
      <c r="BA183" s="84" t="s">
        <v>54</v>
      </c>
      <c r="BB183" s="84"/>
      <c r="BC183" s="42"/>
      <c r="BD183" s="42"/>
      <c r="BE183" s="42"/>
      <c r="BF183" s="42"/>
      <c r="BG183" s="42"/>
      <c r="BH183" s="42"/>
      <c r="BI183" s="42"/>
      <c r="BJ183" s="42"/>
      <c r="BK183" s="42"/>
      <c r="BL183" s="42"/>
      <c r="BM183" s="42"/>
    </row>
    <row r="184" spans="1:65" ht="24.95" customHeight="1">
      <c r="A184" s="42"/>
      <c r="B184" s="42"/>
      <c r="C184" s="42"/>
      <c r="D184" s="42"/>
      <c r="E184" s="42"/>
      <c r="F184" s="42"/>
      <c r="G184" s="42"/>
      <c r="H184" s="42"/>
      <c r="I184" s="42"/>
      <c r="J184" s="42"/>
      <c r="K184" s="42"/>
      <c r="L184" s="42"/>
      <c r="M184" s="42"/>
      <c r="N184" s="42"/>
      <c r="O184" s="42"/>
      <c r="P184" s="42"/>
      <c r="Q184" s="42"/>
      <c r="R184" s="42"/>
      <c r="S184" s="42"/>
      <c r="T184" s="42"/>
      <c r="U184" s="42"/>
      <c r="V184" s="42"/>
      <c r="W184" s="42"/>
      <c r="X184" s="42"/>
      <c r="Y184" s="42"/>
      <c r="Z184" s="42"/>
      <c r="AA184" s="91"/>
      <c r="AB184" s="92"/>
      <c r="AC184" s="42"/>
      <c r="AD184" s="42"/>
      <c r="AE184" s="42"/>
      <c r="AF184" s="42"/>
      <c r="AG184" s="42"/>
      <c r="AH184" s="42"/>
      <c r="AI184" s="42"/>
      <c r="AJ184" s="42"/>
      <c r="AK184" s="42"/>
      <c r="AL184" s="42"/>
      <c r="AM184" s="42"/>
      <c r="AN184" s="372"/>
      <c r="AO184" s="372"/>
      <c r="AP184" s="372"/>
      <c r="AQ184" s="372"/>
      <c r="BA184" s="84"/>
      <c r="BB184" s="85" t="s">
        <v>84</v>
      </c>
      <c r="BC184" s="42"/>
      <c r="BD184" s="42"/>
      <c r="BE184" s="42"/>
      <c r="BF184" s="42"/>
      <c r="BG184" s="42"/>
      <c r="BH184" s="42"/>
      <c r="BI184" s="42"/>
      <c r="BJ184" s="42"/>
      <c r="BK184" s="42"/>
      <c r="BL184" s="42"/>
      <c r="BM184" s="42"/>
    </row>
    <row r="185" spans="1:65" ht="24.95" customHeight="1">
      <c r="A185" s="42"/>
      <c r="B185" s="42"/>
      <c r="C185" s="42"/>
      <c r="D185" s="42"/>
      <c r="E185" s="42"/>
      <c r="F185" s="42"/>
      <c r="G185" s="42"/>
      <c r="H185" s="42"/>
      <c r="I185" s="42"/>
      <c r="J185" s="42"/>
      <c r="K185" s="42"/>
      <c r="L185" s="42"/>
      <c r="M185" s="42"/>
      <c r="N185" s="42"/>
      <c r="O185" s="42"/>
      <c r="P185" s="42"/>
      <c r="Q185" s="42"/>
      <c r="R185" s="42"/>
      <c r="S185" s="42"/>
      <c r="T185" s="42"/>
      <c r="U185" s="42"/>
      <c r="V185" s="42"/>
      <c r="W185" s="42"/>
      <c r="X185" s="42"/>
      <c r="Y185" s="42"/>
      <c r="Z185" s="42"/>
      <c r="AA185" s="84"/>
      <c r="AB185" s="55" t="s">
        <v>2678</v>
      </c>
      <c r="AC185" s="42"/>
      <c r="AD185" s="42"/>
      <c r="AE185" s="42"/>
      <c r="AF185" s="42"/>
      <c r="AG185" s="42"/>
      <c r="AH185" s="42"/>
      <c r="AI185" s="42"/>
      <c r="AJ185" s="42"/>
      <c r="AK185" s="42"/>
      <c r="AL185" s="42"/>
      <c r="AM185" s="42"/>
      <c r="AN185" s="372"/>
      <c r="AO185" s="372"/>
      <c r="AP185" s="372"/>
      <c r="AQ185" s="372"/>
      <c r="BA185" s="43" t="s">
        <v>0</v>
      </c>
      <c r="BB185" s="83" t="s">
        <v>79</v>
      </c>
      <c r="BC185" s="42"/>
      <c r="BD185" s="42"/>
      <c r="BE185" s="42"/>
      <c r="BF185" s="42"/>
      <c r="BG185" s="42"/>
      <c r="BH185" s="42"/>
      <c r="BI185" s="42"/>
      <c r="BJ185" s="42"/>
      <c r="BK185" s="42"/>
      <c r="BL185" s="42"/>
      <c r="BM185" s="42"/>
    </row>
    <row r="186" spans="1:65" ht="24.95" customHeight="1">
      <c r="A186" s="42"/>
      <c r="B186" s="42"/>
      <c r="C186" s="42"/>
      <c r="D186" s="42"/>
      <c r="E186" s="42"/>
      <c r="F186" s="42"/>
      <c r="G186" s="42"/>
      <c r="H186" s="42"/>
      <c r="I186" s="42"/>
      <c r="J186" s="42"/>
      <c r="K186" s="42"/>
      <c r="L186" s="42"/>
      <c r="M186" s="42"/>
      <c r="N186" s="42"/>
      <c r="O186" s="42"/>
      <c r="P186" s="42"/>
      <c r="Q186" s="42"/>
      <c r="R186" s="42"/>
      <c r="S186" s="42"/>
      <c r="T186" s="42"/>
      <c r="U186" s="42"/>
      <c r="V186" s="42"/>
      <c r="W186" s="42"/>
      <c r="X186" s="42"/>
      <c r="Y186" s="42"/>
      <c r="Z186" s="42"/>
      <c r="AA186" s="84"/>
      <c r="AB186" s="54" t="s">
        <v>2679</v>
      </c>
      <c r="AC186" s="42"/>
      <c r="AD186" s="42"/>
      <c r="AE186" s="42"/>
      <c r="AF186" s="42"/>
      <c r="AG186" s="42"/>
      <c r="AH186" s="42"/>
      <c r="AI186" s="42"/>
      <c r="AJ186" s="42"/>
      <c r="AK186" s="42"/>
      <c r="AL186" s="42"/>
      <c r="AM186" s="42"/>
      <c r="AN186" s="372"/>
      <c r="AO186" s="372"/>
      <c r="AP186" s="372"/>
      <c r="AQ186" s="372"/>
      <c r="BA186" s="43" t="s">
        <v>0</v>
      </c>
      <c r="BB186" s="43" t="s">
        <v>78</v>
      </c>
      <c r="BC186" s="42"/>
      <c r="BD186" s="42"/>
      <c r="BE186" s="42"/>
      <c r="BF186" s="42"/>
      <c r="BG186" s="42"/>
      <c r="BH186" s="42"/>
      <c r="BI186" s="42"/>
      <c r="BJ186" s="42"/>
      <c r="BK186" s="42"/>
      <c r="BL186" s="42"/>
      <c r="BM186" s="42"/>
    </row>
    <row r="187" spans="1:65" ht="24.95" customHeight="1">
      <c r="A187" s="42"/>
      <c r="B187" s="42"/>
      <c r="C187" s="42"/>
      <c r="D187" s="42"/>
      <c r="E187" s="42"/>
      <c r="F187" s="42"/>
      <c r="G187" s="42"/>
      <c r="H187" s="42"/>
      <c r="I187" s="42"/>
      <c r="J187" s="42"/>
      <c r="K187" s="42"/>
      <c r="L187" s="42"/>
      <c r="M187" s="42"/>
      <c r="N187" s="42"/>
      <c r="O187" s="42"/>
      <c r="P187" s="42"/>
      <c r="Q187" s="42"/>
      <c r="R187" s="42"/>
      <c r="S187" s="42"/>
      <c r="T187" s="42"/>
      <c r="U187" s="42"/>
      <c r="V187" s="42"/>
      <c r="W187" s="42"/>
      <c r="X187" s="42"/>
      <c r="Y187" s="42"/>
      <c r="Z187" s="42"/>
      <c r="AA187" s="85"/>
      <c r="AB187" s="84" t="s">
        <v>2680</v>
      </c>
      <c r="AC187" s="42"/>
      <c r="AD187" s="42"/>
      <c r="AE187" s="42"/>
      <c r="AF187" s="42"/>
      <c r="AG187" s="42"/>
      <c r="AH187" s="42"/>
      <c r="AI187" s="42"/>
      <c r="AJ187" s="42"/>
      <c r="AK187" s="42"/>
      <c r="AL187" s="42"/>
      <c r="AM187" s="42"/>
      <c r="AN187" s="372"/>
      <c r="AO187" s="372"/>
      <c r="AP187" s="372"/>
      <c r="AQ187" s="372"/>
      <c r="BA187" s="43" t="s">
        <v>0</v>
      </c>
      <c r="BB187" s="83" t="s">
        <v>85</v>
      </c>
      <c r="BC187" s="42"/>
      <c r="BD187" s="42"/>
      <c r="BE187" s="42"/>
      <c r="BF187" s="42"/>
      <c r="BG187" s="42"/>
      <c r="BH187" s="42"/>
      <c r="BI187" s="42"/>
      <c r="BJ187" s="42"/>
      <c r="BK187" s="42"/>
      <c r="BL187" s="42"/>
      <c r="BM187" s="42"/>
    </row>
    <row r="188" spans="1:65" ht="24.95" customHeight="1">
      <c r="A188" s="42"/>
      <c r="B188" s="42"/>
      <c r="C188" s="42"/>
      <c r="D188" s="42"/>
      <c r="E188" s="42"/>
      <c r="F188" s="42"/>
      <c r="G188" s="42"/>
      <c r="H188" s="42"/>
      <c r="I188" s="42"/>
      <c r="J188" s="42"/>
      <c r="K188" s="42"/>
      <c r="L188" s="42"/>
      <c r="M188" s="42"/>
      <c r="N188" s="42"/>
      <c r="O188" s="42"/>
      <c r="P188" s="42"/>
      <c r="Q188" s="42"/>
      <c r="R188" s="42"/>
      <c r="S188" s="42"/>
      <c r="T188" s="42"/>
      <c r="U188" s="42"/>
      <c r="V188" s="42"/>
      <c r="W188" s="42"/>
      <c r="X188" s="42"/>
      <c r="Y188" s="42"/>
      <c r="Z188" s="42"/>
      <c r="AA188" s="84"/>
      <c r="AB188" s="85" t="s">
        <v>2681</v>
      </c>
      <c r="AC188" s="42"/>
      <c r="AD188" s="42"/>
      <c r="AE188" s="42"/>
      <c r="AF188" s="42"/>
      <c r="AG188" s="42"/>
      <c r="AH188" s="42"/>
      <c r="AI188" s="42"/>
      <c r="AJ188" s="42"/>
      <c r="AK188" s="42"/>
      <c r="AL188" s="42"/>
      <c r="AM188" s="42"/>
      <c r="AN188" s="372"/>
      <c r="AO188" s="372"/>
      <c r="AP188" s="372"/>
      <c r="AQ188" s="372"/>
      <c r="BA188" s="43" t="s">
        <v>0</v>
      </c>
      <c r="BB188" s="43" t="s">
        <v>0</v>
      </c>
      <c r="BC188" s="42"/>
      <c r="BD188" s="42"/>
      <c r="BE188" s="42"/>
      <c r="BF188" s="42"/>
      <c r="BG188" s="42"/>
      <c r="BH188" s="42"/>
      <c r="BI188" s="42"/>
      <c r="BJ188" s="42"/>
      <c r="BK188" s="42"/>
      <c r="BL188" s="42"/>
      <c r="BM188" s="42"/>
    </row>
    <row r="189" spans="1:65" ht="24.95" customHeight="1">
      <c r="A189" s="42"/>
      <c r="B189" s="42"/>
      <c r="C189" s="42"/>
      <c r="D189" s="42"/>
      <c r="E189" s="42"/>
      <c r="F189" s="42"/>
      <c r="G189" s="42"/>
      <c r="H189" s="42"/>
      <c r="I189" s="42"/>
      <c r="J189" s="42"/>
      <c r="K189" s="42"/>
      <c r="L189" s="42"/>
      <c r="M189" s="42"/>
      <c r="N189" s="42"/>
      <c r="O189" s="42"/>
      <c r="P189" s="42"/>
      <c r="Q189" s="42"/>
      <c r="R189" s="42"/>
      <c r="S189" s="42"/>
      <c r="T189" s="42"/>
      <c r="U189" s="42"/>
      <c r="V189" s="42"/>
      <c r="W189" s="42"/>
      <c r="X189" s="42"/>
      <c r="Y189" s="42"/>
      <c r="Z189" s="42"/>
      <c r="AA189" s="84"/>
      <c r="AB189" s="84"/>
      <c r="AC189" s="42"/>
      <c r="AD189" s="42"/>
      <c r="AE189" s="42"/>
      <c r="AF189" s="42"/>
      <c r="AG189" s="42"/>
      <c r="AH189" s="42"/>
      <c r="AI189" s="42"/>
      <c r="AJ189" s="42"/>
      <c r="AK189" s="42"/>
      <c r="AL189" s="42"/>
      <c r="AM189" s="42"/>
      <c r="AN189" s="372"/>
      <c r="AO189" s="372"/>
      <c r="AP189" s="372"/>
      <c r="AQ189" s="372"/>
      <c r="BA189" s="43" t="s">
        <v>0</v>
      </c>
      <c r="BB189" s="43" t="s">
        <v>55</v>
      </c>
      <c r="BC189" s="42"/>
      <c r="BD189" s="42"/>
      <c r="BE189" s="42"/>
      <c r="BF189" s="42"/>
      <c r="BG189" s="42"/>
      <c r="BH189" s="42"/>
      <c r="BI189" s="42"/>
      <c r="BJ189" s="42"/>
      <c r="BK189" s="42"/>
      <c r="BL189" s="42"/>
      <c r="BM189" s="42"/>
    </row>
    <row r="190" spans="1:65" ht="24.95" customHeight="1" thickBot="1">
      <c r="A190" s="42"/>
      <c r="B190" s="42"/>
      <c r="C190" s="42"/>
      <c r="D190" s="42"/>
      <c r="E190" s="42"/>
      <c r="F190" s="42"/>
      <c r="G190" s="42"/>
      <c r="H190" s="42"/>
      <c r="I190" s="42"/>
      <c r="J190" s="42"/>
      <c r="K190" s="42"/>
      <c r="L190" s="42"/>
      <c r="M190" s="42"/>
      <c r="N190" s="42"/>
      <c r="O190" s="42"/>
      <c r="P190" s="42"/>
      <c r="Q190" s="42"/>
      <c r="R190" s="42"/>
      <c r="S190" s="42"/>
      <c r="T190" s="42"/>
      <c r="U190" s="42"/>
      <c r="V190" s="42"/>
      <c r="W190" s="42"/>
      <c r="X190" s="42"/>
      <c r="Y190" s="42"/>
      <c r="Z190" s="42"/>
      <c r="AA190" s="84"/>
      <c r="AB190" s="85"/>
      <c r="AC190" s="42"/>
      <c r="AD190" s="42"/>
      <c r="AE190" s="42"/>
      <c r="AF190" s="42"/>
      <c r="AG190" s="42"/>
      <c r="AH190" s="42"/>
      <c r="AI190" s="42"/>
      <c r="AJ190" s="42"/>
      <c r="AK190" s="42"/>
      <c r="AL190" s="42"/>
      <c r="AM190" s="42"/>
      <c r="AN190" s="372"/>
      <c r="AO190" s="372"/>
      <c r="AP190" s="372"/>
      <c r="AQ190" s="372"/>
      <c r="BA190" s="43" t="s">
        <v>0</v>
      </c>
      <c r="BB190" s="83" t="s">
        <v>56</v>
      </c>
      <c r="BC190" s="42"/>
      <c r="BD190" s="42"/>
      <c r="BE190" s="42"/>
      <c r="BF190" s="42"/>
      <c r="BG190" s="42"/>
      <c r="BH190" s="42"/>
      <c r="BI190" s="42"/>
      <c r="BJ190" s="42"/>
      <c r="BK190" s="42"/>
      <c r="BL190" s="42"/>
      <c r="BM190" s="42"/>
    </row>
    <row r="191" spans="1:65" ht="24.95" customHeight="1" thickTop="1" thickBot="1">
      <c r="A191" s="42"/>
      <c r="B191" s="42"/>
      <c r="C191" s="42"/>
      <c r="D191" s="42"/>
      <c r="E191" s="42"/>
      <c r="F191" s="42"/>
      <c r="G191" s="42"/>
      <c r="H191" s="42"/>
      <c r="I191" s="42"/>
      <c r="J191" s="42"/>
      <c r="K191" s="42"/>
      <c r="L191" s="42"/>
      <c r="M191" s="42"/>
      <c r="N191" s="42"/>
      <c r="O191" s="42"/>
      <c r="P191" s="42"/>
      <c r="Q191" s="42"/>
      <c r="R191" s="42"/>
      <c r="S191" s="42"/>
      <c r="T191" s="42"/>
      <c r="U191" s="42"/>
      <c r="V191" s="42"/>
      <c r="W191" s="42"/>
      <c r="X191" s="42"/>
      <c r="Y191" s="42"/>
      <c r="Z191" s="42"/>
      <c r="AA191" s="84"/>
      <c r="AB191" s="84"/>
      <c r="AC191" s="42"/>
      <c r="AD191" s="42"/>
      <c r="AE191" s="42"/>
      <c r="AF191" s="42"/>
      <c r="AG191" s="42"/>
      <c r="AH191" s="42"/>
      <c r="AI191" s="42"/>
      <c r="AJ191" s="42"/>
      <c r="AK191" s="42"/>
      <c r="AL191" s="42"/>
      <c r="AM191" s="42"/>
      <c r="AN191" s="372"/>
      <c r="AO191" s="372"/>
      <c r="AP191" s="372"/>
      <c r="AQ191" s="372"/>
      <c r="BA191" s="43" t="s">
        <v>74</v>
      </c>
      <c r="BB191" s="69" t="s">
        <v>57</v>
      </c>
      <c r="BC191" s="42"/>
      <c r="BD191" s="42"/>
      <c r="BE191" s="42"/>
      <c r="BF191" s="42"/>
      <c r="BG191" s="42"/>
      <c r="BH191" s="42"/>
      <c r="BI191" s="42"/>
      <c r="BJ191" s="42"/>
      <c r="BK191" s="42"/>
      <c r="BL191" s="42"/>
      <c r="BM191" s="42"/>
    </row>
    <row r="192" spans="1:65" ht="24.95" customHeight="1" thickTop="1">
      <c r="A192" s="42"/>
      <c r="B192" s="42"/>
      <c r="C192" s="42"/>
      <c r="D192" s="42"/>
      <c r="E192" s="42"/>
      <c r="F192" s="42"/>
      <c r="G192" s="42"/>
      <c r="H192" s="42"/>
      <c r="I192" s="42"/>
      <c r="J192" s="42"/>
      <c r="K192" s="42"/>
      <c r="L192" s="42"/>
      <c r="M192" s="42"/>
      <c r="N192" s="42"/>
      <c r="O192" s="42"/>
      <c r="P192" s="42"/>
      <c r="Q192" s="42"/>
      <c r="R192" s="42"/>
      <c r="S192" s="42"/>
      <c r="T192" s="42"/>
      <c r="U192" s="42"/>
      <c r="V192" s="42"/>
      <c r="W192" s="42"/>
      <c r="X192" s="42"/>
      <c r="Y192" s="42"/>
      <c r="Z192" s="42"/>
      <c r="AA192" s="84"/>
      <c r="AB192" s="84"/>
      <c r="AC192" s="42"/>
      <c r="AD192" s="42"/>
      <c r="AE192" s="42"/>
      <c r="AF192" s="42"/>
      <c r="AG192" s="42"/>
      <c r="AH192" s="42"/>
      <c r="AI192" s="42"/>
      <c r="AJ192" s="42"/>
      <c r="AK192" s="42"/>
      <c r="AL192" s="42"/>
      <c r="AM192" s="42"/>
      <c r="AN192" s="372"/>
      <c r="AO192" s="372"/>
      <c r="AP192" s="372"/>
      <c r="AQ192" s="372"/>
      <c r="BA192" s="43" t="s">
        <v>0</v>
      </c>
      <c r="BB192" s="43" t="s">
        <v>58</v>
      </c>
      <c r="BC192" s="42"/>
      <c r="BD192" s="42"/>
      <c r="BE192" s="42"/>
      <c r="BF192" s="42"/>
      <c r="BG192" s="42"/>
      <c r="BH192" s="42"/>
      <c r="BI192" s="42"/>
      <c r="BJ192" s="42"/>
      <c r="BK192" s="42"/>
      <c r="BL192" s="42"/>
      <c r="BM192" s="42"/>
    </row>
    <row r="193" spans="1:65" ht="24.95" customHeight="1">
      <c r="A193" s="42"/>
      <c r="B193" s="42"/>
      <c r="C193" s="42"/>
      <c r="D193" s="42"/>
      <c r="E193" s="42"/>
      <c r="F193" s="42"/>
      <c r="G193" s="42"/>
      <c r="H193" s="42"/>
      <c r="I193" s="42"/>
      <c r="J193" s="42"/>
      <c r="K193" s="42"/>
      <c r="L193" s="42"/>
      <c r="M193" s="42"/>
      <c r="N193" s="42"/>
      <c r="O193" s="42"/>
      <c r="P193" s="42"/>
      <c r="Q193" s="42"/>
      <c r="R193" s="42"/>
      <c r="S193" s="42"/>
      <c r="T193" s="42"/>
      <c r="U193" s="42"/>
      <c r="V193" s="42"/>
      <c r="W193" s="42"/>
      <c r="X193" s="42"/>
      <c r="Y193" s="42"/>
      <c r="Z193" s="42"/>
      <c r="AA193" s="84"/>
      <c r="AB193" s="85"/>
      <c r="AC193" s="42"/>
      <c r="AD193" s="42"/>
      <c r="AE193" s="42"/>
      <c r="AF193" s="42"/>
      <c r="AG193" s="42"/>
      <c r="AH193" s="42"/>
      <c r="AI193" s="42"/>
      <c r="AJ193" s="42"/>
      <c r="AK193" s="42"/>
      <c r="AL193" s="42"/>
      <c r="AM193" s="42"/>
      <c r="AN193" s="372"/>
      <c r="AO193" s="372"/>
      <c r="AP193" s="372"/>
      <c r="AQ193" s="372"/>
      <c r="BA193" s="43" t="s">
        <v>0</v>
      </c>
      <c r="BB193" s="43" t="s">
        <v>59</v>
      </c>
      <c r="BC193" s="42"/>
      <c r="BD193" s="42"/>
      <c r="BE193" s="42"/>
      <c r="BF193" s="42"/>
      <c r="BG193" s="42"/>
      <c r="BH193" s="42"/>
      <c r="BI193" s="42"/>
      <c r="BJ193" s="42"/>
      <c r="BK193" s="42"/>
      <c r="BL193" s="42"/>
      <c r="BM193" s="42"/>
    </row>
    <row r="194" spans="1:65" ht="24.95" customHeight="1">
      <c r="A194" s="42"/>
      <c r="B194" s="42"/>
      <c r="C194" s="42"/>
      <c r="D194" s="42"/>
      <c r="E194" s="42"/>
      <c r="F194" s="42"/>
      <c r="G194" s="42"/>
      <c r="H194" s="42"/>
      <c r="I194" s="42"/>
      <c r="J194" s="42"/>
      <c r="K194" s="42"/>
      <c r="L194" s="42"/>
      <c r="M194" s="42"/>
      <c r="N194" s="42"/>
      <c r="O194" s="42"/>
      <c r="P194" s="42"/>
      <c r="Q194" s="42"/>
      <c r="R194" s="42"/>
      <c r="S194" s="42"/>
      <c r="T194" s="42"/>
      <c r="U194" s="42"/>
      <c r="V194" s="42"/>
      <c r="W194" s="42"/>
      <c r="X194" s="42"/>
      <c r="Y194" s="42"/>
      <c r="Z194" s="42"/>
      <c r="AA194" s="43"/>
      <c r="AB194" s="83"/>
      <c r="AC194" s="42"/>
      <c r="AD194" s="42"/>
      <c r="AE194" s="42"/>
      <c r="AF194" s="42"/>
      <c r="AG194" s="42"/>
      <c r="AH194" s="42"/>
      <c r="AI194" s="42"/>
      <c r="AJ194" s="42"/>
      <c r="AK194" s="42"/>
      <c r="AL194" s="42"/>
      <c r="AM194" s="42"/>
      <c r="AN194" s="372"/>
      <c r="AO194" s="372"/>
      <c r="AP194" s="372"/>
      <c r="AQ194" s="372"/>
      <c r="BA194" s="43" t="s">
        <v>0</v>
      </c>
      <c r="BB194" s="83" t="s">
        <v>62</v>
      </c>
      <c r="BC194" s="42"/>
      <c r="BD194" s="42"/>
      <c r="BE194" s="42"/>
      <c r="BF194" s="42"/>
      <c r="BG194" s="42"/>
      <c r="BH194" s="42"/>
      <c r="BI194" s="42"/>
      <c r="BJ194" s="42"/>
      <c r="BK194" s="42"/>
      <c r="BL194" s="42"/>
      <c r="BM194" s="42"/>
    </row>
    <row r="195" spans="1:65" ht="24.95" customHeight="1">
      <c r="A195" s="42"/>
      <c r="B195" s="42"/>
      <c r="C195" s="42"/>
      <c r="D195" s="42"/>
      <c r="E195" s="42"/>
      <c r="F195" s="42"/>
      <c r="G195" s="42"/>
      <c r="H195" s="42"/>
      <c r="I195" s="42"/>
      <c r="J195" s="42"/>
      <c r="K195" s="42"/>
      <c r="L195" s="42"/>
      <c r="M195" s="42"/>
      <c r="N195" s="42"/>
      <c r="O195" s="42"/>
      <c r="P195" s="42"/>
      <c r="Q195" s="42"/>
      <c r="R195" s="42"/>
      <c r="S195" s="42"/>
      <c r="T195" s="42"/>
      <c r="U195" s="42"/>
      <c r="V195" s="42"/>
      <c r="W195" s="42"/>
      <c r="X195" s="42"/>
      <c r="Y195" s="42"/>
      <c r="Z195" s="42"/>
      <c r="AA195" s="43"/>
      <c r="AB195" s="43"/>
      <c r="AC195" s="42"/>
      <c r="AD195" s="42"/>
      <c r="AE195" s="42"/>
      <c r="AF195" s="42"/>
      <c r="AG195" s="42"/>
      <c r="AH195" s="42"/>
      <c r="AI195" s="42"/>
      <c r="AJ195" s="42"/>
      <c r="AK195" s="42"/>
      <c r="AL195" s="42"/>
      <c r="AM195" s="42"/>
      <c r="AN195" s="372"/>
      <c r="AO195" s="372"/>
      <c r="AP195" s="372"/>
      <c r="AQ195" s="372"/>
      <c r="BA195" s="43" t="s">
        <v>0</v>
      </c>
      <c r="BB195" s="44" t="s">
        <v>75</v>
      </c>
      <c r="BC195" s="42"/>
      <c r="BD195" s="42"/>
      <c r="BE195" s="42"/>
      <c r="BF195" s="42"/>
      <c r="BG195" s="42"/>
      <c r="BH195" s="42"/>
      <c r="BI195" s="42"/>
      <c r="BJ195" s="42"/>
      <c r="BK195" s="42"/>
      <c r="BL195" s="42"/>
      <c r="BM195" s="42"/>
    </row>
    <row r="196" spans="1:65" ht="24.95" customHeight="1">
      <c r="A196" s="42"/>
      <c r="B196" s="42"/>
      <c r="C196" s="42"/>
      <c r="D196" s="42"/>
      <c r="E196" s="42"/>
      <c r="F196" s="42"/>
      <c r="G196" s="42"/>
      <c r="H196" s="42"/>
      <c r="I196" s="42"/>
      <c r="J196" s="42"/>
      <c r="K196" s="42"/>
      <c r="L196" s="42"/>
      <c r="M196" s="42"/>
      <c r="N196" s="42"/>
      <c r="O196" s="42"/>
      <c r="P196" s="42"/>
      <c r="Q196" s="42"/>
      <c r="R196" s="42"/>
      <c r="S196" s="42"/>
      <c r="T196" s="42"/>
      <c r="U196" s="42"/>
      <c r="V196" s="42"/>
      <c r="W196" s="42"/>
      <c r="X196" s="42"/>
      <c r="Y196" s="42"/>
      <c r="Z196" s="42"/>
      <c r="AA196" s="43"/>
      <c r="AB196" s="83"/>
      <c r="AC196" s="42"/>
      <c r="AD196" s="42"/>
      <c r="AE196" s="42"/>
      <c r="AF196" s="42"/>
      <c r="AG196" s="42"/>
      <c r="AH196" s="42"/>
      <c r="AI196" s="42"/>
      <c r="AJ196" s="42"/>
      <c r="AK196" s="42"/>
      <c r="AL196" s="42"/>
      <c r="AM196" s="42"/>
      <c r="AN196" s="372"/>
      <c r="AO196" s="372"/>
      <c r="AP196" s="372"/>
      <c r="AQ196" s="372"/>
      <c r="BA196" s="43" t="s">
        <v>0</v>
      </c>
      <c r="BB196" s="83" t="s">
        <v>60</v>
      </c>
      <c r="BC196" s="42"/>
      <c r="BD196" s="42"/>
      <c r="BE196" s="42"/>
      <c r="BF196" s="42"/>
      <c r="BG196" s="42"/>
      <c r="BH196" s="42"/>
      <c r="BI196" s="42"/>
      <c r="BJ196" s="42"/>
      <c r="BK196" s="42"/>
      <c r="BL196" s="42"/>
      <c r="BM196" s="42"/>
    </row>
    <row r="197" spans="1:65" ht="24.95" customHeight="1">
      <c r="A197" s="42"/>
      <c r="B197" s="42"/>
      <c r="C197" s="42"/>
      <c r="D197" s="42"/>
      <c r="E197" s="42"/>
      <c r="F197" s="42"/>
      <c r="G197" s="42"/>
      <c r="H197" s="42"/>
      <c r="I197" s="42"/>
      <c r="J197" s="42"/>
      <c r="K197" s="42"/>
      <c r="L197" s="42"/>
      <c r="M197" s="42"/>
      <c r="N197" s="42"/>
      <c r="O197" s="42"/>
      <c r="P197" s="42"/>
      <c r="Q197" s="42"/>
      <c r="R197" s="42"/>
      <c r="S197" s="42"/>
      <c r="T197" s="42"/>
      <c r="U197" s="42"/>
      <c r="V197" s="42"/>
      <c r="W197" s="42"/>
      <c r="X197" s="42"/>
      <c r="Y197" s="42"/>
      <c r="Z197" s="42"/>
      <c r="AA197" s="43" t="s">
        <v>0</v>
      </c>
      <c r="AB197" s="43" t="s">
        <v>0</v>
      </c>
      <c r="AC197" s="42"/>
      <c r="AD197" s="42"/>
      <c r="AE197" s="42"/>
      <c r="AF197" s="42"/>
      <c r="AG197" s="42"/>
      <c r="AH197" s="42"/>
      <c r="AI197" s="42"/>
      <c r="AJ197" s="42"/>
      <c r="AK197" s="42"/>
      <c r="AL197" s="42"/>
      <c r="AM197" s="42"/>
      <c r="AN197" s="372"/>
      <c r="AO197" s="372"/>
      <c r="AP197" s="372"/>
      <c r="AQ197" s="372"/>
      <c r="BA197" s="43" t="s">
        <v>0</v>
      </c>
      <c r="BB197" s="83" t="s">
        <v>61</v>
      </c>
      <c r="BC197" s="42"/>
      <c r="BD197" s="42"/>
      <c r="BE197" s="42"/>
      <c r="BF197" s="42"/>
      <c r="BG197" s="42"/>
      <c r="BH197" s="42"/>
      <c r="BI197" s="42"/>
      <c r="BJ197" s="42"/>
      <c r="BK197" s="42"/>
      <c r="BL197" s="42"/>
      <c r="BM197" s="42"/>
    </row>
    <row r="198" spans="1:65" ht="24.95" customHeight="1">
      <c r="A198" s="42"/>
      <c r="B198" s="42"/>
      <c r="C198" s="42"/>
      <c r="D198" s="42"/>
      <c r="E198" s="42"/>
      <c r="F198" s="42"/>
      <c r="G198" s="42"/>
      <c r="H198" s="42"/>
      <c r="I198" s="42"/>
      <c r="J198" s="42"/>
      <c r="K198" s="42"/>
      <c r="L198" s="42"/>
      <c r="M198" s="42"/>
      <c r="N198" s="42"/>
      <c r="O198" s="42"/>
      <c r="P198" s="42"/>
      <c r="Q198" s="42"/>
      <c r="R198" s="42"/>
      <c r="S198" s="42"/>
      <c r="T198" s="42"/>
      <c r="U198" s="42"/>
      <c r="V198" s="42"/>
      <c r="W198" s="42"/>
      <c r="X198" s="42"/>
      <c r="Y198" s="42"/>
      <c r="Z198" s="42"/>
      <c r="AA198" s="43" t="s">
        <v>0</v>
      </c>
      <c r="AB198" s="43"/>
      <c r="AC198" s="42"/>
      <c r="AD198" s="42"/>
      <c r="AE198" s="42"/>
      <c r="AF198" s="42"/>
      <c r="AG198" s="42"/>
      <c r="AH198" s="42"/>
      <c r="AI198" s="42"/>
      <c r="AJ198" s="42"/>
      <c r="AK198" s="42"/>
      <c r="AL198" s="42"/>
      <c r="AM198" s="42"/>
      <c r="AN198" s="372"/>
      <c r="AO198" s="372"/>
      <c r="AP198" s="372"/>
      <c r="AQ198" s="372"/>
      <c r="BA198" s="43" t="s">
        <v>0</v>
      </c>
      <c r="BB198" s="83" t="s">
        <v>63</v>
      </c>
      <c r="BC198" s="42"/>
      <c r="BD198" s="42"/>
      <c r="BE198" s="42"/>
      <c r="BF198" s="42"/>
      <c r="BG198" s="42"/>
      <c r="BH198" s="42"/>
      <c r="BI198" s="42"/>
      <c r="BJ198" s="42"/>
      <c r="BK198" s="42"/>
      <c r="BL198" s="42"/>
      <c r="BM198" s="42"/>
    </row>
    <row r="199" spans="1:65" ht="24.95" customHeight="1" thickBot="1">
      <c r="A199" s="42"/>
      <c r="B199" s="42"/>
      <c r="C199" s="42"/>
      <c r="D199" s="42"/>
      <c r="E199" s="42"/>
      <c r="F199" s="42"/>
      <c r="G199" s="42"/>
      <c r="H199" s="42"/>
      <c r="I199" s="42"/>
      <c r="J199" s="42"/>
      <c r="K199" s="42"/>
      <c r="L199" s="42"/>
      <c r="M199" s="42"/>
      <c r="N199" s="42"/>
      <c r="O199" s="42"/>
      <c r="P199" s="42"/>
      <c r="Q199" s="42"/>
      <c r="R199" s="42"/>
      <c r="S199" s="42"/>
      <c r="T199" s="42"/>
      <c r="U199" s="42"/>
      <c r="V199" s="42"/>
      <c r="W199" s="42"/>
      <c r="X199" s="42"/>
      <c r="Y199" s="42"/>
      <c r="Z199" s="42"/>
      <c r="AA199" s="43" t="s">
        <v>0</v>
      </c>
      <c r="AB199" s="83"/>
      <c r="AC199" s="42"/>
      <c r="AD199" s="42"/>
      <c r="AE199" s="42"/>
      <c r="AF199" s="42"/>
      <c r="AG199" s="42"/>
      <c r="AH199" s="42"/>
      <c r="AI199" s="42"/>
      <c r="AJ199" s="42"/>
      <c r="AK199" s="42"/>
      <c r="AL199" s="42"/>
      <c r="AM199" s="42"/>
      <c r="AN199" s="372"/>
      <c r="AO199" s="372"/>
      <c r="AP199" s="372"/>
      <c r="AQ199" s="372"/>
      <c r="BA199" s="43" t="s">
        <v>0</v>
      </c>
      <c r="BB199" s="42"/>
      <c r="BC199" s="42"/>
      <c r="BD199" s="42"/>
      <c r="BE199" s="42"/>
      <c r="BF199" s="42"/>
      <c r="BG199" s="42"/>
      <c r="BH199" s="42"/>
      <c r="BI199" s="42"/>
      <c r="BJ199" s="42"/>
      <c r="BK199" s="42"/>
      <c r="BL199" s="42"/>
      <c r="BM199" s="42"/>
    </row>
    <row r="200" spans="1:65" ht="24.95" customHeight="1" thickTop="1" thickBot="1">
      <c r="A200" s="42"/>
      <c r="B200" s="42"/>
      <c r="C200" s="42"/>
      <c r="D200" s="42"/>
      <c r="E200" s="42"/>
      <c r="F200" s="42"/>
      <c r="G200" s="42"/>
      <c r="H200" s="42"/>
      <c r="I200" s="42"/>
      <c r="J200" s="42"/>
      <c r="K200" s="42"/>
      <c r="L200" s="42"/>
      <c r="M200" s="42"/>
      <c r="N200" s="42"/>
      <c r="O200" s="42"/>
      <c r="P200" s="42"/>
      <c r="Q200" s="42"/>
      <c r="R200" s="42"/>
      <c r="S200" s="42"/>
      <c r="T200" s="42"/>
      <c r="U200" s="42"/>
      <c r="V200" s="42"/>
      <c r="W200" s="42"/>
      <c r="X200" s="42"/>
      <c r="Y200" s="42"/>
      <c r="Z200" s="42"/>
      <c r="AA200" s="43"/>
      <c r="AB200" s="69"/>
      <c r="AC200" s="42"/>
      <c r="AD200" s="42"/>
      <c r="AE200" s="42"/>
      <c r="AF200" s="42"/>
      <c r="AG200" s="42"/>
      <c r="AH200" s="42"/>
      <c r="AI200" s="42"/>
      <c r="AJ200" s="42"/>
      <c r="AK200" s="42"/>
      <c r="AL200" s="42"/>
      <c r="AM200" s="42"/>
      <c r="AN200" s="372"/>
      <c r="AO200" s="372"/>
      <c r="AP200" s="372"/>
      <c r="AQ200" s="372"/>
      <c r="BA200" s="43" t="s">
        <v>0</v>
      </c>
      <c r="BB200" s="43" t="s">
        <v>64</v>
      </c>
      <c r="BC200" s="42"/>
      <c r="BD200" s="42"/>
      <c r="BE200" s="42"/>
      <c r="BF200" s="42"/>
      <c r="BG200" s="42"/>
      <c r="BH200" s="42"/>
      <c r="BI200" s="42"/>
      <c r="BJ200" s="42"/>
      <c r="BK200" s="42"/>
      <c r="BL200" s="42"/>
      <c r="BM200" s="42"/>
    </row>
    <row r="201" spans="1:65" ht="24.95" customHeight="1" thickTop="1" thickBot="1">
      <c r="A201" s="42"/>
      <c r="B201" s="42"/>
      <c r="C201" s="42"/>
      <c r="D201" s="42"/>
      <c r="E201" s="42"/>
      <c r="F201" s="42"/>
      <c r="G201" s="42"/>
      <c r="H201" s="42"/>
      <c r="I201" s="42"/>
      <c r="J201" s="42"/>
      <c r="K201" s="42"/>
      <c r="L201" s="42"/>
      <c r="M201" s="42"/>
      <c r="N201" s="42"/>
      <c r="O201" s="42"/>
      <c r="P201" s="42"/>
      <c r="Q201" s="42"/>
      <c r="R201" s="42"/>
      <c r="S201" s="42"/>
      <c r="T201" s="42"/>
      <c r="U201" s="42"/>
      <c r="V201" s="42"/>
      <c r="W201" s="42"/>
      <c r="X201" s="42"/>
      <c r="Y201" s="42"/>
      <c r="Z201" s="42"/>
      <c r="AA201" s="43"/>
      <c r="AB201" s="43"/>
      <c r="AC201" s="42"/>
      <c r="AD201" s="42"/>
      <c r="AE201" s="42"/>
      <c r="AF201" s="42"/>
      <c r="AG201" s="42"/>
      <c r="AH201" s="42"/>
      <c r="AI201" s="42"/>
      <c r="AJ201" s="42"/>
      <c r="AK201" s="42"/>
      <c r="AL201" s="42"/>
      <c r="AM201" s="42"/>
      <c r="AN201" s="372"/>
      <c r="AO201" s="372"/>
      <c r="AP201" s="372"/>
      <c r="AQ201" s="372"/>
      <c r="BA201" s="43" t="s">
        <v>0</v>
      </c>
      <c r="BB201" s="69" t="s">
        <v>65</v>
      </c>
      <c r="BC201" s="42"/>
      <c r="BD201" s="42"/>
      <c r="BE201" s="42"/>
      <c r="BF201" s="42"/>
      <c r="BG201" s="42"/>
      <c r="BH201" s="42"/>
      <c r="BI201" s="42"/>
      <c r="BJ201" s="42"/>
      <c r="BK201" s="42"/>
      <c r="BL201" s="42"/>
      <c r="BM201" s="42"/>
    </row>
    <row r="202" spans="1:65" ht="24.95" customHeight="1" thickTop="1">
      <c r="A202" s="42"/>
      <c r="B202" s="42"/>
      <c r="C202" s="42"/>
      <c r="D202" s="42"/>
      <c r="E202" s="42"/>
      <c r="F202" s="42"/>
      <c r="G202" s="42"/>
      <c r="H202" s="42"/>
      <c r="I202" s="42"/>
      <c r="J202" s="42"/>
      <c r="K202" s="42"/>
      <c r="L202" s="42"/>
      <c r="M202" s="42"/>
      <c r="N202" s="42"/>
      <c r="O202" s="42"/>
      <c r="P202" s="42"/>
      <c r="Q202" s="42"/>
      <c r="R202" s="42"/>
      <c r="S202" s="42"/>
      <c r="T202" s="42"/>
      <c r="U202" s="42"/>
      <c r="V202" s="42"/>
      <c r="W202" s="42"/>
      <c r="X202" s="42"/>
      <c r="Y202" s="42"/>
      <c r="Z202" s="42"/>
      <c r="AA202" s="43"/>
      <c r="AB202" s="43"/>
      <c r="AC202" s="42"/>
      <c r="AD202" s="42"/>
      <c r="AE202" s="42"/>
      <c r="AF202" s="42"/>
      <c r="AG202" s="42"/>
      <c r="AH202" s="42"/>
      <c r="AI202" s="42"/>
      <c r="AJ202" s="42"/>
      <c r="AK202" s="42"/>
      <c r="AL202" s="42"/>
      <c r="AM202" s="42"/>
      <c r="AN202" s="372"/>
      <c r="AO202" s="372"/>
      <c r="AP202" s="372"/>
      <c r="AQ202" s="372"/>
      <c r="BA202" s="43" t="s">
        <v>0</v>
      </c>
      <c r="BB202" s="43" t="s">
        <v>66</v>
      </c>
      <c r="BC202" s="42"/>
      <c r="BD202" s="42"/>
      <c r="BE202" s="42"/>
      <c r="BF202" s="42"/>
      <c r="BG202" s="42"/>
      <c r="BH202" s="42"/>
      <c r="BI202" s="42"/>
      <c r="BJ202" s="42"/>
      <c r="BK202" s="42"/>
      <c r="BL202" s="42"/>
      <c r="BM202" s="42"/>
    </row>
    <row r="203" spans="1:65" ht="24.95" customHeight="1">
      <c r="A203" s="42"/>
      <c r="B203" s="42"/>
      <c r="C203" s="42"/>
      <c r="D203" s="42"/>
      <c r="E203" s="42"/>
      <c r="F203" s="42"/>
      <c r="G203" s="42"/>
      <c r="H203" s="42"/>
      <c r="I203" s="42"/>
      <c r="J203" s="42"/>
      <c r="K203" s="42"/>
      <c r="L203" s="42"/>
      <c r="M203" s="42"/>
      <c r="N203" s="42"/>
      <c r="O203" s="42"/>
      <c r="P203" s="42"/>
      <c r="Q203" s="42"/>
      <c r="R203" s="42"/>
      <c r="S203" s="42"/>
      <c r="T203" s="42"/>
      <c r="U203" s="42"/>
      <c r="V203" s="42"/>
      <c r="W203" s="42"/>
      <c r="X203" s="42"/>
      <c r="Y203" s="42"/>
      <c r="Z203" s="42"/>
      <c r="AA203" s="43"/>
      <c r="AB203" s="83"/>
      <c r="AC203" s="42"/>
      <c r="AD203" s="42"/>
      <c r="AE203" s="42"/>
      <c r="AF203" s="42"/>
      <c r="AG203" s="42"/>
      <c r="AH203" s="42"/>
      <c r="AI203" s="42"/>
      <c r="AJ203" s="42"/>
      <c r="AK203" s="42"/>
      <c r="AL203" s="42"/>
      <c r="AM203" s="42"/>
      <c r="AN203" s="372"/>
      <c r="AO203" s="372"/>
      <c r="AP203" s="372"/>
      <c r="AQ203" s="372"/>
      <c r="BA203" s="43" t="s">
        <v>0</v>
      </c>
      <c r="BB203" s="83" t="s">
        <v>67</v>
      </c>
      <c r="BC203" s="42"/>
      <c r="BD203" s="42"/>
      <c r="BE203" s="42"/>
      <c r="BF203" s="42"/>
      <c r="BG203" s="42"/>
      <c r="BH203" s="42"/>
      <c r="BI203" s="42"/>
      <c r="BJ203" s="42"/>
      <c r="BK203" s="42"/>
      <c r="BL203" s="42"/>
      <c r="BM203" s="42"/>
    </row>
    <row r="204" spans="1:65" ht="24.95" customHeight="1">
      <c r="A204" s="42"/>
      <c r="B204" s="42"/>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c r="AA204" s="43"/>
      <c r="AB204" s="44"/>
      <c r="AC204" s="42"/>
      <c r="AD204" s="42"/>
      <c r="AE204" s="42"/>
      <c r="AF204" s="42"/>
      <c r="AG204" s="42"/>
      <c r="AH204" s="42"/>
      <c r="AI204" s="42"/>
      <c r="AJ204" s="42"/>
      <c r="AK204" s="42"/>
      <c r="AL204" s="42"/>
      <c r="AM204" s="42"/>
      <c r="AN204" s="372"/>
      <c r="AO204" s="372"/>
      <c r="AP204" s="372"/>
      <c r="AQ204" s="372"/>
      <c r="BA204" s="43" t="s">
        <v>0</v>
      </c>
      <c r="BB204" s="83" t="s">
        <v>69</v>
      </c>
      <c r="BC204" s="42"/>
      <c r="BD204" s="42"/>
      <c r="BE204" s="42"/>
      <c r="BF204" s="42"/>
      <c r="BG204" s="42"/>
      <c r="BH204" s="42"/>
      <c r="BI204" s="42"/>
      <c r="BJ204" s="42"/>
      <c r="BK204" s="42"/>
      <c r="BL204" s="42"/>
      <c r="BM204" s="42"/>
    </row>
    <row r="205" spans="1:65" ht="24.95" customHeight="1">
      <c r="A205" s="42"/>
      <c r="B205" s="42"/>
      <c r="C205" s="42"/>
      <c r="D205" s="42"/>
      <c r="E205" s="42"/>
      <c r="F205" s="42"/>
      <c r="G205" s="42"/>
      <c r="H205" s="42"/>
      <c r="I205" s="42"/>
      <c r="J205" s="42"/>
      <c r="K205" s="42"/>
      <c r="L205" s="42"/>
      <c r="M205" s="42"/>
      <c r="N205" s="42"/>
      <c r="O205" s="42"/>
      <c r="P205" s="42"/>
      <c r="Q205" s="42"/>
      <c r="R205" s="42"/>
      <c r="S205" s="42"/>
      <c r="T205" s="42"/>
      <c r="U205" s="42"/>
      <c r="V205" s="42"/>
      <c r="W205" s="42"/>
      <c r="X205" s="42"/>
      <c r="Y205" s="42"/>
      <c r="Z205" s="42"/>
      <c r="AA205" s="43"/>
      <c r="AB205" s="83"/>
      <c r="AC205" s="42"/>
      <c r="AD205" s="42"/>
      <c r="AE205" s="42"/>
      <c r="AF205" s="42"/>
      <c r="AG205" s="42"/>
      <c r="AH205" s="42"/>
      <c r="AI205" s="42"/>
      <c r="AJ205" s="42"/>
      <c r="AK205" s="42"/>
      <c r="AL205" s="42"/>
      <c r="AM205" s="42"/>
      <c r="AN205" s="372"/>
      <c r="AO205" s="372"/>
      <c r="AP205" s="372"/>
      <c r="AQ205" s="372"/>
      <c r="BA205" s="43" t="s">
        <v>0</v>
      </c>
      <c r="BB205" s="83" t="s">
        <v>70</v>
      </c>
      <c r="BC205" s="42"/>
      <c r="BD205" s="42"/>
      <c r="BE205" s="42"/>
      <c r="BF205" s="42"/>
      <c r="BG205" s="42"/>
      <c r="BH205" s="42"/>
      <c r="BI205" s="42"/>
      <c r="BJ205" s="42"/>
      <c r="BK205" s="42"/>
      <c r="BL205" s="42"/>
      <c r="BM205" s="42"/>
    </row>
    <row r="206" spans="1:65" ht="24.95" customHeight="1">
      <c r="A206" s="42"/>
      <c r="B206" s="42"/>
      <c r="C206" s="42"/>
      <c r="D206" s="42"/>
      <c r="E206" s="42"/>
      <c r="F206" s="42"/>
      <c r="G206" s="42"/>
      <c r="H206" s="42"/>
      <c r="I206" s="42"/>
      <c r="J206" s="42"/>
      <c r="K206" s="42"/>
      <c r="L206" s="42"/>
      <c r="M206" s="42"/>
      <c r="N206" s="42"/>
      <c r="O206" s="42"/>
      <c r="P206" s="42"/>
      <c r="Q206" s="42"/>
      <c r="R206" s="42"/>
      <c r="S206" s="42"/>
      <c r="T206" s="42"/>
      <c r="U206" s="42"/>
      <c r="V206" s="42"/>
      <c r="W206" s="42"/>
      <c r="X206" s="42"/>
      <c r="Y206" s="42"/>
      <c r="Z206" s="42"/>
      <c r="AA206" s="43"/>
      <c r="AB206" s="83"/>
      <c r="AC206" s="42"/>
      <c r="AD206" s="42"/>
      <c r="AE206" s="42"/>
      <c r="AF206" s="42"/>
      <c r="AG206" s="42"/>
      <c r="AH206" s="42"/>
      <c r="AI206" s="42"/>
      <c r="AJ206" s="42"/>
      <c r="AK206" s="42"/>
      <c r="AL206" s="42"/>
      <c r="AM206" s="42"/>
      <c r="AN206" s="372"/>
      <c r="AO206" s="372"/>
      <c r="AP206" s="372"/>
      <c r="AQ206" s="372"/>
      <c r="BA206" s="43" t="s">
        <v>0</v>
      </c>
      <c r="BB206" s="83" t="s">
        <v>68</v>
      </c>
      <c r="BC206" s="42"/>
      <c r="BD206" s="42"/>
      <c r="BE206" s="42"/>
      <c r="BF206" s="42"/>
      <c r="BG206" s="42"/>
      <c r="BH206" s="42"/>
      <c r="BI206" s="42"/>
      <c r="BJ206" s="42"/>
      <c r="BK206" s="42"/>
      <c r="BL206" s="42"/>
      <c r="BM206" s="42"/>
    </row>
    <row r="207" spans="1:65" ht="24.95" customHeight="1">
      <c r="A207" s="42"/>
      <c r="B207" s="42"/>
      <c r="C207" s="42"/>
      <c r="D207" s="42"/>
      <c r="E207" s="42"/>
      <c r="F207" s="42"/>
      <c r="G207" s="42"/>
      <c r="H207" s="42"/>
      <c r="I207" s="42"/>
      <c r="J207" s="42"/>
      <c r="K207" s="42"/>
      <c r="L207" s="42"/>
      <c r="M207" s="42"/>
      <c r="N207" s="42"/>
      <c r="O207" s="42"/>
      <c r="P207" s="42"/>
      <c r="Q207" s="42"/>
      <c r="R207" s="42"/>
      <c r="S207" s="42"/>
      <c r="T207" s="42"/>
      <c r="U207" s="42"/>
      <c r="V207" s="42"/>
      <c r="W207" s="42"/>
      <c r="X207" s="42"/>
      <c r="Y207" s="42"/>
      <c r="Z207" s="42"/>
      <c r="AA207" s="43"/>
      <c r="AB207" s="83"/>
      <c r="AC207" s="42"/>
      <c r="AD207" s="42"/>
      <c r="AE207" s="42"/>
      <c r="AF207" s="42"/>
      <c r="AG207" s="42"/>
      <c r="AH207" s="42"/>
      <c r="AI207" s="42"/>
      <c r="AJ207" s="42"/>
      <c r="AK207" s="42"/>
      <c r="AL207" s="42"/>
      <c r="AM207" s="42"/>
      <c r="AN207" s="372"/>
      <c r="AO207" s="372"/>
      <c r="AP207" s="372"/>
      <c r="AQ207" s="372"/>
      <c r="BA207" s="43" t="s">
        <v>0</v>
      </c>
      <c r="BB207" s="83" t="s">
        <v>73</v>
      </c>
      <c r="BC207" s="42"/>
      <c r="BD207" s="42"/>
      <c r="BE207" s="42"/>
      <c r="BF207" s="42"/>
      <c r="BG207" s="42"/>
      <c r="BH207" s="42"/>
      <c r="BI207" s="42"/>
      <c r="BJ207" s="42"/>
      <c r="BK207" s="42"/>
      <c r="BL207" s="42"/>
      <c r="BM207" s="42"/>
    </row>
    <row r="208" spans="1:65" ht="24.95" customHeight="1">
      <c r="A208" s="42"/>
      <c r="B208" s="42"/>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c r="AA208" s="43"/>
      <c r="AB208" s="42"/>
      <c r="AC208" s="42"/>
      <c r="AD208" s="42"/>
      <c r="AE208" s="42"/>
      <c r="AF208" s="42"/>
      <c r="AG208" s="42"/>
      <c r="AH208" s="42"/>
      <c r="AI208" s="42"/>
      <c r="AJ208" s="42"/>
      <c r="AK208" s="42"/>
      <c r="AL208" s="42"/>
      <c r="AM208" s="42"/>
      <c r="AN208" s="372"/>
      <c r="AO208" s="372"/>
      <c r="AP208" s="372"/>
      <c r="AQ208" s="372"/>
      <c r="BA208" s="43" t="s">
        <v>0</v>
      </c>
      <c r="BB208" s="44"/>
      <c r="BC208" s="42"/>
      <c r="BD208" s="42"/>
      <c r="BE208" s="42"/>
      <c r="BF208" s="42"/>
      <c r="BG208" s="42"/>
      <c r="BH208" s="42"/>
      <c r="BI208" s="42"/>
      <c r="BJ208" s="42"/>
      <c r="BK208" s="42"/>
      <c r="BL208" s="42"/>
      <c r="BM208" s="42"/>
    </row>
    <row r="209" spans="1:65" ht="24.95" customHeight="1" thickBot="1">
      <c r="A209" s="42"/>
      <c r="B209" s="42"/>
      <c r="C209" s="42"/>
      <c r="D209" s="42"/>
      <c r="E209" s="42"/>
      <c r="F209" s="42"/>
      <c r="G209" s="42"/>
      <c r="H209" s="42"/>
      <c r="I209" s="42"/>
      <c r="J209" s="42"/>
      <c r="K209" s="42"/>
      <c r="L209" s="42"/>
      <c r="M209" s="42"/>
      <c r="N209" s="42"/>
      <c r="O209" s="42"/>
      <c r="P209" s="42"/>
      <c r="Q209" s="42"/>
      <c r="R209" s="42"/>
      <c r="S209" s="42"/>
      <c r="T209" s="42"/>
      <c r="U209" s="42"/>
      <c r="V209" s="42"/>
      <c r="W209" s="42"/>
      <c r="X209" s="42"/>
      <c r="Y209" s="42"/>
      <c r="Z209" s="42"/>
      <c r="AA209" s="43"/>
      <c r="AB209" s="43"/>
      <c r="AC209" s="42"/>
      <c r="AD209" s="42"/>
      <c r="AE209" s="42"/>
      <c r="AF209" s="42"/>
      <c r="AG209" s="42"/>
      <c r="AH209" s="42"/>
      <c r="AI209" s="42"/>
      <c r="AJ209" s="42"/>
      <c r="AK209" s="42"/>
      <c r="AL209" s="42"/>
      <c r="AM209" s="42"/>
      <c r="AN209" s="372"/>
      <c r="AO209" s="372"/>
      <c r="AP209" s="372"/>
      <c r="AQ209" s="372"/>
      <c r="BA209" s="43" t="s">
        <v>0</v>
      </c>
      <c r="BB209" s="44" t="s">
        <v>71</v>
      </c>
      <c r="BC209" s="42"/>
      <c r="BD209" s="42"/>
      <c r="BE209" s="42"/>
      <c r="BF209" s="42"/>
      <c r="BG209" s="42"/>
      <c r="BH209" s="42"/>
      <c r="BI209" s="42"/>
      <c r="BJ209" s="42"/>
      <c r="BK209" s="42"/>
      <c r="BL209" s="42"/>
      <c r="BM209" s="42"/>
    </row>
    <row r="210" spans="1:65" ht="24.95" customHeight="1" thickTop="1" thickBot="1">
      <c r="A210" s="42"/>
      <c r="B210" s="42"/>
      <c r="C210" s="42"/>
      <c r="D210" s="42"/>
      <c r="E210" s="42"/>
      <c r="F210" s="42"/>
      <c r="G210" s="42"/>
      <c r="H210" s="42"/>
      <c r="I210" s="42"/>
      <c r="J210" s="42"/>
      <c r="K210" s="42"/>
      <c r="L210" s="42"/>
      <c r="M210" s="42"/>
      <c r="N210" s="42"/>
      <c r="O210" s="42"/>
      <c r="P210" s="42"/>
      <c r="Q210" s="42"/>
      <c r="R210" s="42"/>
      <c r="S210" s="42"/>
      <c r="T210" s="42"/>
      <c r="U210" s="42"/>
      <c r="V210" s="42"/>
      <c r="W210" s="42"/>
      <c r="X210" s="42"/>
      <c r="Y210" s="42"/>
      <c r="Z210" s="42"/>
      <c r="AA210" s="43"/>
      <c r="AB210" s="69"/>
      <c r="AC210" s="42"/>
      <c r="AD210" s="42"/>
      <c r="AE210" s="42"/>
      <c r="AF210" s="42"/>
      <c r="AG210" s="42"/>
      <c r="AH210" s="42"/>
      <c r="AI210" s="42"/>
      <c r="AJ210" s="42"/>
      <c r="AK210" s="42"/>
      <c r="AL210" s="42"/>
      <c r="AM210" s="42"/>
      <c r="AN210" s="372"/>
      <c r="AO210" s="372"/>
      <c r="AP210" s="372"/>
      <c r="AQ210" s="372"/>
      <c r="BA210" s="43" t="s">
        <v>0</v>
      </c>
      <c r="BB210" s="83" t="s">
        <v>72</v>
      </c>
      <c r="BC210" s="42"/>
      <c r="BD210" s="42"/>
      <c r="BE210" s="42"/>
      <c r="BF210" s="42"/>
      <c r="BG210" s="42"/>
      <c r="BH210" s="42"/>
      <c r="BI210" s="42"/>
      <c r="BJ210" s="42"/>
      <c r="BK210" s="42"/>
      <c r="BL210" s="42"/>
      <c r="BM210" s="42"/>
    </row>
    <row r="211" spans="1:65" ht="24.95" customHeight="1" thickTop="1">
      <c r="A211" s="42"/>
      <c r="B211" s="42"/>
      <c r="C211" s="42"/>
      <c r="D211" s="42"/>
      <c r="E211" s="42"/>
      <c r="F211" s="42"/>
      <c r="G211" s="42"/>
      <c r="H211" s="42"/>
      <c r="I211" s="42"/>
      <c r="J211" s="42"/>
      <c r="K211" s="42"/>
      <c r="L211" s="42"/>
      <c r="M211" s="42"/>
      <c r="N211" s="42"/>
      <c r="O211" s="42"/>
      <c r="P211" s="42"/>
      <c r="Q211" s="42"/>
      <c r="R211" s="42"/>
      <c r="S211" s="42"/>
      <c r="T211" s="42"/>
      <c r="U211" s="42"/>
      <c r="V211" s="42"/>
      <c r="W211" s="42"/>
      <c r="X211" s="42"/>
      <c r="Y211" s="42"/>
      <c r="Z211" s="42"/>
      <c r="AA211" s="43"/>
      <c r="AB211" s="43"/>
      <c r="AC211" s="42"/>
      <c r="AD211" s="42"/>
      <c r="AE211" s="42"/>
      <c r="AF211" s="42"/>
      <c r="AG211" s="42"/>
      <c r="AH211" s="42"/>
      <c r="AI211" s="42"/>
      <c r="AJ211" s="42"/>
      <c r="AK211" s="42"/>
      <c r="AL211" s="42"/>
      <c r="AM211" s="42"/>
      <c r="AN211" s="372"/>
      <c r="AO211" s="372"/>
      <c r="AP211" s="372"/>
      <c r="AQ211" s="372"/>
      <c r="BA211" s="43" t="s">
        <v>0</v>
      </c>
      <c r="BB211" s="44" t="s">
        <v>76</v>
      </c>
      <c r="BC211" s="42"/>
      <c r="BD211" s="42"/>
      <c r="BE211" s="42"/>
      <c r="BF211" s="42"/>
      <c r="BG211" s="42"/>
      <c r="BH211" s="42"/>
      <c r="BI211" s="42"/>
      <c r="BJ211" s="42"/>
      <c r="BK211" s="42"/>
      <c r="BL211" s="42"/>
      <c r="BM211" s="42"/>
    </row>
    <row r="212" spans="1:65" ht="24.95" customHeight="1">
      <c r="A212" s="42"/>
      <c r="B212" s="42"/>
      <c r="C212" s="42"/>
      <c r="D212" s="42"/>
      <c r="E212" s="42"/>
      <c r="F212" s="42"/>
      <c r="G212" s="42"/>
      <c r="H212" s="42"/>
      <c r="I212" s="42"/>
      <c r="J212" s="42"/>
      <c r="K212" s="42"/>
      <c r="L212" s="42"/>
      <c r="M212" s="42"/>
      <c r="N212" s="42"/>
      <c r="O212" s="42"/>
      <c r="P212" s="42"/>
      <c r="Q212" s="42"/>
      <c r="R212" s="42"/>
      <c r="S212" s="42"/>
      <c r="T212" s="42"/>
      <c r="U212" s="42"/>
      <c r="V212" s="42"/>
      <c r="W212" s="42"/>
      <c r="X212" s="42"/>
      <c r="Y212" s="42"/>
      <c r="Z212" s="42"/>
      <c r="AA212" s="43"/>
      <c r="AB212" s="83"/>
      <c r="AC212" s="42"/>
      <c r="AD212" s="42"/>
      <c r="AE212" s="42"/>
      <c r="AF212" s="42"/>
      <c r="AG212" s="42"/>
      <c r="AH212" s="42"/>
      <c r="AI212" s="42"/>
      <c r="AJ212" s="42"/>
      <c r="AK212" s="42"/>
      <c r="AL212" s="42"/>
      <c r="AM212" s="42"/>
      <c r="AN212" s="372"/>
      <c r="AO212" s="372"/>
      <c r="AP212" s="372"/>
      <c r="AQ212" s="372"/>
      <c r="BA212" s="43" t="s">
        <v>0</v>
      </c>
      <c r="BB212" s="44" t="s">
        <v>77</v>
      </c>
      <c r="BC212" s="42"/>
      <c r="BD212" s="42"/>
      <c r="BE212" s="42"/>
      <c r="BF212" s="42"/>
      <c r="BG212" s="42"/>
      <c r="BH212" s="42"/>
      <c r="BI212" s="42"/>
      <c r="BJ212" s="42"/>
      <c r="BK212" s="42"/>
      <c r="BL212" s="42"/>
      <c r="BM212" s="42"/>
    </row>
    <row r="213" spans="1:65" ht="24.95" customHeight="1">
      <c r="A213" s="42"/>
      <c r="B213" s="42"/>
      <c r="C213" s="42"/>
      <c r="D213" s="42"/>
      <c r="E213" s="42"/>
      <c r="F213" s="42"/>
      <c r="G213" s="42"/>
      <c r="H213" s="42"/>
      <c r="I213" s="42"/>
      <c r="J213" s="42"/>
      <c r="K213" s="42"/>
      <c r="L213" s="42"/>
      <c r="M213" s="42"/>
      <c r="N213" s="42"/>
      <c r="O213" s="42"/>
      <c r="P213" s="42"/>
      <c r="Q213" s="42"/>
      <c r="R213" s="42"/>
      <c r="S213" s="42"/>
      <c r="T213" s="42"/>
      <c r="U213" s="42"/>
      <c r="V213" s="42"/>
      <c r="W213" s="42"/>
      <c r="X213" s="42"/>
      <c r="Y213" s="42"/>
      <c r="Z213" s="42"/>
      <c r="AA213" s="43"/>
      <c r="AB213" s="83"/>
      <c r="AC213" s="42"/>
      <c r="AD213" s="42"/>
      <c r="AE213" s="42"/>
      <c r="AF213" s="42"/>
      <c r="AG213" s="42"/>
      <c r="AH213" s="42"/>
      <c r="AI213" s="42"/>
      <c r="AJ213" s="42"/>
      <c r="AK213" s="42"/>
      <c r="AL213" s="42"/>
      <c r="AM213" s="42"/>
      <c r="AN213" s="372"/>
      <c r="AO213" s="372"/>
      <c r="AP213" s="372"/>
      <c r="AQ213" s="372"/>
      <c r="BA213" s="43" t="s">
        <v>0</v>
      </c>
      <c r="BB213" s="43"/>
      <c r="BC213" s="42"/>
      <c r="BD213" s="42"/>
      <c r="BE213" s="42"/>
      <c r="BF213" s="42"/>
      <c r="BG213" s="42"/>
      <c r="BH213" s="42"/>
      <c r="BI213" s="42"/>
      <c r="BJ213" s="42"/>
      <c r="BK213" s="42"/>
      <c r="BL213" s="42"/>
      <c r="BM213" s="42"/>
    </row>
    <row r="214" spans="1:65" ht="24.95" customHeight="1">
      <c r="A214" s="42"/>
      <c r="B214" s="42"/>
      <c r="C214" s="42"/>
      <c r="D214" s="42"/>
      <c r="E214" s="42"/>
      <c r="F214" s="42"/>
      <c r="G214" s="42"/>
      <c r="H214" s="42"/>
      <c r="I214" s="42"/>
      <c r="J214" s="42"/>
      <c r="K214" s="42"/>
      <c r="L214" s="42"/>
      <c r="M214" s="42"/>
      <c r="N214" s="42"/>
      <c r="O214" s="42"/>
      <c r="P214" s="42"/>
      <c r="Q214" s="42"/>
      <c r="R214" s="42"/>
      <c r="S214" s="42"/>
      <c r="T214" s="42"/>
      <c r="U214" s="42"/>
      <c r="V214" s="42"/>
      <c r="W214" s="42"/>
      <c r="X214" s="42"/>
      <c r="Y214" s="42"/>
      <c r="Z214" s="42"/>
      <c r="AA214" s="43"/>
      <c r="AB214" s="83"/>
      <c r="AC214" s="42"/>
      <c r="AD214" s="42"/>
      <c r="AE214" s="42"/>
      <c r="AF214" s="42"/>
      <c r="AG214" s="42"/>
      <c r="AH214" s="42"/>
      <c r="AI214" s="42"/>
      <c r="AJ214" s="42"/>
      <c r="AK214" s="42"/>
      <c r="AL214" s="42"/>
      <c r="AM214" s="42"/>
      <c r="AN214" s="372"/>
      <c r="AO214" s="372"/>
      <c r="AP214" s="372"/>
      <c r="AQ214" s="372"/>
      <c r="BA214" s="43"/>
      <c r="BB214" s="43"/>
      <c r="BC214" s="42"/>
      <c r="BD214" s="42"/>
      <c r="BE214" s="42"/>
      <c r="BF214" s="42"/>
      <c r="BG214" s="42"/>
      <c r="BH214" s="42"/>
      <c r="BI214" s="42"/>
      <c r="BJ214" s="42"/>
      <c r="BK214" s="42"/>
      <c r="BL214" s="42"/>
      <c r="BM214" s="42"/>
    </row>
    <row r="215" spans="1:65" ht="24.95" customHeight="1">
      <c r="A215" s="42"/>
      <c r="B215" s="42"/>
      <c r="C215" s="42"/>
      <c r="D215" s="42"/>
      <c r="E215" s="42"/>
      <c r="F215" s="42"/>
      <c r="G215" s="42"/>
      <c r="H215" s="42"/>
      <c r="I215" s="42"/>
      <c r="J215" s="42"/>
      <c r="K215" s="42"/>
      <c r="L215" s="42"/>
      <c r="M215" s="42"/>
      <c r="N215" s="42"/>
      <c r="O215" s="42"/>
      <c r="P215" s="42"/>
      <c r="Q215" s="42"/>
      <c r="R215" s="42"/>
      <c r="S215" s="42"/>
      <c r="T215" s="42"/>
      <c r="U215" s="42"/>
      <c r="V215" s="42"/>
      <c r="W215" s="42"/>
      <c r="X215" s="42"/>
      <c r="Y215" s="42"/>
      <c r="Z215" s="42"/>
      <c r="AA215" s="43"/>
      <c r="AB215" s="83"/>
      <c r="AC215" s="42"/>
      <c r="AD215" s="42"/>
      <c r="AE215" s="42"/>
      <c r="AF215" s="42"/>
      <c r="AG215" s="42"/>
      <c r="AH215" s="42"/>
      <c r="AI215" s="42"/>
      <c r="AJ215" s="42"/>
      <c r="AK215" s="42"/>
      <c r="AL215" s="42"/>
      <c r="AM215" s="42"/>
      <c r="AN215" s="372"/>
      <c r="AO215" s="372"/>
      <c r="AP215" s="372"/>
      <c r="AQ215" s="372"/>
      <c r="BA215" s="43"/>
      <c r="BB215" s="44"/>
      <c r="BC215" s="42"/>
      <c r="BD215" s="42"/>
      <c r="BE215" s="42"/>
      <c r="BF215" s="42"/>
      <c r="BG215" s="42"/>
      <c r="BH215" s="42"/>
      <c r="BI215" s="42"/>
      <c r="BJ215" s="42"/>
      <c r="BK215" s="42"/>
      <c r="BL215" s="42"/>
      <c r="BM215" s="42"/>
    </row>
    <row r="216" spans="1:65" ht="24.95" customHeight="1">
      <c r="A216" s="42"/>
      <c r="B216" s="42"/>
      <c r="C216" s="42"/>
      <c r="D216" s="42"/>
      <c r="E216" s="42"/>
      <c r="F216" s="42"/>
      <c r="G216" s="42"/>
      <c r="H216" s="42"/>
      <c r="I216" s="42"/>
      <c r="J216" s="42"/>
      <c r="K216" s="42"/>
      <c r="L216" s="42"/>
      <c r="M216" s="42"/>
      <c r="N216" s="42"/>
      <c r="O216" s="42"/>
      <c r="P216" s="42"/>
      <c r="Q216" s="42"/>
      <c r="R216" s="42"/>
      <c r="S216" s="42"/>
      <c r="T216" s="42"/>
      <c r="U216" s="42"/>
      <c r="V216" s="42"/>
      <c r="W216" s="42"/>
      <c r="X216" s="42"/>
      <c r="Y216" s="42"/>
      <c r="Z216" s="42"/>
      <c r="AA216" s="43"/>
      <c r="AB216" s="83"/>
      <c r="AC216" s="42"/>
      <c r="AD216" s="42"/>
      <c r="AE216" s="42"/>
      <c r="AF216" s="42"/>
      <c r="AG216" s="42"/>
      <c r="AH216" s="42"/>
      <c r="AI216" s="42"/>
      <c r="AJ216" s="42"/>
      <c r="AK216" s="42"/>
      <c r="AL216" s="42"/>
      <c r="AM216" s="42"/>
      <c r="AN216" s="372"/>
      <c r="AO216" s="372"/>
      <c r="AP216" s="372"/>
      <c r="AQ216" s="372"/>
      <c r="BA216" s="43"/>
      <c r="BB216" s="83"/>
      <c r="BC216" s="42"/>
      <c r="BD216" s="42"/>
      <c r="BE216" s="42"/>
      <c r="BF216" s="42"/>
      <c r="BG216" s="42"/>
      <c r="BH216" s="42"/>
      <c r="BI216" s="42"/>
      <c r="BJ216" s="42"/>
      <c r="BK216" s="42"/>
      <c r="BL216" s="42"/>
      <c r="BM216" s="42"/>
    </row>
    <row r="217" spans="1:65" ht="24.95" customHeight="1" thickBot="1">
      <c r="A217" s="42"/>
      <c r="B217" s="42"/>
      <c r="C217" s="42"/>
      <c r="D217" s="42"/>
      <c r="E217" s="42"/>
      <c r="F217" s="42"/>
      <c r="G217" s="42"/>
      <c r="H217" s="42"/>
      <c r="I217" s="42"/>
      <c r="J217" s="42"/>
      <c r="K217" s="42"/>
      <c r="L217" s="42"/>
      <c r="M217" s="42"/>
      <c r="N217" s="42"/>
      <c r="O217" s="42"/>
      <c r="P217" s="42"/>
      <c r="Q217" s="42"/>
      <c r="R217" s="42"/>
      <c r="S217" s="42"/>
      <c r="T217" s="42"/>
      <c r="U217" s="42"/>
      <c r="V217" s="42"/>
      <c r="W217" s="42"/>
      <c r="X217" s="42"/>
      <c r="Y217" s="42"/>
      <c r="Z217" s="42"/>
      <c r="AA217" s="43"/>
      <c r="AB217" s="44"/>
      <c r="AC217" s="42"/>
      <c r="AD217" s="42"/>
      <c r="AE217" s="42"/>
      <c r="AF217" s="42"/>
      <c r="AG217" s="42"/>
      <c r="AH217" s="42"/>
      <c r="AI217" s="42"/>
      <c r="AJ217" s="42"/>
      <c r="AK217" s="42"/>
      <c r="AL217" s="42"/>
      <c r="AM217" s="42"/>
      <c r="AN217" s="372"/>
      <c r="AO217" s="372"/>
      <c r="AP217" s="372"/>
      <c r="AQ217" s="372"/>
      <c r="BA217" s="43"/>
      <c r="BB217" s="83"/>
      <c r="BC217" s="42"/>
      <c r="BD217" s="42"/>
      <c r="BE217" s="42"/>
      <c r="BF217" s="42"/>
      <c r="BG217" s="42"/>
      <c r="BH217" s="42"/>
      <c r="BI217" s="42"/>
      <c r="BJ217" s="42"/>
      <c r="BK217" s="42"/>
      <c r="BL217" s="42"/>
      <c r="BM217" s="42"/>
    </row>
    <row r="218" spans="1:65" ht="24.95" customHeight="1" thickTop="1" thickBot="1">
      <c r="A218" s="42"/>
      <c r="B218" s="42"/>
      <c r="C218" s="42"/>
      <c r="D218" s="42"/>
      <c r="E218" s="42"/>
      <c r="F218" s="42"/>
      <c r="G218" s="42"/>
      <c r="H218" s="42"/>
      <c r="I218" s="42"/>
      <c r="J218" s="42"/>
      <c r="K218" s="42"/>
      <c r="L218" s="42"/>
      <c r="M218" s="42"/>
      <c r="N218" s="42"/>
      <c r="O218" s="42"/>
      <c r="P218" s="42"/>
      <c r="Q218" s="42"/>
      <c r="R218" s="42"/>
      <c r="S218" s="42"/>
      <c r="T218" s="42"/>
      <c r="U218" s="42"/>
      <c r="V218" s="42"/>
      <c r="W218" s="42"/>
      <c r="X218" s="42"/>
      <c r="Y218" s="42"/>
      <c r="Z218" s="42"/>
      <c r="AA218" s="43"/>
      <c r="AB218" s="44"/>
      <c r="AC218" s="42"/>
      <c r="AD218" s="42"/>
      <c r="AE218" s="42"/>
      <c r="AF218" s="42"/>
      <c r="AG218" s="42"/>
      <c r="AH218" s="42"/>
      <c r="AI218" s="42"/>
      <c r="AJ218" s="42"/>
      <c r="AK218" s="42"/>
      <c r="AL218" s="42"/>
      <c r="AM218" s="42"/>
      <c r="AN218" s="372"/>
      <c r="AO218" s="372"/>
      <c r="AP218" s="372"/>
      <c r="AQ218" s="372"/>
      <c r="BA218" s="43"/>
      <c r="BB218" s="80"/>
      <c r="BC218" s="42"/>
      <c r="BD218" s="42"/>
      <c r="BE218" s="42"/>
      <c r="BF218" s="42"/>
      <c r="BG218" s="42"/>
      <c r="BH218" s="42"/>
      <c r="BI218" s="42"/>
      <c r="BJ218" s="42"/>
      <c r="BK218" s="42"/>
      <c r="BL218" s="42"/>
      <c r="BM218" s="42"/>
    </row>
    <row r="219" spans="1:65" ht="24.95" customHeight="1" thickTop="1">
      <c r="A219" s="42"/>
      <c r="B219" s="42"/>
      <c r="C219" s="42"/>
      <c r="D219" s="42"/>
      <c r="E219" s="42"/>
      <c r="F219" s="42"/>
      <c r="G219" s="42"/>
      <c r="H219" s="42"/>
      <c r="I219" s="42"/>
      <c r="J219" s="42"/>
      <c r="K219" s="42"/>
      <c r="L219" s="42"/>
      <c r="M219" s="42"/>
      <c r="N219" s="42"/>
      <c r="O219" s="42"/>
      <c r="P219" s="42"/>
      <c r="Q219" s="42"/>
      <c r="R219" s="42"/>
      <c r="S219" s="42"/>
      <c r="T219" s="42"/>
      <c r="U219" s="42"/>
      <c r="V219" s="42"/>
      <c r="W219" s="42"/>
      <c r="X219" s="42"/>
      <c r="Y219" s="42"/>
      <c r="Z219" s="42"/>
      <c r="AA219" s="43"/>
      <c r="AB219" s="83"/>
      <c r="AC219" s="42"/>
      <c r="AD219" s="42"/>
      <c r="AE219" s="42"/>
      <c r="AF219" s="42"/>
      <c r="AG219" s="42"/>
      <c r="AH219" s="42"/>
      <c r="AI219" s="42"/>
      <c r="AJ219" s="42"/>
      <c r="AK219" s="42"/>
      <c r="AL219" s="42"/>
      <c r="AM219" s="42"/>
      <c r="AN219" s="372"/>
      <c r="AO219" s="372"/>
      <c r="AP219" s="372"/>
      <c r="AQ219" s="372"/>
      <c r="BA219" s="43"/>
      <c r="BB219" s="43"/>
      <c r="BC219" s="42"/>
      <c r="BD219" s="42"/>
      <c r="BE219" s="42"/>
      <c r="BF219" s="42"/>
      <c r="BG219" s="42"/>
      <c r="BH219" s="42"/>
      <c r="BI219" s="42"/>
      <c r="BJ219" s="42"/>
      <c r="BK219" s="42"/>
      <c r="BL219" s="42"/>
      <c r="BM219" s="42"/>
    </row>
    <row r="220" spans="1:65" ht="24.95" customHeight="1">
      <c r="A220" s="42"/>
      <c r="B220" s="42"/>
      <c r="C220" s="42"/>
      <c r="D220" s="42"/>
      <c r="E220" s="42"/>
      <c r="F220" s="42"/>
      <c r="G220" s="42"/>
      <c r="H220" s="42"/>
      <c r="I220" s="42"/>
      <c r="J220" s="42"/>
      <c r="K220" s="42"/>
      <c r="L220" s="42"/>
      <c r="M220" s="42"/>
      <c r="N220" s="42"/>
      <c r="O220" s="42"/>
      <c r="P220" s="42"/>
      <c r="Q220" s="42"/>
      <c r="R220" s="42"/>
      <c r="S220" s="42"/>
      <c r="T220" s="42"/>
      <c r="U220" s="42"/>
      <c r="V220" s="42"/>
      <c r="W220" s="42"/>
      <c r="X220" s="42"/>
      <c r="Y220" s="42"/>
      <c r="Z220" s="42"/>
      <c r="AA220" s="43"/>
      <c r="AB220" s="44"/>
      <c r="AC220" s="42"/>
      <c r="AD220" s="42"/>
      <c r="AE220" s="42"/>
      <c r="AF220" s="42"/>
      <c r="AG220" s="42"/>
      <c r="AH220" s="42"/>
      <c r="AI220" s="42"/>
      <c r="AJ220" s="42"/>
      <c r="AK220" s="42"/>
      <c r="AL220" s="42"/>
      <c r="AM220" s="42"/>
      <c r="AN220" s="372"/>
      <c r="AO220" s="372"/>
      <c r="AP220" s="372"/>
      <c r="AQ220" s="372"/>
      <c r="BA220" s="43"/>
      <c r="BB220" s="70"/>
      <c r="BC220" s="42"/>
      <c r="BD220" s="42"/>
      <c r="BE220" s="42"/>
      <c r="BF220" s="42"/>
      <c r="BG220" s="42"/>
      <c r="BH220" s="42"/>
      <c r="BI220" s="42"/>
      <c r="BJ220" s="42"/>
      <c r="BK220" s="42"/>
      <c r="BL220" s="42"/>
      <c r="BM220" s="42"/>
    </row>
    <row r="221" spans="1:65" ht="24.95" customHeight="1">
      <c r="A221" s="42"/>
      <c r="B221" s="42"/>
      <c r="C221" s="42"/>
      <c r="D221" s="42"/>
      <c r="E221" s="42"/>
      <c r="F221" s="42"/>
      <c r="G221" s="42"/>
      <c r="H221" s="42"/>
      <c r="I221" s="42"/>
      <c r="J221" s="42"/>
      <c r="K221" s="42"/>
      <c r="L221" s="42"/>
      <c r="M221" s="42"/>
      <c r="N221" s="42"/>
      <c r="O221" s="42"/>
      <c r="P221" s="42"/>
      <c r="Q221" s="42"/>
      <c r="R221" s="42"/>
      <c r="S221" s="42"/>
      <c r="T221" s="42"/>
      <c r="U221" s="42"/>
      <c r="V221" s="42"/>
      <c r="W221" s="42"/>
      <c r="X221" s="42"/>
      <c r="Y221" s="42"/>
      <c r="Z221" s="42"/>
      <c r="AA221" s="43"/>
      <c r="AB221" s="44"/>
      <c r="AC221" s="42"/>
      <c r="AD221" s="42"/>
      <c r="AE221" s="42"/>
      <c r="AF221" s="42"/>
      <c r="AG221" s="42"/>
      <c r="AH221" s="42"/>
      <c r="AI221" s="42"/>
      <c r="AJ221" s="42"/>
      <c r="AK221" s="42"/>
      <c r="AL221" s="42"/>
      <c r="AM221" s="42"/>
      <c r="AN221" s="372"/>
      <c r="AO221" s="372"/>
      <c r="AP221" s="372"/>
      <c r="AQ221" s="372"/>
      <c r="BA221" s="43"/>
      <c r="BB221" s="43"/>
      <c r="BC221" s="42"/>
      <c r="BD221" s="42"/>
      <c r="BE221" s="42"/>
      <c r="BF221" s="42"/>
      <c r="BG221" s="42"/>
      <c r="BH221" s="42"/>
      <c r="BI221" s="42"/>
      <c r="BJ221" s="42"/>
      <c r="BK221" s="42"/>
      <c r="BL221" s="42"/>
      <c r="BM221" s="42"/>
    </row>
    <row r="222" spans="1:65" ht="24.95" customHeight="1">
      <c r="A222" s="42"/>
      <c r="B222" s="42"/>
      <c r="C222" s="42"/>
      <c r="D222" s="42"/>
      <c r="E222" s="42"/>
      <c r="F222" s="42"/>
      <c r="G222" s="42"/>
      <c r="H222" s="42"/>
      <c r="I222" s="42"/>
      <c r="J222" s="42"/>
      <c r="K222" s="42"/>
      <c r="L222" s="42"/>
      <c r="M222" s="42"/>
      <c r="N222" s="42"/>
      <c r="O222" s="42"/>
      <c r="P222" s="42"/>
      <c r="Q222" s="42"/>
      <c r="R222" s="42"/>
      <c r="S222" s="42"/>
      <c r="T222" s="42"/>
      <c r="U222" s="42"/>
      <c r="V222" s="42"/>
      <c r="W222" s="42"/>
      <c r="X222" s="42"/>
      <c r="Y222" s="42"/>
      <c r="Z222" s="42"/>
      <c r="AA222" s="43" t="s">
        <v>0</v>
      </c>
      <c r="AB222" s="43"/>
      <c r="AC222" s="42"/>
      <c r="AD222" s="42"/>
      <c r="AE222" s="42"/>
      <c r="AF222" s="42"/>
      <c r="AG222" s="42"/>
      <c r="AH222" s="42"/>
      <c r="AI222" s="42"/>
      <c r="AJ222" s="42"/>
      <c r="AK222" s="42"/>
      <c r="AL222" s="42"/>
      <c r="AM222" s="42"/>
      <c r="AN222" s="372"/>
      <c r="AO222" s="372"/>
      <c r="AP222" s="372"/>
      <c r="AQ222" s="372"/>
      <c r="BA222" s="43"/>
      <c r="BB222" s="43"/>
      <c r="BC222" s="42"/>
      <c r="BD222" s="42"/>
      <c r="BE222" s="42"/>
      <c r="BF222" s="42"/>
      <c r="BG222" s="42"/>
      <c r="BH222" s="42"/>
      <c r="BI222" s="42"/>
      <c r="BJ222" s="42"/>
      <c r="BK222" s="42"/>
      <c r="BL222" s="42"/>
      <c r="BM222" s="42"/>
    </row>
    <row r="223" spans="1:65" ht="24.95" customHeight="1">
      <c r="A223" s="42"/>
      <c r="B223" s="42"/>
      <c r="C223" s="42"/>
      <c r="D223" s="42"/>
      <c r="E223" s="42"/>
      <c r="F223" s="42"/>
      <c r="G223" s="42"/>
      <c r="H223" s="42"/>
      <c r="I223" s="42"/>
      <c r="J223" s="42"/>
      <c r="K223" s="42"/>
      <c r="L223" s="42"/>
      <c r="M223" s="42"/>
      <c r="N223" s="42"/>
      <c r="O223" s="42"/>
      <c r="P223" s="42"/>
      <c r="Q223" s="42"/>
      <c r="R223" s="42"/>
      <c r="S223" s="42"/>
      <c r="T223" s="42"/>
      <c r="U223" s="42"/>
      <c r="V223" s="42"/>
      <c r="W223" s="42"/>
      <c r="X223" s="42"/>
      <c r="Y223" s="42"/>
      <c r="Z223" s="42"/>
      <c r="AA223" s="43"/>
      <c r="AB223" s="43"/>
      <c r="AC223" s="42"/>
      <c r="AD223" s="42"/>
      <c r="AE223" s="42"/>
      <c r="AF223" s="42"/>
      <c r="AG223" s="42"/>
      <c r="AH223" s="42"/>
      <c r="AI223" s="42"/>
      <c r="AJ223" s="42"/>
      <c r="AK223" s="42"/>
      <c r="AL223" s="42"/>
      <c r="AM223" s="42"/>
      <c r="AN223" s="372"/>
      <c r="AO223" s="372"/>
      <c r="AP223" s="372"/>
      <c r="AQ223" s="372"/>
      <c r="BA223" s="43"/>
      <c r="BB223" s="43"/>
      <c r="BC223" s="42"/>
      <c r="BD223" s="42"/>
      <c r="BE223" s="42"/>
      <c r="BF223" s="42"/>
      <c r="BG223" s="42"/>
      <c r="BH223" s="42"/>
      <c r="BI223" s="42"/>
      <c r="BJ223" s="42"/>
      <c r="BK223" s="42"/>
      <c r="BL223" s="42"/>
      <c r="BM223" s="42"/>
    </row>
    <row r="224" spans="1:65" ht="24.95" customHeight="1">
      <c r="A224" s="42"/>
      <c r="B224" s="42"/>
      <c r="C224" s="42"/>
      <c r="D224" s="42"/>
      <c r="E224" s="42"/>
      <c r="F224" s="42"/>
      <c r="G224" s="42"/>
      <c r="H224" s="42"/>
      <c r="I224" s="42"/>
      <c r="J224" s="42"/>
      <c r="K224" s="42"/>
      <c r="L224" s="42"/>
      <c r="M224" s="42"/>
      <c r="N224" s="42"/>
      <c r="O224" s="42"/>
      <c r="P224" s="42"/>
      <c r="Q224" s="42"/>
      <c r="R224" s="42"/>
      <c r="S224" s="42"/>
      <c r="T224" s="42"/>
      <c r="U224" s="42"/>
      <c r="V224" s="42"/>
      <c r="W224" s="42"/>
      <c r="X224" s="42"/>
      <c r="Y224" s="42"/>
      <c r="Z224" s="42"/>
      <c r="AA224" s="43"/>
      <c r="AB224" s="43"/>
      <c r="AC224" s="42"/>
      <c r="AD224" s="42"/>
      <c r="AE224" s="42"/>
      <c r="AF224" s="42"/>
      <c r="AG224" s="42"/>
      <c r="AH224" s="42"/>
      <c r="AI224" s="42"/>
      <c r="AJ224" s="42"/>
      <c r="AK224" s="42"/>
      <c r="AL224" s="42"/>
      <c r="AM224" s="42"/>
      <c r="AN224" s="372"/>
      <c r="AO224" s="372"/>
      <c r="AP224" s="372"/>
      <c r="AQ224" s="372"/>
      <c r="BA224" s="43"/>
      <c r="BB224" s="43"/>
      <c r="BC224" s="42"/>
      <c r="BD224" s="42"/>
      <c r="BE224" s="42"/>
      <c r="BF224" s="42"/>
      <c r="BG224" s="42"/>
      <c r="BH224" s="42"/>
      <c r="BI224" s="42"/>
      <c r="BJ224" s="42"/>
      <c r="BK224" s="42"/>
      <c r="BL224" s="42"/>
      <c r="BM224" s="42"/>
    </row>
    <row r="225" spans="1:65" ht="24.95" customHeight="1">
      <c r="A225" s="42"/>
      <c r="B225" s="42"/>
      <c r="C225" s="42"/>
      <c r="D225" s="42"/>
      <c r="E225" s="42"/>
      <c r="F225" s="42"/>
      <c r="G225" s="42"/>
      <c r="H225" s="42"/>
      <c r="I225" s="42"/>
      <c r="J225" s="42"/>
      <c r="K225" s="42"/>
      <c r="L225" s="42"/>
      <c r="M225" s="42"/>
      <c r="N225" s="42"/>
      <c r="O225" s="42"/>
      <c r="P225" s="42"/>
      <c r="Q225" s="42"/>
      <c r="R225" s="42"/>
      <c r="S225" s="42"/>
      <c r="T225" s="42"/>
      <c r="U225" s="42"/>
      <c r="V225" s="42"/>
      <c r="W225" s="42"/>
      <c r="X225" s="42"/>
      <c r="Y225" s="42"/>
      <c r="Z225" s="42"/>
      <c r="AA225" s="43"/>
      <c r="AB225" s="83"/>
      <c r="AC225" s="42"/>
      <c r="AD225" s="42"/>
      <c r="AE225" s="42"/>
      <c r="AF225" s="42"/>
      <c r="AG225" s="42"/>
      <c r="AH225" s="42"/>
      <c r="AI225" s="42"/>
      <c r="AJ225" s="42"/>
      <c r="AK225" s="42"/>
      <c r="AL225" s="42"/>
      <c r="AM225" s="42"/>
      <c r="AN225" s="372"/>
      <c r="AO225" s="372"/>
      <c r="AP225" s="372"/>
      <c r="AQ225" s="372"/>
      <c r="BA225" s="43"/>
      <c r="BB225" s="83"/>
      <c r="BC225" s="42"/>
      <c r="BD225" s="42"/>
      <c r="BE225" s="42"/>
      <c r="BF225" s="42"/>
      <c r="BG225" s="42"/>
      <c r="BH225" s="42"/>
      <c r="BI225" s="42"/>
      <c r="BJ225" s="42"/>
      <c r="BK225" s="42"/>
      <c r="BL225" s="42"/>
      <c r="BM225" s="42"/>
    </row>
    <row r="226" spans="1:65" ht="24.95" customHeight="1">
      <c r="A226" s="42"/>
      <c r="B226" s="42"/>
      <c r="C226" s="42"/>
      <c r="D226" s="42"/>
      <c r="E226" s="42"/>
      <c r="F226" s="42"/>
      <c r="G226" s="42"/>
      <c r="H226" s="42"/>
      <c r="I226" s="42"/>
      <c r="J226" s="42"/>
      <c r="K226" s="42"/>
      <c r="L226" s="42"/>
      <c r="M226" s="42"/>
      <c r="N226" s="42"/>
      <c r="O226" s="42"/>
      <c r="P226" s="42"/>
      <c r="Q226" s="42"/>
      <c r="R226" s="42"/>
      <c r="S226" s="42"/>
      <c r="T226" s="42"/>
      <c r="U226" s="42"/>
      <c r="V226" s="42"/>
      <c r="W226" s="42"/>
      <c r="X226" s="42"/>
      <c r="Y226" s="42"/>
      <c r="Z226" s="42"/>
      <c r="AA226" s="43"/>
      <c r="AB226" s="43"/>
      <c r="AC226" s="42"/>
      <c r="AD226" s="42"/>
      <c r="AE226" s="42"/>
      <c r="AF226" s="42"/>
      <c r="AG226" s="42"/>
      <c r="AH226" s="42"/>
      <c r="AI226" s="42"/>
      <c r="AJ226" s="42"/>
      <c r="AK226" s="42"/>
      <c r="AL226" s="42"/>
      <c r="AM226" s="42"/>
      <c r="AN226" s="372"/>
      <c r="AO226" s="372"/>
      <c r="AP226" s="372"/>
      <c r="AQ226" s="372"/>
      <c r="BA226" s="43"/>
      <c r="BB226" s="43"/>
      <c r="BC226" s="42"/>
      <c r="BD226" s="42"/>
      <c r="BE226" s="42"/>
      <c r="BF226" s="42"/>
      <c r="BG226" s="42"/>
      <c r="BH226" s="42"/>
      <c r="BI226" s="42"/>
      <c r="BJ226" s="42"/>
      <c r="BK226" s="42"/>
      <c r="BL226" s="42"/>
      <c r="BM226" s="42"/>
    </row>
    <row r="227" spans="1:65" ht="24.95" customHeight="1">
      <c r="A227" s="42"/>
      <c r="B227" s="42"/>
      <c r="C227" s="42"/>
      <c r="D227" s="42"/>
      <c r="E227" s="42"/>
      <c r="F227" s="42"/>
      <c r="G227" s="42"/>
      <c r="H227" s="42"/>
      <c r="I227" s="42"/>
      <c r="J227" s="42"/>
      <c r="K227" s="42"/>
      <c r="L227" s="42"/>
      <c r="M227" s="42"/>
      <c r="N227" s="42"/>
      <c r="O227" s="42"/>
      <c r="P227" s="42"/>
      <c r="Q227" s="42"/>
      <c r="R227" s="42"/>
      <c r="S227" s="42"/>
      <c r="T227" s="42"/>
      <c r="U227" s="42"/>
      <c r="V227" s="42"/>
      <c r="W227" s="42"/>
      <c r="X227" s="42"/>
      <c r="Y227" s="42"/>
      <c r="Z227" s="42"/>
      <c r="AA227" s="43"/>
      <c r="AB227" s="43"/>
      <c r="AC227" s="42"/>
      <c r="AD227" s="42"/>
      <c r="AE227" s="42"/>
      <c r="AF227" s="42"/>
      <c r="AG227" s="42"/>
      <c r="AH227" s="42"/>
      <c r="AI227" s="42"/>
      <c r="AJ227" s="42"/>
      <c r="AK227" s="42"/>
      <c r="AL227" s="42"/>
      <c r="AM227" s="42"/>
      <c r="AN227" s="372"/>
      <c r="AO227" s="372"/>
      <c r="AP227" s="372"/>
      <c r="AQ227" s="372"/>
      <c r="BA227" s="43"/>
      <c r="BB227" s="43"/>
      <c r="BC227" s="42"/>
      <c r="BD227" s="42"/>
      <c r="BE227" s="42"/>
      <c r="BF227" s="42"/>
      <c r="BG227" s="42"/>
      <c r="BH227" s="42"/>
      <c r="BI227" s="42"/>
      <c r="BJ227" s="42"/>
      <c r="BK227" s="42"/>
      <c r="BL227" s="42"/>
      <c r="BM227" s="42"/>
    </row>
    <row r="228" spans="1:65" ht="24.95" customHeight="1">
      <c r="A228" s="42"/>
      <c r="B228" s="42"/>
      <c r="C228" s="42"/>
      <c r="D228" s="42"/>
      <c r="E228" s="42"/>
      <c r="F228" s="42"/>
      <c r="G228" s="42"/>
      <c r="H228" s="42"/>
      <c r="I228" s="42"/>
      <c r="J228" s="42"/>
      <c r="K228" s="42"/>
      <c r="L228" s="42"/>
      <c r="M228" s="42"/>
      <c r="N228" s="42"/>
      <c r="O228" s="42"/>
      <c r="P228" s="42"/>
      <c r="Q228" s="42"/>
      <c r="R228" s="42"/>
      <c r="S228" s="42"/>
      <c r="T228" s="42"/>
      <c r="U228" s="42"/>
      <c r="V228" s="42"/>
      <c r="W228" s="42"/>
      <c r="X228" s="42"/>
      <c r="Y228" s="42"/>
      <c r="Z228" s="42"/>
      <c r="AA228" s="43"/>
      <c r="AB228" s="83"/>
      <c r="AC228" s="42"/>
      <c r="AD228" s="42"/>
      <c r="AE228" s="42"/>
      <c r="AF228" s="42"/>
      <c r="AG228" s="42"/>
      <c r="AH228" s="42"/>
      <c r="AI228" s="42"/>
      <c r="AJ228" s="42"/>
      <c r="AK228" s="42"/>
      <c r="AL228" s="42"/>
      <c r="AM228" s="42"/>
      <c r="AN228" s="372"/>
      <c r="AO228" s="372"/>
      <c r="AP228" s="372"/>
      <c r="AQ228" s="372"/>
      <c r="BA228" s="43"/>
      <c r="BB228" s="83"/>
      <c r="BC228" s="42"/>
      <c r="BD228" s="42"/>
      <c r="BE228" s="42"/>
      <c r="BF228" s="42"/>
      <c r="BG228" s="42"/>
      <c r="BH228" s="42"/>
      <c r="BI228" s="42"/>
      <c r="BJ228" s="42"/>
      <c r="BK228" s="42"/>
      <c r="BL228" s="42"/>
      <c r="BM228" s="42"/>
    </row>
    <row r="229" spans="1:65" ht="24.95" customHeight="1">
      <c r="A229" s="42"/>
      <c r="B229" s="42"/>
      <c r="C229" s="42"/>
      <c r="D229" s="42"/>
      <c r="E229" s="42"/>
      <c r="F229" s="42"/>
      <c r="G229" s="42"/>
      <c r="H229" s="42"/>
      <c r="I229" s="42"/>
      <c r="J229" s="42"/>
      <c r="K229" s="42"/>
      <c r="L229" s="42"/>
      <c r="M229" s="42"/>
      <c r="N229" s="42"/>
      <c r="O229" s="42"/>
      <c r="P229" s="42"/>
      <c r="Q229" s="42"/>
      <c r="R229" s="42"/>
      <c r="S229" s="42"/>
      <c r="T229" s="42"/>
      <c r="U229" s="42"/>
      <c r="V229" s="42"/>
      <c r="W229" s="42"/>
      <c r="X229" s="42"/>
      <c r="Y229" s="42"/>
      <c r="Z229" s="42"/>
      <c r="AA229" s="43"/>
      <c r="AB229" s="83"/>
      <c r="AC229" s="42"/>
      <c r="AD229" s="42"/>
      <c r="AE229" s="42"/>
      <c r="AF229" s="42"/>
      <c r="AG229" s="42"/>
      <c r="AH229" s="42"/>
      <c r="AI229" s="42"/>
      <c r="AJ229" s="42"/>
      <c r="AK229" s="42"/>
      <c r="AL229" s="42"/>
      <c r="AM229" s="42"/>
      <c r="AN229" s="372"/>
      <c r="AO229" s="372"/>
      <c r="AP229" s="372"/>
      <c r="AQ229" s="372"/>
      <c r="BA229" s="43"/>
      <c r="BB229" s="83"/>
      <c r="BC229" s="42"/>
      <c r="BD229" s="42"/>
      <c r="BE229" s="42"/>
      <c r="BF229" s="42"/>
      <c r="BG229" s="42"/>
      <c r="BH229" s="42"/>
      <c r="BI229" s="42"/>
      <c r="BJ229" s="42"/>
      <c r="BK229" s="42"/>
      <c r="BL229" s="42"/>
      <c r="BM229" s="42"/>
    </row>
    <row r="230" spans="1:65" ht="24.95" customHeight="1">
      <c r="A230" s="42"/>
      <c r="B230" s="42"/>
      <c r="C230" s="42"/>
      <c r="D230" s="42"/>
      <c r="E230" s="42"/>
      <c r="F230" s="42"/>
      <c r="G230" s="42"/>
      <c r="H230" s="42"/>
      <c r="I230" s="42"/>
      <c r="J230" s="42"/>
      <c r="K230" s="42"/>
      <c r="L230" s="42"/>
      <c r="M230" s="42"/>
      <c r="N230" s="42"/>
      <c r="O230" s="42"/>
      <c r="P230" s="42"/>
      <c r="Q230" s="42"/>
      <c r="R230" s="42"/>
      <c r="S230" s="42"/>
      <c r="T230" s="42"/>
      <c r="U230" s="42"/>
      <c r="V230" s="42"/>
      <c r="W230" s="42"/>
      <c r="X230" s="42"/>
      <c r="Y230" s="42"/>
      <c r="Z230" s="42"/>
      <c r="AA230" s="43"/>
      <c r="AB230" s="83"/>
      <c r="AC230" s="42"/>
      <c r="AD230" s="42"/>
      <c r="AE230" s="42"/>
      <c r="AF230" s="42"/>
      <c r="AG230" s="42"/>
      <c r="AH230" s="42"/>
      <c r="AI230" s="42"/>
      <c r="AJ230" s="42"/>
      <c r="AK230" s="42"/>
      <c r="AL230" s="42"/>
      <c r="AM230" s="42"/>
      <c r="AN230" s="372"/>
      <c r="AO230" s="372"/>
      <c r="AP230" s="372"/>
      <c r="AQ230" s="372"/>
      <c r="BA230" s="43"/>
      <c r="BB230" s="83"/>
      <c r="BC230" s="42"/>
      <c r="BD230" s="42"/>
      <c r="BE230" s="42"/>
      <c r="BF230" s="42"/>
      <c r="BG230" s="42"/>
      <c r="BH230" s="42"/>
      <c r="BI230" s="42"/>
      <c r="BJ230" s="42"/>
      <c r="BK230" s="42"/>
      <c r="BL230" s="42"/>
      <c r="BM230" s="42"/>
    </row>
    <row r="231" spans="1:65" ht="24.95" customHeight="1">
      <c r="A231" s="42"/>
      <c r="B231" s="42"/>
      <c r="C231" s="42"/>
      <c r="D231" s="42"/>
      <c r="E231" s="42"/>
      <c r="F231" s="42"/>
      <c r="G231" s="42"/>
      <c r="H231" s="42"/>
      <c r="I231" s="42"/>
      <c r="J231" s="42"/>
      <c r="K231" s="42"/>
      <c r="L231" s="42"/>
      <c r="M231" s="42"/>
      <c r="N231" s="42"/>
      <c r="O231" s="42"/>
      <c r="P231" s="42"/>
      <c r="Q231" s="42"/>
      <c r="R231" s="42"/>
      <c r="S231" s="42"/>
      <c r="T231" s="42"/>
      <c r="U231" s="42"/>
      <c r="V231" s="42"/>
      <c r="W231" s="42"/>
      <c r="X231" s="42"/>
      <c r="Y231" s="42"/>
      <c r="Z231" s="42"/>
      <c r="AA231" s="43"/>
      <c r="AB231" s="44"/>
      <c r="AC231" s="42"/>
      <c r="AD231" s="42"/>
      <c r="AE231" s="42"/>
      <c r="AF231" s="42"/>
      <c r="AG231" s="42"/>
      <c r="AH231" s="42"/>
      <c r="AI231" s="42"/>
      <c r="AJ231" s="42"/>
      <c r="AK231" s="42"/>
      <c r="AL231" s="42"/>
      <c r="AM231" s="42"/>
      <c r="AN231" s="372"/>
      <c r="AO231" s="372"/>
      <c r="AP231" s="372"/>
      <c r="AQ231" s="372"/>
      <c r="BA231" s="43"/>
      <c r="BB231" s="44"/>
      <c r="BC231" s="42"/>
      <c r="BD231" s="42"/>
      <c r="BE231" s="42"/>
      <c r="BF231" s="42"/>
      <c r="BG231" s="42"/>
      <c r="BH231" s="42"/>
      <c r="BI231" s="42"/>
      <c r="BJ231" s="42"/>
      <c r="BK231" s="42"/>
      <c r="BL231" s="42"/>
      <c r="BM231" s="42"/>
    </row>
    <row r="232" spans="1:65" ht="24.95" customHeight="1">
      <c r="A232" s="42"/>
      <c r="B232" s="42"/>
      <c r="C232" s="42"/>
      <c r="D232" s="42"/>
      <c r="E232" s="42"/>
      <c r="F232" s="42"/>
      <c r="G232" s="42"/>
      <c r="H232" s="42"/>
      <c r="I232" s="42"/>
      <c r="J232" s="42"/>
      <c r="K232" s="42"/>
      <c r="L232" s="42"/>
      <c r="M232" s="42"/>
      <c r="N232" s="42"/>
      <c r="O232" s="42"/>
      <c r="P232" s="42"/>
      <c r="Q232" s="42"/>
      <c r="R232" s="42"/>
      <c r="S232" s="42"/>
      <c r="T232" s="42"/>
      <c r="U232" s="42"/>
      <c r="V232" s="42"/>
      <c r="W232" s="42"/>
      <c r="X232" s="42"/>
      <c r="Y232" s="42"/>
      <c r="Z232" s="42"/>
      <c r="AA232" s="43"/>
      <c r="AB232" s="43"/>
      <c r="AC232" s="42"/>
      <c r="AD232" s="42"/>
      <c r="AE232" s="42"/>
      <c r="AF232" s="42"/>
      <c r="AG232" s="42"/>
      <c r="AH232" s="42"/>
      <c r="AI232" s="42"/>
      <c r="AJ232" s="42"/>
      <c r="AK232" s="42"/>
      <c r="AL232" s="42"/>
      <c r="AM232" s="42"/>
      <c r="AN232" s="372"/>
      <c r="AO232" s="372"/>
      <c r="AP232" s="372"/>
      <c r="AQ232" s="372"/>
      <c r="BA232" s="43"/>
      <c r="BB232" s="43"/>
      <c r="BC232" s="42"/>
      <c r="BD232" s="42"/>
      <c r="BE232" s="42"/>
      <c r="BF232" s="42"/>
      <c r="BG232" s="42"/>
      <c r="BH232" s="42"/>
      <c r="BI232" s="42"/>
      <c r="BJ232" s="42"/>
      <c r="BK232" s="42"/>
      <c r="BL232" s="42"/>
      <c r="BM232" s="42"/>
    </row>
    <row r="233" spans="1:65" ht="24.95" customHeight="1">
      <c r="A233" s="42"/>
      <c r="B233" s="42"/>
      <c r="C233" s="42"/>
      <c r="D233" s="42"/>
      <c r="E233" s="42"/>
      <c r="F233" s="42"/>
      <c r="G233" s="42"/>
      <c r="H233" s="42"/>
      <c r="I233" s="42"/>
      <c r="J233" s="42"/>
      <c r="K233" s="42"/>
      <c r="L233" s="42"/>
      <c r="M233" s="42"/>
      <c r="N233" s="42"/>
      <c r="O233" s="42"/>
      <c r="P233" s="42"/>
      <c r="Q233" s="42"/>
      <c r="R233" s="42"/>
      <c r="S233" s="42"/>
      <c r="T233" s="42"/>
      <c r="U233" s="42"/>
      <c r="V233" s="42"/>
      <c r="W233" s="42"/>
      <c r="X233" s="42"/>
      <c r="Y233" s="42"/>
      <c r="Z233" s="42"/>
      <c r="AA233" s="43"/>
      <c r="AB233" s="83"/>
      <c r="AC233" s="42"/>
      <c r="AD233" s="42"/>
      <c r="AE233" s="42"/>
      <c r="AF233" s="42"/>
      <c r="AG233" s="42"/>
      <c r="AH233" s="42"/>
      <c r="AI233" s="42"/>
      <c r="AJ233" s="42"/>
      <c r="AK233" s="42"/>
      <c r="AL233" s="42"/>
      <c r="AM233" s="42"/>
      <c r="AN233" s="372"/>
      <c r="AO233" s="372"/>
      <c r="AP233" s="372"/>
      <c r="AQ233" s="372"/>
      <c r="BA233" s="43"/>
      <c r="BB233" s="83"/>
      <c r="BC233" s="42"/>
      <c r="BD233" s="42"/>
      <c r="BE233" s="42"/>
      <c r="BF233" s="42"/>
      <c r="BG233" s="42"/>
      <c r="BH233" s="42"/>
      <c r="BI233" s="42"/>
      <c r="BJ233" s="42"/>
      <c r="BK233" s="42"/>
      <c r="BL233" s="42"/>
      <c r="BM233" s="42"/>
    </row>
    <row r="234" spans="1:65" ht="24.95" customHeight="1">
      <c r="A234" s="42"/>
      <c r="B234" s="42"/>
      <c r="C234" s="42"/>
      <c r="D234" s="42"/>
      <c r="E234" s="42"/>
      <c r="F234" s="42"/>
      <c r="G234" s="42"/>
      <c r="H234" s="42"/>
      <c r="I234" s="42"/>
      <c r="J234" s="42"/>
      <c r="K234" s="42"/>
      <c r="L234" s="42"/>
      <c r="M234" s="42"/>
      <c r="N234" s="42"/>
      <c r="O234" s="42"/>
      <c r="P234" s="42"/>
      <c r="Q234" s="42"/>
      <c r="R234" s="42"/>
      <c r="S234" s="42"/>
      <c r="T234" s="42"/>
      <c r="U234" s="42"/>
      <c r="V234" s="42"/>
      <c r="W234" s="42"/>
      <c r="X234" s="42"/>
      <c r="Y234" s="42"/>
      <c r="Z234" s="42"/>
      <c r="AA234" s="43"/>
      <c r="AB234" s="83"/>
      <c r="AC234" s="42"/>
      <c r="AD234" s="42"/>
      <c r="AE234" s="42"/>
      <c r="AF234" s="42"/>
      <c r="AG234" s="42"/>
      <c r="AH234" s="42"/>
      <c r="AI234" s="42"/>
      <c r="AJ234" s="42"/>
      <c r="AK234" s="42"/>
      <c r="AL234" s="42"/>
      <c r="AM234" s="42"/>
      <c r="AN234" s="372"/>
      <c r="AO234" s="372"/>
      <c r="AP234" s="372"/>
      <c r="AQ234" s="372"/>
      <c r="BA234" s="43"/>
      <c r="BB234" s="83"/>
      <c r="BC234" s="42"/>
      <c r="BD234" s="42"/>
      <c r="BE234" s="42"/>
      <c r="BF234" s="42"/>
      <c r="BG234" s="42"/>
      <c r="BH234" s="42"/>
      <c r="BI234" s="42"/>
      <c r="BJ234" s="42"/>
      <c r="BK234" s="42"/>
      <c r="BL234" s="42"/>
      <c r="BM234" s="42"/>
    </row>
    <row r="235" spans="1:65" ht="24.95" customHeight="1">
      <c r="A235" s="42"/>
      <c r="B235" s="42"/>
      <c r="C235" s="42"/>
      <c r="D235" s="42"/>
      <c r="E235" s="42"/>
      <c r="F235" s="42"/>
      <c r="G235" s="42"/>
      <c r="H235" s="42"/>
      <c r="I235" s="42"/>
      <c r="J235" s="42"/>
      <c r="K235" s="42"/>
      <c r="L235" s="42"/>
      <c r="M235" s="42"/>
      <c r="N235" s="42"/>
      <c r="O235" s="42"/>
      <c r="P235" s="42"/>
      <c r="Q235" s="42"/>
      <c r="R235" s="42"/>
      <c r="S235" s="42"/>
      <c r="T235" s="42"/>
      <c r="U235" s="42"/>
      <c r="V235" s="42"/>
      <c r="W235" s="42"/>
      <c r="X235" s="42"/>
      <c r="Y235" s="42"/>
      <c r="Z235" s="42"/>
      <c r="AA235" s="43" t="s">
        <v>0</v>
      </c>
      <c r="AB235" s="42"/>
      <c r="AC235" s="42"/>
      <c r="AD235" s="42"/>
      <c r="AE235" s="42"/>
      <c r="AF235" s="42"/>
      <c r="AG235" s="42"/>
      <c r="AH235" s="42"/>
      <c r="AI235" s="42"/>
      <c r="AJ235" s="42"/>
      <c r="AK235" s="42"/>
      <c r="AL235" s="42"/>
      <c r="AM235" s="42"/>
      <c r="AN235" s="372"/>
      <c r="AO235" s="372"/>
      <c r="AP235" s="372"/>
      <c r="AQ235" s="372"/>
      <c r="BA235" s="43" t="s">
        <v>0</v>
      </c>
      <c r="BB235" s="42"/>
      <c r="BC235" s="42"/>
      <c r="BD235" s="42"/>
      <c r="BE235" s="42"/>
      <c r="BF235" s="42"/>
      <c r="BG235" s="42"/>
      <c r="BH235" s="42"/>
      <c r="BI235" s="42"/>
      <c r="BJ235" s="42"/>
      <c r="BK235" s="42"/>
      <c r="BL235" s="42"/>
      <c r="BM235" s="42"/>
    </row>
    <row r="236" spans="1:65" ht="24.95" customHeight="1">
      <c r="A236" s="42"/>
      <c r="B236" s="42"/>
      <c r="C236" s="42"/>
      <c r="D236" s="42"/>
      <c r="E236" s="42"/>
      <c r="F236" s="42"/>
      <c r="G236" s="42"/>
      <c r="H236" s="42"/>
      <c r="I236" s="42"/>
      <c r="J236" s="42"/>
      <c r="K236" s="42"/>
      <c r="L236" s="42"/>
      <c r="M236" s="42"/>
      <c r="N236" s="42"/>
      <c r="O236" s="42"/>
      <c r="P236" s="42"/>
      <c r="Q236" s="42"/>
      <c r="R236" s="42"/>
      <c r="S236" s="42"/>
      <c r="T236" s="42"/>
      <c r="U236" s="42"/>
      <c r="V236" s="42"/>
      <c r="W236" s="42"/>
      <c r="X236" s="42"/>
      <c r="Y236" s="42"/>
      <c r="Z236" s="42"/>
      <c r="AA236" s="43" t="s">
        <v>0</v>
      </c>
      <c r="AB236" s="42"/>
      <c r="AC236" s="42"/>
      <c r="AD236" s="42"/>
      <c r="AE236" s="42"/>
      <c r="AF236" s="42"/>
      <c r="AG236" s="42"/>
      <c r="AH236" s="42"/>
      <c r="AI236" s="42"/>
      <c r="AJ236" s="42"/>
      <c r="AK236" s="42"/>
      <c r="AL236" s="42"/>
      <c r="AM236" s="42"/>
      <c r="AN236" s="372"/>
      <c r="AO236" s="372"/>
      <c r="AP236" s="372"/>
      <c r="AQ236" s="372"/>
      <c r="BA236" s="43" t="s">
        <v>0</v>
      </c>
      <c r="BB236" s="42"/>
      <c r="BC236" s="42"/>
      <c r="BD236" s="42"/>
      <c r="BE236" s="42"/>
      <c r="BF236" s="42"/>
      <c r="BG236" s="42"/>
      <c r="BH236" s="42"/>
      <c r="BI236" s="42"/>
      <c r="BJ236" s="42"/>
      <c r="BK236" s="42"/>
      <c r="BL236" s="42"/>
      <c r="BM236" s="42"/>
    </row>
    <row r="237" spans="1:65" ht="24.95" customHeight="1">
      <c r="A237" s="42"/>
      <c r="B237" s="42"/>
      <c r="C237" s="42"/>
      <c r="D237" s="42"/>
      <c r="E237" s="42"/>
      <c r="F237" s="42"/>
      <c r="G237" s="42"/>
      <c r="H237" s="42"/>
      <c r="I237" s="42"/>
      <c r="J237" s="42"/>
      <c r="K237" s="42"/>
      <c r="L237" s="42"/>
      <c r="M237" s="42"/>
      <c r="N237" s="42"/>
      <c r="O237" s="42"/>
      <c r="P237" s="42"/>
      <c r="Q237" s="42"/>
      <c r="R237" s="42"/>
      <c r="S237" s="42"/>
      <c r="T237" s="42"/>
      <c r="U237" s="42"/>
      <c r="V237" s="42"/>
      <c r="W237" s="42"/>
      <c r="X237" s="42"/>
      <c r="Y237" s="42"/>
      <c r="Z237" s="42"/>
      <c r="AA237" s="43" t="s">
        <v>0</v>
      </c>
      <c r="AB237" s="42"/>
      <c r="AC237" s="42"/>
      <c r="AD237" s="42"/>
      <c r="AE237" s="42"/>
      <c r="AF237" s="42"/>
      <c r="AG237" s="42"/>
      <c r="AH237" s="42"/>
      <c r="AI237" s="42"/>
      <c r="AJ237" s="42"/>
      <c r="AK237" s="42"/>
      <c r="AL237" s="42"/>
      <c r="AM237" s="42"/>
      <c r="AN237" s="372"/>
      <c r="AO237" s="372"/>
      <c r="AP237" s="372"/>
      <c r="AQ237" s="372"/>
      <c r="BA237" s="43" t="s">
        <v>0</v>
      </c>
      <c r="BB237" s="42"/>
      <c r="BC237" s="42"/>
      <c r="BD237" s="42"/>
      <c r="BE237" s="42"/>
      <c r="BF237" s="42"/>
      <c r="BG237" s="42"/>
      <c r="BH237" s="42"/>
      <c r="BI237" s="42"/>
      <c r="BJ237" s="42"/>
      <c r="BK237" s="42"/>
      <c r="BL237" s="42"/>
      <c r="BM237" s="42"/>
    </row>
    <row r="238" spans="1:65" ht="24.95" customHeight="1">
      <c r="A238" s="42"/>
      <c r="B238" s="42"/>
      <c r="C238" s="42"/>
      <c r="D238" s="42"/>
      <c r="E238" s="42"/>
      <c r="F238" s="42"/>
      <c r="G238" s="42"/>
      <c r="H238" s="42"/>
      <c r="I238" s="42"/>
      <c r="J238" s="42"/>
      <c r="K238" s="42"/>
      <c r="L238" s="42"/>
      <c r="M238" s="42"/>
      <c r="N238" s="42"/>
      <c r="O238" s="42"/>
      <c r="P238" s="42"/>
      <c r="Q238" s="42"/>
      <c r="R238" s="42"/>
      <c r="S238" s="42"/>
      <c r="T238" s="42"/>
      <c r="U238" s="42"/>
      <c r="V238" s="42"/>
      <c r="W238" s="42"/>
      <c r="X238" s="42"/>
      <c r="Y238" s="42"/>
      <c r="Z238" s="42"/>
      <c r="AA238" s="43" t="s">
        <v>0</v>
      </c>
      <c r="AB238" s="42"/>
      <c r="AC238" s="42"/>
      <c r="AD238" s="42"/>
      <c r="AE238" s="42"/>
      <c r="AF238" s="42"/>
      <c r="AG238" s="42"/>
      <c r="AH238" s="42"/>
      <c r="AI238" s="42"/>
      <c r="AJ238" s="42"/>
      <c r="AK238" s="42"/>
      <c r="AL238" s="42"/>
      <c r="AM238" s="42"/>
      <c r="AN238" s="372"/>
      <c r="AO238" s="372"/>
      <c r="AP238" s="372"/>
      <c r="AQ238" s="372"/>
      <c r="BA238" s="43" t="s">
        <v>0</v>
      </c>
      <c r="BB238" s="42"/>
      <c r="BC238" s="42"/>
      <c r="BD238" s="42"/>
      <c r="BE238" s="42"/>
      <c r="BF238" s="42"/>
      <c r="BG238" s="42"/>
      <c r="BH238" s="42"/>
      <c r="BI238" s="42"/>
      <c r="BJ238" s="42"/>
      <c r="BK238" s="42"/>
      <c r="BL238" s="42"/>
      <c r="BM238" s="42"/>
    </row>
    <row r="239" spans="1:65" ht="24.95" customHeight="1">
      <c r="A239" s="42"/>
      <c r="B239" s="42"/>
      <c r="C239" s="42"/>
      <c r="D239" s="42"/>
      <c r="E239" s="42"/>
      <c r="F239" s="42"/>
      <c r="G239" s="42"/>
      <c r="H239" s="42"/>
      <c r="I239" s="42"/>
      <c r="J239" s="42"/>
      <c r="K239" s="42"/>
      <c r="L239" s="42"/>
      <c r="M239" s="42"/>
      <c r="N239" s="42"/>
      <c r="O239" s="42"/>
      <c r="P239" s="42"/>
      <c r="Q239" s="42"/>
      <c r="R239" s="42"/>
      <c r="S239" s="42"/>
      <c r="T239" s="42"/>
      <c r="U239" s="42"/>
      <c r="V239" s="42"/>
      <c r="W239" s="42"/>
      <c r="X239" s="42"/>
      <c r="Y239" s="42"/>
      <c r="Z239" s="42"/>
      <c r="AA239" s="43" t="s">
        <v>0</v>
      </c>
      <c r="AB239" s="42"/>
      <c r="AC239" s="42"/>
      <c r="AD239" s="42"/>
      <c r="AE239" s="42"/>
      <c r="AF239" s="42"/>
      <c r="AG239" s="42"/>
      <c r="AH239" s="42"/>
      <c r="AI239" s="42"/>
      <c r="AJ239" s="42"/>
      <c r="AK239" s="42"/>
      <c r="AL239" s="42"/>
      <c r="AM239" s="42"/>
      <c r="AN239" s="372"/>
      <c r="AO239" s="372"/>
      <c r="AP239" s="372"/>
      <c r="AQ239" s="372"/>
      <c r="BA239" s="43" t="s">
        <v>0</v>
      </c>
      <c r="BB239" s="42"/>
      <c r="BC239" s="42"/>
      <c r="BD239" s="42"/>
      <c r="BE239" s="42"/>
      <c r="BF239" s="42"/>
      <c r="BG239" s="42"/>
      <c r="BH239" s="42"/>
      <c r="BI239" s="42"/>
      <c r="BJ239" s="42"/>
      <c r="BK239" s="42"/>
      <c r="BL239" s="42"/>
      <c r="BM239" s="42"/>
    </row>
    <row r="240" spans="1:65" ht="24.95" customHeight="1">
      <c r="A240" s="42"/>
      <c r="B240" s="42"/>
      <c r="C240" s="42"/>
      <c r="D240" s="42"/>
      <c r="E240" s="42"/>
      <c r="F240" s="42"/>
      <c r="G240" s="42"/>
      <c r="H240" s="42"/>
      <c r="I240" s="42"/>
      <c r="J240" s="42"/>
      <c r="K240" s="42"/>
      <c r="L240" s="42"/>
      <c r="M240" s="42"/>
      <c r="N240" s="42"/>
      <c r="O240" s="42"/>
      <c r="P240" s="42"/>
      <c r="Q240" s="42"/>
      <c r="R240" s="42"/>
      <c r="S240" s="42"/>
      <c r="T240" s="42"/>
      <c r="U240" s="42"/>
      <c r="V240" s="42"/>
      <c r="W240" s="42"/>
      <c r="X240" s="42"/>
      <c r="Y240" s="42"/>
      <c r="Z240" s="42"/>
      <c r="AA240" s="43" t="s">
        <v>0</v>
      </c>
      <c r="AB240" s="42"/>
      <c r="AC240" s="42"/>
      <c r="AD240" s="42"/>
      <c r="AE240" s="42"/>
      <c r="AF240" s="42"/>
      <c r="AG240" s="42"/>
      <c r="AH240" s="42"/>
      <c r="AI240" s="42"/>
      <c r="AJ240" s="42"/>
      <c r="AK240" s="42"/>
      <c r="AL240" s="42"/>
      <c r="AM240" s="42"/>
      <c r="AN240" s="372"/>
      <c r="AO240" s="372"/>
      <c r="AP240" s="372"/>
      <c r="AQ240" s="372"/>
      <c r="BA240" s="43" t="s">
        <v>0</v>
      </c>
      <c r="BB240" s="42"/>
      <c r="BC240" s="42"/>
      <c r="BD240" s="42"/>
      <c r="BE240" s="42"/>
      <c r="BF240" s="42"/>
      <c r="BG240" s="42"/>
      <c r="BH240" s="42"/>
      <c r="BI240" s="42"/>
      <c r="BJ240" s="42"/>
      <c r="BK240" s="42"/>
      <c r="BL240" s="42"/>
      <c r="BM240" s="42"/>
    </row>
    <row r="241" spans="1:65" ht="24.95" customHeight="1">
      <c r="A241" s="42"/>
      <c r="B241" s="42"/>
      <c r="C241" s="42"/>
      <c r="D241" s="42"/>
      <c r="E241" s="42"/>
      <c r="F241" s="42"/>
      <c r="G241" s="42"/>
      <c r="H241" s="42"/>
      <c r="I241" s="42"/>
      <c r="J241" s="42"/>
      <c r="K241" s="42"/>
      <c r="L241" s="42"/>
      <c r="M241" s="42"/>
      <c r="N241" s="42"/>
      <c r="O241" s="42"/>
      <c r="P241" s="42"/>
      <c r="Q241" s="42"/>
      <c r="R241" s="42"/>
      <c r="S241" s="42"/>
      <c r="T241" s="42"/>
      <c r="U241" s="42"/>
      <c r="V241" s="42"/>
      <c r="W241" s="42"/>
      <c r="X241" s="42"/>
      <c r="Y241" s="42"/>
      <c r="Z241" s="42"/>
      <c r="AA241" s="43" t="s">
        <v>0</v>
      </c>
      <c r="AB241" s="42"/>
      <c r="AC241" s="42"/>
      <c r="AD241" s="42"/>
      <c r="AE241" s="42"/>
      <c r="AF241" s="42"/>
      <c r="AG241" s="42"/>
      <c r="AH241" s="42"/>
      <c r="AI241" s="42"/>
      <c r="AJ241" s="42"/>
      <c r="AK241" s="42"/>
      <c r="AL241" s="42"/>
      <c r="AM241" s="42"/>
      <c r="AN241" s="372"/>
      <c r="AO241" s="372"/>
      <c r="AP241" s="372"/>
      <c r="AQ241" s="372"/>
      <c r="BA241" s="43" t="s">
        <v>0</v>
      </c>
      <c r="BB241" s="42"/>
      <c r="BC241" s="42"/>
      <c r="BD241" s="42"/>
      <c r="BE241" s="42"/>
      <c r="BF241" s="42"/>
      <c r="BG241" s="42"/>
      <c r="BH241" s="42"/>
      <c r="BI241" s="42"/>
      <c r="BJ241" s="42"/>
      <c r="BK241" s="42"/>
      <c r="BL241" s="42"/>
      <c r="BM241" s="42"/>
    </row>
    <row r="242" spans="1:65" ht="24.95" customHeight="1">
      <c r="A242" s="42"/>
      <c r="B242" s="42"/>
      <c r="C242" s="42"/>
      <c r="D242" s="42"/>
      <c r="E242" s="42"/>
      <c r="F242" s="42"/>
      <c r="G242" s="42"/>
      <c r="H242" s="42"/>
      <c r="I242" s="42"/>
      <c r="J242" s="42"/>
      <c r="K242" s="42"/>
      <c r="L242" s="42"/>
      <c r="M242" s="42"/>
      <c r="N242" s="42"/>
      <c r="O242" s="42"/>
      <c r="P242" s="42"/>
      <c r="Q242" s="42"/>
      <c r="R242" s="42"/>
      <c r="S242" s="42"/>
      <c r="T242" s="42"/>
      <c r="U242" s="42"/>
      <c r="V242" s="42"/>
      <c r="W242" s="42"/>
      <c r="X242" s="42"/>
      <c r="Y242" s="42"/>
      <c r="Z242" s="42"/>
      <c r="AA242" s="43" t="s">
        <v>0</v>
      </c>
      <c r="AB242" s="42"/>
      <c r="AC242" s="42"/>
      <c r="AD242" s="42"/>
      <c r="AE242" s="42"/>
      <c r="AF242" s="42"/>
      <c r="AG242" s="42"/>
      <c r="AH242" s="42"/>
      <c r="AI242" s="42"/>
      <c r="AJ242" s="42"/>
      <c r="AK242" s="42"/>
      <c r="AL242" s="42"/>
      <c r="AM242" s="42"/>
      <c r="AN242" s="372"/>
      <c r="AO242" s="372"/>
      <c r="AP242" s="372"/>
      <c r="AQ242" s="372"/>
      <c r="BA242" s="43" t="s">
        <v>0</v>
      </c>
      <c r="BB242" s="42"/>
      <c r="BC242" s="42"/>
      <c r="BD242" s="42"/>
      <c r="BE242" s="42"/>
      <c r="BF242" s="42"/>
      <c r="BG242" s="42"/>
      <c r="BH242" s="42"/>
      <c r="BI242" s="42"/>
      <c r="BJ242" s="42"/>
      <c r="BK242" s="42"/>
      <c r="BL242" s="42"/>
      <c r="BM242" s="42"/>
    </row>
    <row r="243" spans="1:65" ht="24.95" customHeight="1">
      <c r="A243" s="42"/>
      <c r="B243" s="42"/>
      <c r="C243" s="42"/>
      <c r="D243" s="42"/>
      <c r="E243" s="42"/>
      <c r="F243" s="42"/>
      <c r="G243" s="42"/>
      <c r="H243" s="42"/>
      <c r="I243" s="42"/>
      <c r="J243" s="42"/>
      <c r="K243" s="42"/>
      <c r="L243" s="42"/>
      <c r="M243" s="42"/>
      <c r="N243" s="42"/>
      <c r="O243" s="42"/>
      <c r="P243" s="42"/>
      <c r="Q243" s="42"/>
      <c r="R243" s="42"/>
      <c r="S243" s="42"/>
      <c r="T243" s="42"/>
      <c r="U243" s="42"/>
      <c r="V243" s="42"/>
      <c r="W243" s="42"/>
      <c r="X243" s="42"/>
      <c r="Y243" s="42"/>
      <c r="Z243" s="42"/>
      <c r="AA243" s="43" t="s">
        <v>0</v>
      </c>
      <c r="AB243" s="42"/>
      <c r="AC243" s="42"/>
      <c r="AD243" s="42"/>
      <c r="AE243" s="42"/>
      <c r="AF243" s="42"/>
      <c r="AG243" s="42"/>
      <c r="AH243" s="42"/>
      <c r="AI243" s="42"/>
      <c r="AJ243" s="42"/>
      <c r="AK243" s="42"/>
      <c r="AL243" s="42"/>
      <c r="AM243" s="42"/>
      <c r="AN243" s="372"/>
      <c r="AO243" s="372"/>
      <c r="AP243" s="372"/>
      <c r="AQ243" s="372"/>
      <c r="BA243" s="43" t="s">
        <v>0</v>
      </c>
      <c r="BB243" s="42"/>
      <c r="BC243" s="42"/>
      <c r="BD243" s="42"/>
      <c r="BE243" s="42"/>
      <c r="BF243" s="42"/>
      <c r="BG243" s="42"/>
      <c r="BH243" s="42"/>
      <c r="BI243" s="42"/>
      <c r="BJ243" s="42"/>
      <c r="BK243" s="42"/>
      <c r="BL243" s="42"/>
      <c r="BM243" s="42"/>
    </row>
    <row r="244" spans="1:65" ht="24.95" customHeight="1">
      <c r="A244" s="42"/>
      <c r="B244" s="42"/>
      <c r="C244" s="42"/>
      <c r="D244" s="42"/>
      <c r="E244" s="42"/>
      <c r="F244" s="42"/>
      <c r="G244" s="42"/>
      <c r="H244" s="42"/>
      <c r="I244" s="42"/>
      <c r="J244" s="42"/>
      <c r="K244" s="42"/>
      <c r="L244" s="42"/>
      <c r="M244" s="42"/>
      <c r="N244" s="42"/>
      <c r="O244" s="42"/>
      <c r="P244" s="42"/>
      <c r="Q244" s="42"/>
      <c r="R244" s="42"/>
      <c r="S244" s="42"/>
      <c r="T244" s="42"/>
      <c r="U244" s="42"/>
      <c r="V244" s="42"/>
      <c r="W244" s="42"/>
      <c r="X244" s="42"/>
      <c r="Y244" s="42"/>
      <c r="Z244" s="42"/>
      <c r="AA244" s="43" t="s">
        <v>0</v>
      </c>
      <c r="AB244" s="42"/>
      <c r="AC244" s="42"/>
      <c r="AD244" s="42"/>
      <c r="AE244" s="42"/>
      <c r="AF244" s="42"/>
      <c r="AG244" s="42"/>
      <c r="AH244" s="42"/>
      <c r="AI244" s="42"/>
      <c r="AJ244" s="42"/>
      <c r="AK244" s="42"/>
      <c r="AL244" s="42"/>
      <c r="AM244" s="42"/>
      <c r="AN244" s="372"/>
      <c r="AO244" s="372"/>
      <c r="AP244" s="372"/>
      <c r="AQ244" s="372"/>
      <c r="BA244" s="43" t="s">
        <v>0</v>
      </c>
      <c r="BB244" s="42"/>
      <c r="BC244" s="42"/>
      <c r="BD244" s="42"/>
      <c r="BE244" s="42"/>
      <c r="BF244" s="42"/>
      <c r="BG244" s="42"/>
      <c r="BH244" s="42"/>
      <c r="BI244" s="42"/>
      <c r="BJ244" s="42"/>
      <c r="BK244" s="42"/>
      <c r="BL244" s="42"/>
      <c r="BM244" s="42"/>
    </row>
    <row r="245" spans="1:65" ht="24.95" customHeight="1">
      <c r="A245" s="42"/>
      <c r="B245" s="42"/>
      <c r="C245" s="42"/>
      <c r="D245" s="42"/>
      <c r="E245" s="42"/>
      <c r="F245" s="42"/>
      <c r="G245" s="42"/>
      <c r="H245" s="42"/>
      <c r="I245" s="42"/>
      <c r="J245" s="42"/>
      <c r="K245" s="42"/>
      <c r="L245" s="42"/>
      <c r="M245" s="42"/>
      <c r="N245" s="42"/>
      <c r="O245" s="42"/>
      <c r="P245" s="42"/>
      <c r="Q245" s="42"/>
      <c r="R245" s="42"/>
      <c r="S245" s="42"/>
      <c r="T245" s="42"/>
      <c r="U245" s="42"/>
      <c r="V245" s="42"/>
      <c r="W245" s="42"/>
      <c r="X245" s="42"/>
      <c r="Y245" s="42"/>
      <c r="Z245" s="42"/>
      <c r="AA245" s="43" t="s">
        <v>0</v>
      </c>
      <c r="AB245" s="42"/>
      <c r="AC245" s="42"/>
      <c r="AD245" s="42"/>
      <c r="AE245" s="42"/>
      <c r="AF245" s="42"/>
      <c r="AG245" s="42"/>
      <c r="AH245" s="42"/>
      <c r="AI245" s="42"/>
      <c r="AJ245" s="42"/>
      <c r="AK245" s="42"/>
      <c r="AL245" s="42"/>
      <c r="AM245" s="42"/>
      <c r="AN245" s="372"/>
      <c r="AO245" s="372"/>
      <c r="AP245" s="372"/>
      <c r="AQ245" s="372"/>
      <c r="BA245" s="43" t="s">
        <v>0</v>
      </c>
      <c r="BB245" s="42"/>
      <c r="BC245" s="42"/>
      <c r="BD245" s="42"/>
      <c r="BE245" s="42"/>
      <c r="BF245" s="42"/>
      <c r="BG245" s="42"/>
      <c r="BH245" s="42"/>
      <c r="BI245" s="42"/>
      <c r="BJ245" s="42"/>
      <c r="BK245" s="42"/>
      <c r="BL245" s="42"/>
      <c r="BM245" s="42"/>
    </row>
    <row r="246" spans="1:65" ht="24.95" customHeight="1">
      <c r="A246" s="42"/>
      <c r="B246" s="42"/>
      <c r="C246" s="42"/>
      <c r="D246" s="42"/>
      <c r="E246" s="42"/>
      <c r="F246" s="42"/>
      <c r="G246" s="42"/>
      <c r="H246" s="42"/>
      <c r="I246" s="42"/>
      <c r="J246" s="42"/>
      <c r="K246" s="42"/>
      <c r="L246" s="42"/>
      <c r="M246" s="42"/>
      <c r="N246" s="42"/>
      <c r="O246" s="42"/>
      <c r="P246" s="42"/>
      <c r="Q246" s="42"/>
      <c r="R246" s="42"/>
      <c r="S246" s="42"/>
      <c r="T246" s="42"/>
      <c r="U246" s="42"/>
      <c r="V246" s="42"/>
      <c r="W246" s="42"/>
      <c r="X246" s="42"/>
      <c r="Y246" s="42"/>
      <c r="Z246" s="42"/>
      <c r="AA246" s="43" t="s">
        <v>0</v>
      </c>
      <c r="AB246" s="42"/>
      <c r="AC246" s="42"/>
      <c r="AD246" s="42"/>
      <c r="AE246" s="42"/>
      <c r="AF246" s="42"/>
      <c r="AG246" s="42"/>
      <c r="AH246" s="42"/>
      <c r="AI246" s="42"/>
      <c r="AJ246" s="42"/>
      <c r="AK246" s="42"/>
      <c r="AL246" s="42"/>
      <c r="AM246" s="42"/>
      <c r="AN246" s="372"/>
      <c r="AO246" s="372"/>
      <c r="AP246" s="372"/>
      <c r="AQ246" s="372"/>
      <c r="BA246" s="43" t="s">
        <v>0</v>
      </c>
      <c r="BB246" s="42"/>
      <c r="BC246" s="42"/>
      <c r="BD246" s="42"/>
      <c r="BE246" s="42"/>
      <c r="BF246" s="42"/>
      <c r="BG246" s="42"/>
      <c r="BH246" s="42"/>
      <c r="BI246" s="42"/>
      <c r="BJ246" s="42"/>
      <c r="BK246" s="42"/>
      <c r="BL246" s="42"/>
      <c r="BM246" s="42"/>
    </row>
    <row r="247" spans="1:65" ht="24.95" customHeight="1">
      <c r="A247" s="42"/>
      <c r="B247" s="42"/>
      <c r="C247" s="42"/>
      <c r="D247" s="42"/>
      <c r="E247" s="42"/>
      <c r="F247" s="42"/>
      <c r="G247" s="42"/>
      <c r="H247" s="42"/>
      <c r="I247" s="42"/>
      <c r="J247" s="42"/>
      <c r="K247" s="42"/>
      <c r="L247" s="42"/>
      <c r="M247" s="42"/>
      <c r="N247" s="42"/>
      <c r="O247" s="42"/>
      <c r="P247" s="42"/>
      <c r="Q247" s="42"/>
      <c r="R247" s="42"/>
      <c r="S247" s="42"/>
      <c r="T247" s="42"/>
      <c r="U247" s="42"/>
      <c r="V247" s="42"/>
      <c r="W247" s="42"/>
      <c r="X247" s="42"/>
      <c r="Y247" s="42"/>
      <c r="Z247" s="42"/>
      <c r="AA247" s="43" t="s">
        <v>0</v>
      </c>
      <c r="AB247" s="42"/>
      <c r="AC247" s="42"/>
      <c r="AD247" s="42"/>
      <c r="AE247" s="42"/>
      <c r="AF247" s="42"/>
      <c r="AG247" s="42"/>
      <c r="AH247" s="42"/>
      <c r="AI247" s="42"/>
      <c r="AJ247" s="42"/>
      <c r="AK247" s="42"/>
      <c r="AL247" s="42"/>
      <c r="AM247" s="42"/>
      <c r="AN247" s="372"/>
      <c r="AO247" s="372"/>
      <c r="AP247" s="372"/>
      <c r="AQ247" s="372"/>
      <c r="BA247" s="43" t="s">
        <v>0</v>
      </c>
      <c r="BB247" s="42"/>
      <c r="BC247" s="42"/>
      <c r="BD247" s="42"/>
      <c r="BE247" s="42"/>
      <c r="BF247" s="42"/>
      <c r="BG247" s="42"/>
      <c r="BH247" s="42"/>
      <c r="BI247" s="42"/>
      <c r="BJ247" s="42"/>
      <c r="BK247" s="42"/>
      <c r="BL247" s="42"/>
      <c r="BM247" s="42"/>
    </row>
    <row r="248" spans="1:65" ht="24.95" customHeight="1">
      <c r="A248" s="42"/>
      <c r="B248" s="42"/>
      <c r="C248" s="42"/>
      <c r="D248" s="42"/>
      <c r="E248" s="42"/>
      <c r="F248" s="42"/>
      <c r="G248" s="42"/>
      <c r="H248" s="42"/>
      <c r="I248" s="42"/>
      <c r="J248" s="42"/>
      <c r="K248" s="42"/>
      <c r="L248" s="42"/>
      <c r="M248" s="42"/>
      <c r="N248" s="42"/>
      <c r="O248" s="42"/>
      <c r="P248" s="42"/>
      <c r="Q248" s="42"/>
      <c r="R248" s="42"/>
      <c r="S248" s="42"/>
      <c r="T248" s="42"/>
      <c r="U248" s="42"/>
      <c r="V248" s="42"/>
      <c r="W248" s="42"/>
      <c r="X248" s="42"/>
      <c r="Y248" s="42"/>
      <c r="Z248" s="42"/>
      <c r="AA248" s="43" t="s">
        <v>0</v>
      </c>
      <c r="AB248" s="42"/>
      <c r="AC248" s="42"/>
      <c r="AD248" s="42"/>
      <c r="AE248" s="42"/>
      <c r="AF248" s="42"/>
      <c r="AG248" s="42"/>
      <c r="AH248" s="42"/>
      <c r="AI248" s="42"/>
      <c r="AJ248" s="42"/>
      <c r="AK248" s="42"/>
      <c r="AL248" s="42"/>
      <c r="AM248" s="42"/>
      <c r="AN248" s="372"/>
      <c r="AO248" s="372"/>
      <c r="AP248" s="372"/>
      <c r="AQ248" s="372"/>
      <c r="BA248" s="43" t="s">
        <v>0</v>
      </c>
      <c r="BB248" s="42"/>
      <c r="BC248" s="42"/>
      <c r="BD248" s="42"/>
      <c r="BE248" s="42"/>
      <c r="BF248" s="42"/>
      <c r="BG248" s="42"/>
      <c r="BH248" s="42"/>
      <c r="BI248" s="42"/>
      <c r="BJ248" s="42"/>
      <c r="BK248" s="42"/>
      <c r="BL248" s="42"/>
      <c r="BM248" s="42"/>
    </row>
    <row r="249" spans="1:65" ht="24.95" customHeight="1">
      <c r="A249" s="42"/>
      <c r="B249" s="42"/>
      <c r="C249" s="42"/>
      <c r="D249" s="42"/>
      <c r="E249" s="42"/>
      <c r="F249" s="42"/>
      <c r="G249" s="42"/>
      <c r="H249" s="42"/>
      <c r="I249" s="42"/>
      <c r="J249" s="42"/>
      <c r="K249" s="42"/>
      <c r="L249" s="42"/>
      <c r="M249" s="42"/>
      <c r="N249" s="42"/>
      <c r="O249" s="42"/>
      <c r="P249" s="42"/>
      <c r="Q249" s="42"/>
      <c r="R249" s="42"/>
      <c r="S249" s="42"/>
      <c r="T249" s="42"/>
      <c r="U249" s="42"/>
      <c r="V249" s="42"/>
      <c r="W249" s="42"/>
      <c r="X249" s="42"/>
      <c r="Y249" s="42"/>
      <c r="Z249" s="42"/>
      <c r="AA249" s="43" t="s">
        <v>0</v>
      </c>
      <c r="AB249" s="42"/>
      <c r="AC249" s="42"/>
      <c r="AD249" s="42"/>
      <c r="AE249" s="42"/>
      <c r="AF249" s="42"/>
      <c r="AG249" s="42"/>
      <c r="AH249" s="42"/>
      <c r="AI249" s="42"/>
      <c r="AJ249" s="42"/>
      <c r="AK249" s="42"/>
      <c r="AL249" s="42"/>
      <c r="AM249" s="42"/>
      <c r="AN249" s="372"/>
      <c r="AO249" s="372"/>
      <c r="AP249" s="372"/>
      <c r="AQ249" s="372"/>
      <c r="BA249" s="43" t="s">
        <v>0</v>
      </c>
      <c r="BB249" s="42"/>
      <c r="BC249" s="42"/>
      <c r="BD249" s="42"/>
      <c r="BE249" s="42"/>
      <c r="BF249" s="42"/>
      <c r="BG249" s="42"/>
      <c r="BH249" s="42"/>
      <c r="BI249" s="42"/>
      <c r="BJ249" s="42"/>
      <c r="BK249" s="42"/>
      <c r="BL249" s="42"/>
      <c r="BM249" s="42"/>
    </row>
    <row r="250" spans="1:65" ht="24.95" customHeight="1">
      <c r="A250" s="42"/>
      <c r="B250" s="42"/>
      <c r="C250" s="42"/>
      <c r="D250" s="42"/>
      <c r="E250" s="42"/>
      <c r="F250" s="42"/>
      <c r="G250" s="42"/>
      <c r="H250" s="42"/>
      <c r="I250" s="42"/>
      <c r="J250" s="42"/>
      <c r="K250" s="42"/>
      <c r="L250" s="42"/>
      <c r="M250" s="42"/>
      <c r="N250" s="42"/>
      <c r="O250" s="42"/>
      <c r="P250" s="42"/>
      <c r="Q250" s="42"/>
      <c r="R250" s="42"/>
      <c r="S250" s="42"/>
      <c r="T250" s="42"/>
      <c r="U250" s="42"/>
      <c r="V250" s="42"/>
      <c r="W250" s="42"/>
      <c r="X250" s="42"/>
      <c r="Y250" s="42"/>
      <c r="Z250" s="42"/>
      <c r="AA250" s="43" t="s">
        <v>0</v>
      </c>
      <c r="AB250" s="42"/>
      <c r="AC250" s="42"/>
      <c r="AD250" s="42"/>
      <c r="AE250" s="42"/>
      <c r="AF250" s="42"/>
      <c r="AG250" s="42"/>
      <c r="AH250" s="42"/>
      <c r="AI250" s="42"/>
      <c r="AJ250" s="42"/>
      <c r="AK250" s="42"/>
      <c r="AL250" s="42"/>
      <c r="AM250" s="42"/>
      <c r="AN250" s="372"/>
      <c r="AO250" s="372"/>
      <c r="AP250" s="372"/>
      <c r="AQ250" s="372"/>
      <c r="BA250" s="43" t="s">
        <v>0</v>
      </c>
      <c r="BB250" s="42"/>
      <c r="BC250" s="42"/>
      <c r="BD250" s="42"/>
      <c r="BE250" s="42"/>
      <c r="BF250" s="42"/>
      <c r="BG250" s="42"/>
      <c r="BH250" s="42"/>
      <c r="BI250" s="42"/>
      <c r="BJ250" s="42"/>
      <c r="BK250" s="42"/>
      <c r="BL250" s="42"/>
      <c r="BM250" s="42"/>
    </row>
    <row r="251" spans="1:65" ht="24.95" customHeight="1">
      <c r="A251" s="42"/>
      <c r="B251" s="42"/>
      <c r="C251" s="42"/>
      <c r="D251" s="42"/>
      <c r="E251" s="42"/>
      <c r="F251" s="42"/>
      <c r="G251" s="42"/>
      <c r="H251" s="42"/>
      <c r="I251" s="42"/>
      <c r="J251" s="42"/>
      <c r="K251" s="42"/>
      <c r="L251" s="42"/>
      <c r="M251" s="42"/>
      <c r="N251" s="42"/>
      <c r="O251" s="42"/>
      <c r="P251" s="42"/>
      <c r="Q251" s="42"/>
      <c r="R251" s="42"/>
      <c r="S251" s="42"/>
      <c r="T251" s="42"/>
      <c r="U251" s="42"/>
      <c r="V251" s="42"/>
      <c r="W251" s="42"/>
      <c r="X251" s="42"/>
      <c r="Y251" s="42"/>
      <c r="Z251" s="42"/>
      <c r="AA251" s="43" t="s">
        <v>0</v>
      </c>
      <c r="AB251" s="42"/>
      <c r="AC251" s="42"/>
      <c r="AD251" s="42"/>
      <c r="AE251" s="42"/>
      <c r="AF251" s="42"/>
      <c r="AG251" s="42"/>
      <c r="AH251" s="42"/>
      <c r="AI251" s="42"/>
      <c r="AJ251" s="42"/>
      <c r="AK251" s="42"/>
      <c r="AL251" s="42"/>
      <c r="AM251" s="42"/>
      <c r="AN251" s="372"/>
      <c r="AO251" s="372"/>
      <c r="AP251" s="372"/>
      <c r="AQ251" s="372"/>
      <c r="BA251" s="43" t="s">
        <v>0</v>
      </c>
      <c r="BB251" s="42"/>
      <c r="BC251" s="42"/>
      <c r="BD251" s="42"/>
      <c r="BE251" s="42"/>
      <c r="BF251" s="42"/>
      <c r="BG251" s="42"/>
      <c r="BH251" s="42"/>
      <c r="BI251" s="42"/>
      <c r="BJ251" s="42"/>
      <c r="BK251" s="42"/>
      <c r="BL251" s="42"/>
      <c r="BM251" s="42"/>
    </row>
    <row r="252" spans="1:65" ht="24.95" customHeight="1">
      <c r="A252" s="42"/>
      <c r="B252" s="42"/>
      <c r="C252" s="42"/>
      <c r="D252" s="42"/>
      <c r="E252" s="42"/>
      <c r="F252" s="42"/>
      <c r="G252" s="42"/>
      <c r="H252" s="42"/>
      <c r="I252" s="42"/>
      <c r="J252" s="42"/>
      <c r="K252" s="42"/>
      <c r="L252" s="42"/>
      <c r="M252" s="42"/>
      <c r="N252" s="42"/>
      <c r="O252" s="42"/>
      <c r="P252" s="42"/>
      <c r="Q252" s="42"/>
      <c r="R252" s="42"/>
      <c r="S252" s="42"/>
      <c r="T252" s="42"/>
      <c r="U252" s="42"/>
      <c r="V252" s="42"/>
      <c r="W252" s="42"/>
      <c r="X252" s="42"/>
      <c r="Y252" s="42"/>
      <c r="Z252" s="42"/>
      <c r="AA252" s="43" t="s">
        <v>0</v>
      </c>
      <c r="AB252" s="42"/>
      <c r="AC252" s="42"/>
      <c r="AD252" s="42"/>
      <c r="AE252" s="42"/>
      <c r="AF252" s="42"/>
      <c r="AG252" s="42"/>
      <c r="AH252" s="42"/>
      <c r="AI252" s="42"/>
      <c r="AJ252" s="42"/>
      <c r="AK252" s="42"/>
      <c r="AL252" s="42"/>
      <c r="AM252" s="42"/>
      <c r="AN252" s="372"/>
      <c r="AO252" s="372"/>
      <c r="AP252" s="372"/>
      <c r="AQ252" s="372"/>
      <c r="BA252" s="43" t="s">
        <v>0</v>
      </c>
      <c r="BB252" s="42"/>
      <c r="BC252" s="42"/>
      <c r="BD252" s="42"/>
      <c r="BE252" s="42"/>
      <c r="BF252" s="42"/>
      <c r="BG252" s="42"/>
      <c r="BH252" s="42"/>
      <c r="BI252" s="42"/>
      <c r="BJ252" s="42"/>
      <c r="BK252" s="42"/>
      <c r="BL252" s="42"/>
      <c r="BM252" s="42"/>
    </row>
    <row r="253" spans="1:65" ht="24.95" customHeight="1">
      <c r="A253" s="42"/>
      <c r="B253" s="42"/>
      <c r="C253" s="42"/>
      <c r="D253" s="42"/>
      <c r="E253" s="42"/>
      <c r="F253" s="42"/>
      <c r="G253" s="42"/>
      <c r="H253" s="42"/>
      <c r="I253" s="42"/>
      <c r="J253" s="42"/>
      <c r="K253" s="42"/>
      <c r="L253" s="42"/>
      <c r="M253" s="42"/>
      <c r="N253" s="42"/>
      <c r="O253" s="42"/>
      <c r="P253" s="42"/>
      <c r="Q253" s="42"/>
      <c r="R253" s="42"/>
      <c r="S253" s="42"/>
      <c r="T253" s="42"/>
      <c r="U253" s="42"/>
      <c r="V253" s="42"/>
      <c r="W253" s="42"/>
      <c r="X253" s="42"/>
      <c r="Y253" s="42"/>
      <c r="Z253" s="42"/>
      <c r="AA253" s="43" t="s">
        <v>0</v>
      </c>
      <c r="AB253" s="42"/>
      <c r="AC253" s="42"/>
      <c r="AD253" s="42"/>
      <c r="AE253" s="42"/>
      <c r="AF253" s="42"/>
      <c r="AG253" s="42"/>
      <c r="AH253" s="42"/>
      <c r="AI253" s="42"/>
      <c r="AJ253" s="42"/>
      <c r="AK253" s="42"/>
      <c r="AL253" s="42"/>
      <c r="AM253" s="42"/>
      <c r="AN253" s="372"/>
      <c r="AO253" s="372"/>
      <c r="AP253" s="372"/>
      <c r="AQ253" s="372"/>
      <c r="BA253" s="43" t="s">
        <v>0</v>
      </c>
      <c r="BB253" s="42"/>
      <c r="BC253" s="42"/>
      <c r="BD253" s="42"/>
      <c r="BE253" s="42"/>
      <c r="BF253" s="42"/>
      <c r="BG253" s="42"/>
      <c r="BH253" s="42"/>
      <c r="BI253" s="42"/>
      <c r="BJ253" s="42"/>
      <c r="BK253" s="42"/>
      <c r="BL253" s="42"/>
      <c r="BM253" s="42"/>
    </row>
    <row r="254" spans="1:65" ht="24.95" customHeight="1">
      <c r="A254" s="42"/>
      <c r="B254" s="42"/>
      <c r="C254" s="42"/>
      <c r="D254" s="42"/>
      <c r="E254" s="42"/>
      <c r="F254" s="42"/>
      <c r="G254" s="42"/>
      <c r="H254" s="42"/>
      <c r="I254" s="42"/>
      <c r="J254" s="42"/>
      <c r="K254" s="42"/>
      <c r="L254" s="42"/>
      <c r="M254" s="42"/>
      <c r="N254" s="42"/>
      <c r="O254" s="42"/>
      <c r="P254" s="42"/>
      <c r="Q254" s="42"/>
      <c r="R254" s="42"/>
      <c r="S254" s="42"/>
      <c r="T254" s="42"/>
      <c r="U254" s="42"/>
      <c r="V254" s="42"/>
      <c r="W254" s="42"/>
      <c r="X254" s="42"/>
      <c r="Y254" s="42"/>
      <c r="Z254" s="42"/>
      <c r="AA254" s="43" t="s">
        <v>0</v>
      </c>
      <c r="AB254" s="42"/>
      <c r="AC254" s="42"/>
      <c r="AD254" s="42"/>
      <c r="AE254" s="42"/>
      <c r="AF254" s="42"/>
      <c r="AG254" s="42"/>
      <c r="AH254" s="42"/>
      <c r="AI254" s="42"/>
      <c r="AJ254" s="42"/>
      <c r="AK254" s="42"/>
      <c r="AL254" s="42"/>
      <c r="AM254" s="42"/>
      <c r="AN254" s="372"/>
      <c r="AO254" s="372"/>
      <c r="AP254" s="372"/>
      <c r="AQ254" s="372"/>
      <c r="BA254" s="43" t="s">
        <v>0</v>
      </c>
      <c r="BB254" s="42"/>
      <c r="BC254" s="42"/>
      <c r="BD254" s="42"/>
      <c r="BE254" s="42"/>
      <c r="BF254" s="42"/>
      <c r="BG254" s="42"/>
      <c r="BH254" s="42"/>
      <c r="BI254" s="42"/>
      <c r="BJ254" s="42"/>
      <c r="BK254" s="42"/>
      <c r="BL254" s="42"/>
      <c r="BM254" s="42"/>
    </row>
    <row r="255" spans="1:65" ht="24.95" customHeight="1">
      <c r="A255" s="42"/>
      <c r="B255" s="42"/>
      <c r="C255" s="42"/>
      <c r="D255" s="42"/>
      <c r="E255" s="42"/>
      <c r="F255" s="42"/>
      <c r="G255" s="42"/>
      <c r="H255" s="42"/>
      <c r="I255" s="42"/>
      <c r="J255" s="42"/>
      <c r="K255" s="42"/>
      <c r="L255" s="42"/>
      <c r="M255" s="42"/>
      <c r="N255" s="42"/>
      <c r="O255" s="42"/>
      <c r="P255" s="42"/>
      <c r="Q255" s="42"/>
      <c r="R255" s="42"/>
      <c r="S255" s="42"/>
      <c r="T255" s="42"/>
      <c r="U255" s="42"/>
      <c r="V255" s="42"/>
      <c r="W255" s="42"/>
      <c r="X255" s="42"/>
      <c r="Y255" s="42"/>
      <c r="Z255" s="42"/>
      <c r="AA255" s="43" t="s">
        <v>0</v>
      </c>
      <c r="AB255" s="42"/>
      <c r="AC255" s="42"/>
      <c r="AD255" s="42"/>
      <c r="AE255" s="42"/>
      <c r="AF255" s="42"/>
      <c r="AG255" s="42"/>
      <c r="AH255" s="42"/>
      <c r="AI255" s="42"/>
      <c r="AJ255" s="42"/>
      <c r="AK255" s="42"/>
      <c r="AL255" s="42"/>
      <c r="AM255" s="42"/>
      <c r="AN255" s="372"/>
      <c r="AO255" s="372"/>
      <c r="AP255" s="372"/>
      <c r="AQ255" s="372"/>
      <c r="BA255" s="43" t="s">
        <v>0</v>
      </c>
      <c r="BB255" s="42"/>
      <c r="BC255" s="42"/>
      <c r="BD255" s="42"/>
      <c r="BE255" s="42"/>
      <c r="BF255" s="42"/>
      <c r="BG255" s="42"/>
      <c r="BH255" s="42"/>
      <c r="BI255" s="42"/>
      <c r="BJ255" s="42"/>
      <c r="BK255" s="42"/>
      <c r="BL255" s="42"/>
      <c r="BM255" s="42"/>
    </row>
    <row r="256" spans="1:65" ht="24.95" customHeight="1">
      <c r="A256" s="42"/>
      <c r="B256" s="42"/>
      <c r="C256" s="42"/>
      <c r="D256" s="42"/>
      <c r="E256" s="42"/>
      <c r="F256" s="42"/>
      <c r="G256" s="42"/>
      <c r="H256" s="42"/>
      <c r="I256" s="42"/>
      <c r="J256" s="42"/>
      <c r="K256" s="42"/>
      <c r="L256" s="42"/>
      <c r="M256" s="42"/>
      <c r="N256" s="42"/>
      <c r="O256" s="42"/>
      <c r="P256" s="42"/>
      <c r="Q256" s="42"/>
      <c r="R256" s="42"/>
      <c r="S256" s="42"/>
      <c r="T256" s="42"/>
      <c r="U256" s="42"/>
      <c r="V256" s="42"/>
      <c r="W256" s="42"/>
      <c r="X256" s="42"/>
      <c r="Y256" s="42"/>
      <c r="Z256" s="42"/>
      <c r="AA256" s="43" t="s">
        <v>0</v>
      </c>
      <c r="AB256" s="42"/>
      <c r="AC256" s="42"/>
      <c r="AD256" s="42"/>
      <c r="AE256" s="42"/>
      <c r="AF256" s="42"/>
      <c r="AG256" s="42"/>
      <c r="AH256" s="42"/>
      <c r="AI256" s="42"/>
      <c r="AJ256" s="42"/>
      <c r="AK256" s="42"/>
      <c r="AL256" s="42"/>
      <c r="AM256" s="42"/>
      <c r="AN256" s="372"/>
      <c r="AO256" s="372"/>
      <c r="AP256" s="372"/>
      <c r="AQ256" s="372"/>
      <c r="BA256" s="43" t="s">
        <v>0</v>
      </c>
      <c r="BB256" s="42"/>
      <c r="BC256" s="42"/>
      <c r="BD256" s="42"/>
      <c r="BE256" s="42"/>
      <c r="BF256" s="42"/>
      <c r="BG256" s="42"/>
      <c r="BH256" s="42"/>
      <c r="BI256" s="42"/>
      <c r="BJ256" s="42"/>
      <c r="BK256" s="42"/>
      <c r="BL256" s="42"/>
      <c r="BM256" s="42"/>
    </row>
    <row r="257" spans="1:65" ht="24.95" customHeight="1">
      <c r="A257" s="42"/>
      <c r="B257" s="42"/>
      <c r="C257" s="42"/>
      <c r="D257" s="42"/>
      <c r="E257" s="42"/>
      <c r="F257" s="42"/>
      <c r="G257" s="42"/>
      <c r="H257" s="42"/>
      <c r="I257" s="42"/>
      <c r="J257" s="42"/>
      <c r="K257" s="42"/>
      <c r="L257" s="42"/>
      <c r="M257" s="42"/>
      <c r="N257" s="42"/>
      <c r="O257" s="42"/>
      <c r="P257" s="42"/>
      <c r="Q257" s="42"/>
      <c r="R257" s="42"/>
      <c r="S257" s="42"/>
      <c r="T257" s="42"/>
      <c r="U257" s="42"/>
      <c r="V257" s="42"/>
      <c r="W257" s="42"/>
      <c r="X257" s="42"/>
      <c r="Y257" s="42"/>
      <c r="Z257" s="42"/>
      <c r="AA257" s="43" t="s">
        <v>0</v>
      </c>
      <c r="AB257" s="42"/>
      <c r="AC257" s="42"/>
      <c r="AD257" s="42"/>
      <c r="AE257" s="42"/>
      <c r="AF257" s="42"/>
      <c r="AG257" s="42"/>
      <c r="AH257" s="42"/>
      <c r="AI257" s="42"/>
      <c r="AJ257" s="42"/>
      <c r="AK257" s="42"/>
      <c r="AL257" s="42"/>
      <c r="AM257" s="42"/>
      <c r="AN257" s="372"/>
      <c r="AO257" s="372"/>
      <c r="AP257" s="372"/>
      <c r="AQ257" s="372"/>
      <c r="BA257" s="43" t="s">
        <v>0</v>
      </c>
      <c r="BB257" s="42"/>
      <c r="BC257" s="42"/>
      <c r="BD257" s="42"/>
      <c r="BE257" s="42"/>
      <c r="BF257" s="42"/>
      <c r="BG257" s="42"/>
      <c r="BH257" s="42"/>
      <c r="BI257" s="42"/>
      <c r="BJ257" s="42"/>
      <c r="BK257" s="42"/>
      <c r="BL257" s="42"/>
      <c r="BM257" s="42"/>
    </row>
    <row r="258" spans="1:65" ht="24.95" customHeight="1">
      <c r="A258" s="42"/>
      <c r="B258" s="42"/>
      <c r="C258" s="42"/>
      <c r="D258" s="42"/>
      <c r="E258" s="42"/>
      <c r="F258" s="42"/>
      <c r="G258" s="42"/>
      <c r="H258" s="42"/>
      <c r="I258" s="42"/>
      <c r="J258" s="42"/>
      <c r="K258" s="42"/>
      <c r="L258" s="42"/>
      <c r="M258" s="42"/>
      <c r="N258" s="42"/>
      <c r="O258" s="42"/>
      <c r="P258" s="42"/>
      <c r="Q258" s="42"/>
      <c r="R258" s="42"/>
      <c r="S258" s="42"/>
      <c r="T258" s="42"/>
      <c r="U258" s="42"/>
      <c r="V258" s="42"/>
      <c r="W258" s="42"/>
      <c r="X258" s="42"/>
      <c r="Y258" s="42"/>
      <c r="Z258" s="42"/>
      <c r="AA258" s="43" t="s">
        <v>0</v>
      </c>
      <c r="AB258" s="42"/>
      <c r="AC258" s="42"/>
      <c r="AD258" s="42"/>
      <c r="AE258" s="42"/>
      <c r="AF258" s="42"/>
      <c r="AG258" s="42"/>
      <c r="AH258" s="42"/>
      <c r="AI258" s="42"/>
      <c r="AJ258" s="42"/>
      <c r="AK258" s="42"/>
      <c r="AL258" s="42"/>
      <c r="AM258" s="42"/>
      <c r="AN258" s="372"/>
      <c r="AO258" s="372"/>
      <c r="AP258" s="372"/>
      <c r="AQ258" s="372"/>
      <c r="BA258" s="43" t="s">
        <v>0</v>
      </c>
      <c r="BB258" s="42"/>
      <c r="BC258" s="42"/>
      <c r="BD258" s="42"/>
      <c r="BE258" s="42"/>
      <c r="BF258" s="42"/>
      <c r="BG258" s="42"/>
      <c r="BH258" s="42"/>
      <c r="BI258" s="42"/>
      <c r="BJ258" s="42"/>
      <c r="BK258" s="42"/>
      <c r="BL258" s="42"/>
      <c r="BM258" s="42"/>
    </row>
    <row r="259" spans="1:65" ht="24.95" customHeight="1">
      <c r="A259" s="42"/>
      <c r="B259" s="42"/>
      <c r="C259" s="42"/>
      <c r="D259" s="42"/>
      <c r="E259" s="42"/>
      <c r="F259" s="42"/>
      <c r="G259" s="42"/>
      <c r="H259" s="42"/>
      <c r="I259" s="42"/>
      <c r="J259" s="42"/>
      <c r="K259" s="42"/>
      <c r="L259" s="42"/>
      <c r="M259" s="42"/>
      <c r="N259" s="42"/>
      <c r="O259" s="42"/>
      <c r="P259" s="42"/>
      <c r="Q259" s="42"/>
      <c r="R259" s="42"/>
      <c r="S259" s="42"/>
      <c r="T259" s="42"/>
      <c r="U259" s="42"/>
      <c r="V259" s="42"/>
      <c r="W259" s="42"/>
      <c r="X259" s="42"/>
      <c r="Y259" s="42"/>
      <c r="Z259" s="42"/>
      <c r="AA259" s="43" t="s">
        <v>0</v>
      </c>
      <c r="AB259" s="42"/>
      <c r="AC259" s="42"/>
      <c r="AD259" s="42"/>
      <c r="AE259" s="42"/>
      <c r="AF259" s="42"/>
      <c r="AG259" s="42"/>
      <c r="AH259" s="42"/>
      <c r="AI259" s="42"/>
      <c r="AJ259" s="42"/>
      <c r="AK259" s="42"/>
      <c r="AL259" s="42"/>
      <c r="AM259" s="42"/>
      <c r="AN259" s="372"/>
      <c r="AO259" s="372"/>
      <c r="AP259" s="372"/>
      <c r="AQ259" s="372"/>
      <c r="BA259" s="43" t="s">
        <v>0</v>
      </c>
      <c r="BB259" s="42"/>
      <c r="BC259" s="42"/>
      <c r="BD259" s="42"/>
      <c r="BE259" s="42"/>
      <c r="BF259" s="42"/>
      <c r="BG259" s="42"/>
      <c r="BH259" s="42"/>
      <c r="BI259" s="42"/>
      <c r="BJ259" s="42"/>
      <c r="BK259" s="42"/>
      <c r="BL259" s="42"/>
      <c r="BM259" s="42"/>
    </row>
    <row r="260" spans="1:65" ht="24.95" customHeight="1">
      <c r="A260" s="42"/>
      <c r="B260" s="42"/>
      <c r="C260" s="42"/>
      <c r="D260" s="42"/>
      <c r="E260" s="42"/>
      <c r="F260" s="42"/>
      <c r="G260" s="42"/>
      <c r="H260" s="42"/>
      <c r="I260" s="42"/>
      <c r="J260" s="42"/>
      <c r="K260" s="42"/>
      <c r="L260" s="42"/>
      <c r="M260" s="42"/>
      <c r="N260" s="42"/>
      <c r="O260" s="42"/>
      <c r="P260" s="42"/>
      <c r="Q260" s="42"/>
      <c r="R260" s="42"/>
      <c r="S260" s="42"/>
      <c r="T260" s="42"/>
      <c r="U260" s="42"/>
      <c r="V260" s="42"/>
      <c r="W260" s="42"/>
      <c r="X260" s="42"/>
      <c r="Y260" s="42"/>
      <c r="Z260" s="42"/>
      <c r="AA260" s="43" t="s">
        <v>0</v>
      </c>
      <c r="AB260" s="42"/>
      <c r="AC260" s="42"/>
      <c r="AD260" s="42"/>
      <c r="AE260" s="42"/>
      <c r="AF260" s="42"/>
      <c r="AG260" s="42"/>
      <c r="AH260" s="42"/>
      <c r="AI260" s="42"/>
      <c r="AJ260" s="42"/>
      <c r="AK260" s="42"/>
      <c r="AL260" s="42"/>
      <c r="AM260" s="42"/>
      <c r="AN260" s="372"/>
      <c r="AO260" s="372"/>
      <c r="AP260" s="372"/>
      <c r="AQ260" s="372"/>
      <c r="BA260" s="43" t="s">
        <v>0</v>
      </c>
      <c r="BB260" s="42"/>
      <c r="BC260" s="42"/>
      <c r="BD260" s="42"/>
      <c r="BE260" s="42"/>
      <c r="BF260" s="42"/>
      <c r="BG260" s="42"/>
      <c r="BH260" s="42"/>
      <c r="BI260" s="42"/>
      <c r="BJ260" s="42"/>
      <c r="BK260" s="42"/>
      <c r="BL260" s="42"/>
      <c r="BM260" s="42"/>
    </row>
    <row r="261" spans="1:65" ht="24.95" customHeight="1">
      <c r="A261" s="42"/>
      <c r="B261" s="42"/>
      <c r="C261" s="42"/>
      <c r="D261" s="42"/>
      <c r="E261" s="42"/>
      <c r="F261" s="42"/>
      <c r="G261" s="42"/>
      <c r="H261" s="42"/>
      <c r="I261" s="42"/>
      <c r="J261" s="42"/>
      <c r="K261" s="42"/>
      <c r="L261" s="42"/>
      <c r="M261" s="42"/>
      <c r="N261" s="42"/>
      <c r="O261" s="42"/>
      <c r="P261" s="42"/>
      <c r="Q261" s="42"/>
      <c r="R261" s="42"/>
      <c r="S261" s="42"/>
      <c r="T261" s="42"/>
      <c r="U261" s="42"/>
      <c r="V261" s="42"/>
      <c r="W261" s="42"/>
      <c r="X261" s="42"/>
      <c r="Y261" s="42"/>
      <c r="Z261" s="42"/>
      <c r="AA261" s="43" t="s">
        <v>0</v>
      </c>
      <c r="AB261" s="42"/>
      <c r="AC261" s="42"/>
      <c r="AD261" s="42"/>
      <c r="AE261" s="42"/>
      <c r="AF261" s="42"/>
      <c r="AG261" s="42"/>
      <c r="AH261" s="42"/>
      <c r="AI261" s="42"/>
      <c r="AJ261" s="42"/>
      <c r="AK261" s="42"/>
      <c r="AL261" s="42"/>
      <c r="AM261" s="42"/>
      <c r="AN261" s="372"/>
      <c r="AO261" s="372"/>
      <c r="AP261" s="372"/>
      <c r="AQ261" s="372"/>
      <c r="BA261" s="43" t="s">
        <v>0</v>
      </c>
      <c r="BB261" s="42"/>
      <c r="BC261" s="42"/>
      <c r="BD261" s="42"/>
      <c r="BE261" s="42"/>
      <c r="BF261" s="42"/>
      <c r="BG261" s="42"/>
      <c r="BH261" s="42"/>
      <c r="BI261" s="42"/>
      <c r="BJ261" s="42"/>
      <c r="BK261" s="42"/>
      <c r="BL261" s="42"/>
      <c r="BM261" s="42"/>
    </row>
    <row r="262" spans="1:65" ht="24.95" customHeight="1">
      <c r="A262" s="42"/>
      <c r="B262" s="42"/>
      <c r="C262" s="42"/>
      <c r="D262" s="42"/>
      <c r="E262" s="42"/>
      <c r="F262" s="42"/>
      <c r="G262" s="42"/>
      <c r="H262" s="42"/>
      <c r="I262" s="42"/>
      <c r="J262" s="42"/>
      <c r="K262" s="42"/>
      <c r="L262" s="42"/>
      <c r="M262" s="42"/>
      <c r="N262" s="42"/>
      <c r="O262" s="42"/>
      <c r="P262" s="42"/>
      <c r="Q262" s="42"/>
      <c r="R262" s="42"/>
      <c r="S262" s="42"/>
      <c r="T262" s="42"/>
      <c r="U262" s="42"/>
      <c r="V262" s="42"/>
      <c r="W262" s="42"/>
      <c r="X262" s="42"/>
      <c r="Y262" s="42"/>
      <c r="Z262" s="42"/>
      <c r="AA262" s="43" t="s">
        <v>0</v>
      </c>
      <c r="AB262" s="42"/>
      <c r="AC262" s="42"/>
      <c r="AD262" s="42"/>
      <c r="AE262" s="42"/>
      <c r="AF262" s="42"/>
      <c r="AG262" s="42"/>
      <c r="AH262" s="42"/>
      <c r="AI262" s="42"/>
      <c r="AJ262" s="42"/>
      <c r="AK262" s="42"/>
      <c r="AL262" s="42"/>
      <c r="AM262" s="42"/>
      <c r="AN262" s="372"/>
      <c r="AO262" s="372"/>
      <c r="AP262" s="372"/>
      <c r="AQ262" s="372"/>
      <c r="BA262" s="43" t="s">
        <v>0</v>
      </c>
      <c r="BB262" s="42"/>
      <c r="BC262" s="42"/>
      <c r="BD262" s="42"/>
      <c r="BE262" s="42"/>
      <c r="BF262" s="42"/>
      <c r="BG262" s="42"/>
      <c r="BH262" s="42"/>
      <c r="BI262" s="42"/>
      <c r="BJ262" s="42"/>
      <c r="BK262" s="42"/>
      <c r="BL262" s="42"/>
      <c r="BM262" s="42"/>
    </row>
    <row r="263" spans="1:65" ht="24.95" customHeight="1">
      <c r="A263" s="42"/>
      <c r="B263" s="42"/>
      <c r="C263" s="42"/>
      <c r="D263" s="42"/>
      <c r="E263" s="42"/>
      <c r="F263" s="42"/>
      <c r="G263" s="42"/>
      <c r="H263" s="42"/>
      <c r="I263" s="42"/>
      <c r="J263" s="42"/>
      <c r="K263" s="42"/>
      <c r="L263" s="42"/>
      <c r="M263" s="42"/>
      <c r="N263" s="42"/>
      <c r="O263" s="42"/>
      <c r="P263" s="42"/>
      <c r="Q263" s="42"/>
      <c r="R263" s="42"/>
      <c r="S263" s="42"/>
      <c r="T263" s="42"/>
      <c r="U263" s="42"/>
      <c r="V263" s="42"/>
      <c r="W263" s="42"/>
      <c r="X263" s="42"/>
      <c r="Y263" s="42"/>
      <c r="Z263" s="42"/>
      <c r="AA263" s="43" t="s">
        <v>0</v>
      </c>
      <c r="AB263" s="42"/>
      <c r="AC263" s="42"/>
      <c r="AD263" s="42"/>
      <c r="AE263" s="42"/>
      <c r="AF263" s="42"/>
      <c r="AG263" s="42"/>
      <c r="AH263" s="42"/>
      <c r="AI263" s="42"/>
      <c r="AJ263" s="42"/>
      <c r="AK263" s="42"/>
      <c r="AL263" s="42"/>
      <c r="AM263" s="42"/>
      <c r="AN263" s="372"/>
      <c r="AO263" s="372"/>
      <c r="AP263" s="372"/>
      <c r="AQ263" s="372"/>
      <c r="BA263" s="43" t="s">
        <v>0</v>
      </c>
      <c r="BB263" s="42"/>
      <c r="BC263" s="42"/>
      <c r="BD263" s="42"/>
      <c r="BE263" s="42"/>
      <c r="BF263" s="42"/>
      <c r="BG263" s="42"/>
      <c r="BH263" s="42"/>
      <c r="BI263" s="42"/>
      <c r="BJ263" s="42"/>
      <c r="BK263" s="42"/>
      <c r="BL263" s="42"/>
      <c r="BM263" s="42"/>
    </row>
    <row r="264" spans="1:65" ht="24.95" customHeight="1">
      <c r="A264" s="42"/>
      <c r="B264" s="42"/>
      <c r="C264" s="42"/>
      <c r="D264" s="42"/>
      <c r="E264" s="42"/>
      <c r="F264" s="42"/>
      <c r="G264" s="42"/>
      <c r="H264" s="42"/>
      <c r="I264" s="42"/>
      <c r="J264" s="42"/>
      <c r="K264" s="42"/>
      <c r="L264" s="42"/>
      <c r="M264" s="42"/>
      <c r="N264" s="42"/>
      <c r="O264" s="42"/>
      <c r="P264" s="42"/>
      <c r="Q264" s="42"/>
      <c r="R264" s="42"/>
      <c r="S264" s="42"/>
      <c r="T264" s="42"/>
      <c r="U264" s="42"/>
      <c r="V264" s="42"/>
      <c r="W264" s="42"/>
      <c r="X264" s="42"/>
      <c r="Y264" s="42"/>
      <c r="Z264" s="42"/>
      <c r="AA264" s="43" t="s">
        <v>0</v>
      </c>
      <c r="AB264" s="42"/>
      <c r="AC264" s="42"/>
      <c r="AD264" s="42"/>
      <c r="AE264" s="42"/>
      <c r="AF264" s="42"/>
      <c r="AG264" s="42"/>
      <c r="AH264" s="42"/>
      <c r="AI264" s="42"/>
      <c r="AJ264" s="42"/>
      <c r="AK264" s="42"/>
      <c r="AL264" s="42"/>
      <c r="AM264" s="42"/>
      <c r="AN264" s="372"/>
      <c r="AO264" s="372"/>
      <c r="AP264" s="372"/>
      <c r="AQ264" s="372"/>
      <c r="BA264" s="43" t="s">
        <v>0</v>
      </c>
      <c r="BB264" s="42"/>
      <c r="BC264" s="42"/>
      <c r="BD264" s="42"/>
      <c r="BE264" s="42"/>
      <c r="BF264" s="42"/>
      <c r="BG264" s="42"/>
      <c r="BH264" s="42"/>
      <c r="BI264" s="42"/>
      <c r="BJ264" s="42"/>
      <c r="BK264" s="42"/>
      <c r="BL264" s="42"/>
      <c r="BM264" s="42"/>
    </row>
    <row r="265" spans="1:65" ht="24.95" customHeight="1">
      <c r="A265" s="42"/>
      <c r="B265" s="42"/>
      <c r="C265" s="42"/>
      <c r="D265" s="42"/>
      <c r="E265" s="42"/>
      <c r="F265" s="42"/>
      <c r="G265" s="42"/>
      <c r="H265" s="42"/>
      <c r="I265" s="42"/>
      <c r="J265" s="42"/>
      <c r="K265" s="42"/>
      <c r="L265" s="42"/>
      <c r="M265" s="42"/>
      <c r="N265" s="42"/>
      <c r="O265" s="42"/>
      <c r="P265" s="42"/>
      <c r="Q265" s="42"/>
      <c r="R265" s="42"/>
      <c r="S265" s="42"/>
      <c r="T265" s="42"/>
      <c r="U265" s="42"/>
      <c r="V265" s="42"/>
      <c r="W265" s="42"/>
      <c r="X265" s="42"/>
      <c r="Y265" s="42"/>
      <c r="Z265" s="42"/>
      <c r="AA265" s="43" t="s">
        <v>0</v>
      </c>
      <c r="AB265" s="42"/>
      <c r="AC265" s="42"/>
      <c r="AD265" s="42"/>
      <c r="AE265" s="42"/>
      <c r="AF265" s="42"/>
      <c r="AG265" s="42"/>
      <c r="AH265" s="42"/>
      <c r="AI265" s="42"/>
      <c r="AJ265" s="42"/>
      <c r="AK265" s="42"/>
      <c r="AL265" s="42"/>
      <c r="AM265" s="42"/>
      <c r="AN265" s="372"/>
      <c r="AO265" s="372"/>
      <c r="AP265" s="372"/>
      <c r="AQ265" s="372"/>
      <c r="BA265" s="43" t="s">
        <v>0</v>
      </c>
      <c r="BB265" s="42"/>
      <c r="BC265" s="42"/>
      <c r="BD265" s="42"/>
      <c r="BE265" s="42"/>
      <c r="BF265" s="42"/>
      <c r="BG265" s="42"/>
      <c r="BH265" s="42"/>
      <c r="BI265" s="42"/>
      <c r="BJ265" s="42"/>
      <c r="BK265" s="42"/>
      <c r="BL265" s="42"/>
      <c r="BM265" s="42"/>
    </row>
    <row r="266" spans="1:65" ht="24.95" customHeight="1">
      <c r="A266" s="42"/>
      <c r="B266" s="42"/>
      <c r="C266" s="42"/>
      <c r="D266" s="42"/>
      <c r="E266" s="42"/>
      <c r="F266" s="42"/>
      <c r="G266" s="42"/>
      <c r="H266" s="42"/>
      <c r="I266" s="42"/>
      <c r="J266" s="42"/>
      <c r="K266" s="42"/>
      <c r="L266" s="42"/>
      <c r="M266" s="42"/>
      <c r="N266" s="42"/>
      <c r="O266" s="42"/>
      <c r="P266" s="42"/>
      <c r="Q266" s="42"/>
      <c r="R266" s="42"/>
      <c r="S266" s="42"/>
      <c r="T266" s="42"/>
      <c r="U266" s="42"/>
      <c r="V266" s="42"/>
      <c r="W266" s="42"/>
      <c r="X266" s="42"/>
      <c r="Y266" s="42"/>
      <c r="Z266" s="42"/>
      <c r="AA266" s="43" t="s">
        <v>0</v>
      </c>
      <c r="AB266" s="42"/>
      <c r="AC266" s="42"/>
      <c r="AD266" s="42"/>
      <c r="AE266" s="42"/>
      <c r="AF266" s="42"/>
      <c r="AG266" s="42"/>
      <c r="AH266" s="42"/>
      <c r="AI266" s="42"/>
      <c r="AJ266" s="42"/>
      <c r="AK266" s="42"/>
      <c r="AL266" s="42"/>
      <c r="AM266" s="42"/>
      <c r="AN266" s="372"/>
      <c r="AO266" s="372"/>
      <c r="AP266" s="372"/>
      <c r="AQ266" s="372"/>
      <c r="BA266" s="43" t="s">
        <v>0</v>
      </c>
      <c r="BB266" s="42"/>
      <c r="BC266" s="42"/>
      <c r="BD266" s="42"/>
      <c r="BE266" s="42"/>
      <c r="BF266" s="42"/>
      <c r="BG266" s="42"/>
      <c r="BH266" s="42"/>
      <c r="BI266" s="42"/>
      <c r="BJ266" s="42"/>
      <c r="BK266" s="42"/>
      <c r="BL266" s="42"/>
      <c r="BM266" s="42"/>
    </row>
    <row r="267" spans="1:65" ht="24.95" customHeight="1">
      <c r="A267" s="42"/>
      <c r="B267" s="42"/>
      <c r="C267" s="42"/>
      <c r="D267" s="42"/>
      <c r="E267" s="42"/>
      <c r="F267" s="42"/>
      <c r="G267" s="42"/>
      <c r="H267" s="42"/>
      <c r="I267" s="42"/>
      <c r="J267" s="42"/>
      <c r="K267" s="42"/>
      <c r="L267" s="42"/>
      <c r="M267" s="42"/>
      <c r="N267" s="42"/>
      <c r="O267" s="42"/>
      <c r="P267" s="42"/>
      <c r="Q267" s="42"/>
      <c r="R267" s="42"/>
      <c r="S267" s="42"/>
      <c r="T267" s="42"/>
      <c r="U267" s="42"/>
      <c r="V267" s="42"/>
      <c r="W267" s="42"/>
      <c r="X267" s="42"/>
      <c r="Y267" s="42"/>
      <c r="Z267" s="42"/>
      <c r="AA267" s="43" t="s">
        <v>0</v>
      </c>
      <c r="AB267" s="42"/>
      <c r="AC267" s="42"/>
      <c r="AD267" s="42"/>
      <c r="AE267" s="42"/>
      <c r="AF267" s="42"/>
      <c r="AG267" s="42"/>
      <c r="AH267" s="42"/>
      <c r="AI267" s="42"/>
      <c r="AJ267" s="42"/>
      <c r="AK267" s="42"/>
      <c r="AL267" s="42"/>
      <c r="AM267" s="42"/>
      <c r="AN267" s="372"/>
      <c r="AO267" s="372"/>
      <c r="AP267" s="372"/>
      <c r="AQ267" s="372"/>
      <c r="BA267" s="43" t="s">
        <v>0</v>
      </c>
      <c r="BB267" s="42"/>
      <c r="BC267" s="42"/>
      <c r="BD267" s="42"/>
      <c r="BE267" s="42"/>
      <c r="BF267" s="42"/>
      <c r="BG267" s="42"/>
      <c r="BH267" s="42"/>
      <c r="BI267" s="42"/>
      <c r="BJ267" s="42"/>
      <c r="BK267" s="42"/>
      <c r="BL267" s="42"/>
      <c r="BM267" s="42"/>
    </row>
    <row r="268" spans="1:65" ht="24.95" customHeight="1">
      <c r="A268" s="42"/>
      <c r="B268" s="42"/>
      <c r="C268" s="42"/>
      <c r="D268" s="42"/>
      <c r="E268" s="42"/>
      <c r="F268" s="42"/>
      <c r="G268" s="42"/>
      <c r="H268" s="42"/>
      <c r="I268" s="42"/>
      <c r="J268" s="42"/>
      <c r="K268" s="42"/>
      <c r="L268" s="42"/>
      <c r="M268" s="42"/>
      <c r="N268" s="42"/>
      <c r="O268" s="42"/>
      <c r="P268" s="42"/>
      <c r="Q268" s="42"/>
      <c r="R268" s="42"/>
      <c r="S268" s="42"/>
      <c r="T268" s="42"/>
      <c r="U268" s="42"/>
      <c r="V268" s="42"/>
      <c r="W268" s="42"/>
      <c r="X268" s="42"/>
      <c r="Y268" s="42"/>
      <c r="Z268" s="42"/>
      <c r="AA268" s="43" t="s">
        <v>0</v>
      </c>
      <c r="AB268" s="42"/>
      <c r="AC268" s="42"/>
      <c r="AD268" s="42"/>
      <c r="AE268" s="42"/>
      <c r="AF268" s="42"/>
      <c r="AG268" s="42"/>
      <c r="AH268" s="42"/>
      <c r="AI268" s="42"/>
      <c r="AJ268" s="42"/>
      <c r="AK268" s="42"/>
      <c r="AL268" s="42"/>
      <c r="AM268" s="42"/>
      <c r="AN268" s="372"/>
      <c r="AO268" s="372"/>
      <c r="AP268" s="372"/>
      <c r="AQ268" s="372"/>
      <c r="BA268" s="43" t="s">
        <v>0</v>
      </c>
      <c r="BB268" s="42"/>
      <c r="BC268" s="42"/>
      <c r="BD268" s="42"/>
      <c r="BE268" s="42"/>
      <c r="BF268" s="42"/>
      <c r="BG268" s="42"/>
      <c r="BH268" s="42"/>
      <c r="BI268" s="42"/>
      <c r="BJ268" s="42"/>
      <c r="BK268" s="42"/>
      <c r="BL268" s="42"/>
      <c r="BM268" s="42"/>
    </row>
    <row r="269" spans="1:65" ht="24.95" customHeight="1">
      <c r="A269" s="42"/>
      <c r="B269" s="42"/>
      <c r="C269" s="42"/>
      <c r="D269" s="42"/>
      <c r="E269" s="42"/>
      <c r="F269" s="42"/>
      <c r="G269" s="42"/>
      <c r="H269" s="42"/>
      <c r="I269" s="42"/>
      <c r="J269" s="42"/>
      <c r="K269" s="42"/>
      <c r="L269" s="42"/>
      <c r="M269" s="42"/>
      <c r="N269" s="42"/>
      <c r="O269" s="42"/>
      <c r="P269" s="42"/>
      <c r="Q269" s="42"/>
      <c r="R269" s="42"/>
      <c r="S269" s="42"/>
      <c r="T269" s="42"/>
      <c r="U269" s="42"/>
      <c r="V269" s="42"/>
      <c r="W269" s="42"/>
      <c r="X269" s="42"/>
      <c r="Y269" s="42"/>
      <c r="Z269" s="42"/>
      <c r="AA269" s="43" t="s">
        <v>0</v>
      </c>
      <c r="AB269" s="42"/>
      <c r="AC269" s="42"/>
      <c r="AD269" s="42"/>
      <c r="AE269" s="42"/>
      <c r="AF269" s="42"/>
      <c r="AG269" s="42"/>
      <c r="AH269" s="42"/>
      <c r="AI269" s="42"/>
      <c r="AJ269" s="42"/>
      <c r="AK269" s="42"/>
      <c r="AL269" s="42"/>
      <c r="AM269" s="42"/>
      <c r="AN269" s="372"/>
      <c r="AO269" s="372"/>
      <c r="AP269" s="372"/>
      <c r="AQ269" s="372"/>
      <c r="BA269" s="43" t="s">
        <v>0</v>
      </c>
      <c r="BB269" s="42"/>
      <c r="BC269" s="42"/>
      <c r="BD269" s="42"/>
      <c r="BE269" s="42"/>
      <c r="BF269" s="42"/>
      <c r="BG269" s="42"/>
      <c r="BH269" s="42"/>
      <c r="BI269" s="42"/>
      <c r="BJ269" s="42"/>
      <c r="BK269" s="42"/>
      <c r="BL269" s="42"/>
      <c r="BM269" s="42"/>
    </row>
    <row r="270" spans="1:65" ht="24.95" customHeight="1">
      <c r="A270" s="42"/>
      <c r="B270" s="42"/>
      <c r="C270" s="42"/>
      <c r="D270" s="42"/>
      <c r="E270" s="42"/>
      <c r="F270" s="42"/>
      <c r="G270" s="42"/>
      <c r="H270" s="42"/>
      <c r="I270" s="42"/>
      <c r="J270" s="42"/>
      <c r="K270" s="42"/>
      <c r="L270" s="42"/>
      <c r="M270" s="42"/>
      <c r="N270" s="42"/>
      <c r="O270" s="42"/>
      <c r="P270" s="42"/>
      <c r="Q270" s="42"/>
      <c r="R270" s="42"/>
      <c r="S270" s="42"/>
      <c r="T270" s="42"/>
      <c r="U270" s="42"/>
      <c r="V270" s="42"/>
      <c r="W270" s="42"/>
      <c r="X270" s="42"/>
      <c r="Y270" s="42"/>
      <c r="Z270" s="42"/>
      <c r="AA270" s="43" t="s">
        <v>0</v>
      </c>
      <c r="AB270" s="42"/>
      <c r="AC270" s="42"/>
      <c r="AD270" s="42"/>
      <c r="AE270" s="42"/>
      <c r="AF270" s="42"/>
      <c r="AG270" s="42"/>
      <c r="AH270" s="42"/>
      <c r="AI270" s="42"/>
      <c r="AJ270" s="42"/>
      <c r="AK270" s="42"/>
      <c r="AL270" s="42"/>
      <c r="AM270" s="42"/>
      <c r="AN270" s="372"/>
      <c r="AO270" s="372"/>
      <c r="AP270" s="372"/>
      <c r="AQ270" s="372"/>
      <c r="BA270" s="43" t="s">
        <v>0</v>
      </c>
      <c r="BB270" s="42"/>
      <c r="BC270" s="42"/>
      <c r="BD270" s="42"/>
      <c r="BE270" s="42"/>
      <c r="BF270" s="42"/>
      <c r="BG270" s="42"/>
      <c r="BH270" s="42"/>
      <c r="BI270" s="42"/>
      <c r="BJ270" s="42"/>
      <c r="BK270" s="42"/>
      <c r="BL270" s="42"/>
      <c r="BM270" s="42"/>
    </row>
    <row r="271" spans="1:65" ht="24.95" customHeight="1">
      <c r="A271" s="42"/>
      <c r="B271" s="42"/>
      <c r="C271" s="42"/>
      <c r="D271" s="42"/>
      <c r="E271" s="42"/>
      <c r="F271" s="42"/>
      <c r="G271" s="42"/>
      <c r="H271" s="42"/>
      <c r="I271" s="42"/>
      <c r="J271" s="42"/>
      <c r="K271" s="42"/>
      <c r="L271" s="42"/>
      <c r="M271" s="42"/>
      <c r="N271" s="42"/>
      <c r="O271" s="42"/>
      <c r="P271" s="42"/>
      <c r="Q271" s="42"/>
      <c r="R271" s="42"/>
      <c r="S271" s="42"/>
      <c r="T271" s="42"/>
      <c r="U271" s="42"/>
      <c r="V271" s="42"/>
      <c r="W271" s="42"/>
      <c r="X271" s="42"/>
      <c r="Y271" s="42"/>
      <c r="Z271" s="42"/>
      <c r="AA271" s="43" t="s">
        <v>0</v>
      </c>
      <c r="AB271" s="42"/>
      <c r="AC271" s="42"/>
      <c r="AD271" s="42"/>
      <c r="AE271" s="42"/>
      <c r="AF271" s="42"/>
      <c r="AG271" s="42"/>
      <c r="AH271" s="42"/>
      <c r="AI271" s="42"/>
      <c r="AJ271" s="42"/>
      <c r="AK271" s="42"/>
      <c r="AL271" s="42"/>
      <c r="AM271" s="42"/>
      <c r="AN271" s="372"/>
      <c r="AO271" s="372"/>
      <c r="AP271" s="372"/>
      <c r="AQ271" s="372"/>
      <c r="BA271" s="43" t="s">
        <v>0</v>
      </c>
      <c r="BB271" s="42"/>
      <c r="BC271" s="42"/>
      <c r="BD271" s="42"/>
      <c r="BE271" s="42"/>
      <c r="BF271" s="42"/>
      <c r="BG271" s="42"/>
      <c r="BH271" s="42"/>
      <c r="BI271" s="42"/>
      <c r="BJ271" s="42"/>
      <c r="BK271" s="42"/>
      <c r="BL271" s="42"/>
      <c r="BM271" s="42"/>
    </row>
    <row r="272" spans="1:65" ht="24.95" customHeight="1">
      <c r="A272" s="42"/>
      <c r="B272" s="42"/>
      <c r="C272" s="42"/>
      <c r="D272" s="42"/>
      <c r="E272" s="42"/>
      <c r="F272" s="42"/>
      <c r="G272" s="42"/>
      <c r="H272" s="42"/>
      <c r="I272" s="42"/>
      <c r="J272" s="42"/>
      <c r="K272" s="42"/>
      <c r="L272" s="42"/>
      <c r="M272" s="42"/>
      <c r="N272" s="42"/>
      <c r="O272" s="42"/>
      <c r="P272" s="42"/>
      <c r="Q272" s="42"/>
      <c r="R272" s="42"/>
      <c r="S272" s="42"/>
      <c r="T272" s="42"/>
      <c r="U272" s="42"/>
      <c r="V272" s="42"/>
      <c r="W272" s="42"/>
      <c r="X272" s="42"/>
      <c r="Y272" s="42"/>
      <c r="Z272" s="42"/>
      <c r="AA272" s="43" t="s">
        <v>0</v>
      </c>
      <c r="AB272" s="42"/>
      <c r="AC272" s="42"/>
      <c r="AD272" s="42"/>
      <c r="AE272" s="42"/>
      <c r="AF272" s="42"/>
      <c r="AG272" s="42"/>
      <c r="AH272" s="42"/>
      <c r="AI272" s="42"/>
      <c r="AJ272" s="42"/>
      <c r="AK272" s="42"/>
      <c r="AL272" s="42"/>
      <c r="AM272" s="42"/>
      <c r="AN272" s="372"/>
      <c r="AO272" s="372"/>
      <c r="AP272" s="372"/>
      <c r="AQ272" s="372"/>
      <c r="BA272" s="43" t="s">
        <v>0</v>
      </c>
      <c r="BB272" s="42"/>
      <c r="BC272" s="42"/>
      <c r="BD272" s="42"/>
      <c r="BE272" s="42"/>
      <c r="BF272" s="42"/>
      <c r="BG272" s="42"/>
      <c r="BH272" s="42"/>
      <c r="BI272" s="42"/>
      <c r="BJ272" s="42"/>
      <c r="BK272" s="42"/>
      <c r="BL272" s="42"/>
      <c r="BM272" s="42"/>
    </row>
    <row r="273" spans="1:65" ht="24.95" customHeight="1">
      <c r="A273" s="42"/>
      <c r="O273" s="42"/>
      <c r="P273" s="42"/>
      <c r="Q273" s="42"/>
      <c r="R273" s="42"/>
      <c r="S273" s="42"/>
      <c r="T273" s="42"/>
      <c r="U273" s="42"/>
      <c r="V273" s="42"/>
      <c r="W273" s="42"/>
      <c r="X273" s="42"/>
      <c r="Y273" s="42"/>
      <c r="Z273" s="42"/>
      <c r="AA273" s="43" t="s">
        <v>0</v>
      </c>
      <c r="AB273" s="42"/>
      <c r="AC273" s="42"/>
      <c r="AD273" s="42"/>
      <c r="AE273" s="42"/>
      <c r="AF273" s="42"/>
      <c r="AG273" s="42"/>
      <c r="AH273" s="42"/>
      <c r="AI273" s="42"/>
      <c r="AJ273" s="42"/>
      <c r="AK273" s="42"/>
      <c r="AL273" s="42"/>
      <c r="AM273" s="42"/>
      <c r="AN273" s="372"/>
      <c r="AO273" s="372"/>
      <c r="AP273" s="372"/>
      <c r="AQ273" s="372"/>
      <c r="BA273" s="43" t="s">
        <v>0</v>
      </c>
      <c r="BB273" s="42"/>
      <c r="BC273" s="42"/>
      <c r="BD273" s="42"/>
      <c r="BE273" s="42"/>
      <c r="BF273" s="42"/>
      <c r="BG273" s="42"/>
      <c r="BH273" s="42"/>
      <c r="BI273" s="42"/>
      <c r="BJ273" s="42"/>
      <c r="BK273" s="42"/>
      <c r="BL273" s="42"/>
      <c r="BM273" s="42"/>
    </row>
    <row r="274" spans="1:65" ht="24.95" customHeight="1">
      <c r="Z274" s="42"/>
      <c r="AA274" s="43" t="s">
        <v>0</v>
      </c>
      <c r="AB274" s="42"/>
      <c r="AC274" s="42"/>
      <c r="AD274" s="42"/>
      <c r="AE274" s="42"/>
      <c r="AF274" s="42"/>
      <c r="AG274" s="42"/>
      <c r="AH274" s="42"/>
      <c r="AI274" s="42"/>
      <c r="AJ274" s="42"/>
      <c r="AK274" s="42"/>
      <c r="AL274" s="42"/>
      <c r="AM274" s="42"/>
      <c r="AN274" s="372"/>
      <c r="AO274" s="372"/>
      <c r="AP274" s="372"/>
      <c r="AQ274" s="372"/>
      <c r="BA274" s="43" t="s">
        <v>0</v>
      </c>
      <c r="BB274" s="42"/>
      <c r="BC274" s="42"/>
      <c r="BD274" s="42"/>
      <c r="BE274" s="42"/>
      <c r="BF274" s="42"/>
      <c r="BG274" s="42"/>
      <c r="BH274" s="42"/>
      <c r="BI274" s="42"/>
      <c r="BJ274" s="42"/>
      <c r="BK274" s="42"/>
      <c r="BL274" s="42"/>
      <c r="BM274" s="42"/>
    </row>
    <row r="275" spans="1:65" ht="24.95" customHeight="1">
      <c r="Z275" s="42"/>
      <c r="AA275" s="43" t="s">
        <v>0</v>
      </c>
      <c r="AB275" s="42"/>
      <c r="AC275" s="42"/>
      <c r="AD275" s="42"/>
      <c r="AE275" s="42"/>
      <c r="AF275" s="42"/>
      <c r="AG275" s="42"/>
      <c r="AH275" s="42"/>
      <c r="AI275" s="42"/>
      <c r="AJ275" s="42"/>
      <c r="AK275" s="42"/>
      <c r="AL275" s="42"/>
      <c r="AM275" s="42"/>
      <c r="AN275" s="372"/>
      <c r="AO275" s="372"/>
      <c r="AP275" s="372"/>
      <c r="AQ275" s="372"/>
      <c r="BA275" s="43" t="s">
        <v>0</v>
      </c>
      <c r="BB275" s="42"/>
      <c r="BC275" s="42"/>
      <c r="BD275" s="42"/>
      <c r="BE275" s="42"/>
      <c r="BF275" s="42"/>
      <c r="BG275" s="42"/>
      <c r="BH275" s="42"/>
      <c r="BI275" s="42"/>
      <c r="BJ275" s="42"/>
      <c r="BK275" s="42"/>
      <c r="BL275" s="42"/>
      <c r="BM275" s="42"/>
    </row>
    <row r="276" spans="1:65" ht="24.95" customHeight="1">
      <c r="Z276" s="42"/>
      <c r="AA276" s="43" t="s">
        <v>0</v>
      </c>
      <c r="AB276" s="42"/>
      <c r="AC276" s="42"/>
      <c r="AD276" s="372"/>
      <c r="AE276" s="372"/>
      <c r="AF276" s="372"/>
      <c r="AG276" s="372"/>
      <c r="AH276" s="372"/>
      <c r="AI276" s="372"/>
      <c r="AJ276" s="372"/>
      <c r="AK276" s="372"/>
      <c r="AL276" s="372"/>
      <c r="AM276" s="372"/>
      <c r="AN276" s="372"/>
      <c r="AO276" s="372"/>
      <c r="AP276" s="372"/>
      <c r="AQ276" s="372"/>
      <c r="BA276" s="43" t="s">
        <v>0</v>
      </c>
      <c r="BB276" s="42"/>
      <c r="BC276" s="42"/>
    </row>
    <row r="277" spans="1:65" ht="24.95" customHeight="1">
      <c r="Z277" s="42"/>
      <c r="AA277" s="43" t="s">
        <v>0</v>
      </c>
      <c r="AB277" s="42"/>
      <c r="AC277" s="42"/>
      <c r="AD277" s="372"/>
      <c r="AE277" s="372"/>
      <c r="AF277" s="372"/>
      <c r="AG277" s="372"/>
      <c r="AH277" s="372"/>
      <c r="AI277" s="372"/>
      <c r="AJ277" s="372"/>
      <c r="AK277" s="372"/>
      <c r="AL277" s="372"/>
      <c r="AM277" s="372"/>
      <c r="AN277" s="372"/>
      <c r="AO277" s="372"/>
      <c r="AP277" s="372"/>
      <c r="AQ277" s="372"/>
      <c r="BA277" s="43" t="s">
        <v>0</v>
      </c>
      <c r="BB277" s="42"/>
      <c r="BC277" s="42"/>
    </row>
    <row r="278" spans="1:65" ht="24.95" customHeight="1">
      <c r="Z278" s="372"/>
      <c r="AA278" s="43" t="s">
        <v>0</v>
      </c>
      <c r="AB278" s="42"/>
      <c r="AC278" s="42"/>
      <c r="AD278" s="372"/>
      <c r="AE278" s="372"/>
      <c r="AF278" s="372"/>
      <c r="AG278" s="372"/>
      <c r="AH278" s="372"/>
      <c r="AI278" s="372"/>
      <c r="AJ278" s="372"/>
      <c r="AK278" s="372"/>
      <c r="AL278" s="372"/>
      <c r="AM278" s="372"/>
      <c r="AN278" s="372"/>
      <c r="AO278" s="372"/>
      <c r="AP278" s="372"/>
      <c r="AQ278" s="372"/>
      <c r="BA278" s="43" t="s">
        <v>0</v>
      </c>
      <c r="BB278" s="42"/>
      <c r="BC278" s="42"/>
    </row>
    <row r="279" spans="1:65" ht="24.95" customHeight="1">
      <c r="Z279" s="372"/>
      <c r="AA279" s="43" t="s">
        <v>0</v>
      </c>
      <c r="AB279" s="42"/>
      <c r="AC279" s="42"/>
      <c r="AD279" s="372"/>
      <c r="AE279" s="372"/>
      <c r="AF279" s="372"/>
      <c r="AG279" s="372"/>
      <c r="AH279" s="372"/>
      <c r="AI279" s="372"/>
      <c r="AJ279" s="372"/>
      <c r="AK279" s="372"/>
      <c r="AL279" s="372"/>
      <c r="AM279" s="372"/>
      <c r="AN279" s="372"/>
      <c r="AO279" s="372"/>
      <c r="AP279" s="372"/>
      <c r="AQ279" s="372"/>
      <c r="BA279" s="43" t="s">
        <v>0</v>
      </c>
      <c r="BB279" s="42"/>
      <c r="BC279" s="42"/>
    </row>
    <row r="280" spans="1:65" ht="24.95" customHeight="1">
      <c r="Z280" s="372"/>
      <c r="AA280" s="43" t="s">
        <v>0</v>
      </c>
      <c r="AB280" s="42"/>
      <c r="AC280" s="42"/>
      <c r="AD280" s="372"/>
      <c r="AE280" s="372"/>
      <c r="AF280" s="372"/>
      <c r="AG280" s="372"/>
      <c r="AH280" s="372"/>
      <c r="AI280" s="372"/>
      <c r="AJ280" s="372"/>
      <c r="AK280" s="372"/>
      <c r="AL280" s="372"/>
      <c r="AM280" s="372"/>
      <c r="AN280" s="372"/>
      <c r="AO280" s="372"/>
      <c r="AP280" s="372"/>
      <c r="AQ280" s="372"/>
      <c r="BA280" s="43" t="s">
        <v>0</v>
      </c>
      <c r="BB280" s="42"/>
      <c r="BC280" s="42"/>
    </row>
    <row r="281" spans="1:65" ht="24.95" customHeight="1">
      <c r="Z281" s="372"/>
      <c r="AA281" s="43" t="s">
        <v>0</v>
      </c>
      <c r="AB281" s="42"/>
      <c r="AC281" s="372"/>
      <c r="AD281" s="372"/>
      <c r="AE281" s="372"/>
      <c r="AF281" s="372"/>
      <c r="AG281" s="372"/>
      <c r="AH281" s="372"/>
      <c r="AI281" s="372"/>
      <c r="AJ281" s="372"/>
      <c r="AK281" s="372"/>
      <c r="AL281" s="372"/>
      <c r="AM281" s="372"/>
      <c r="AN281" s="372"/>
      <c r="AO281" s="372"/>
      <c r="AP281" s="372"/>
      <c r="AQ281" s="372"/>
      <c r="BA281" s="43" t="s">
        <v>0</v>
      </c>
      <c r="BB281" s="42"/>
    </row>
    <row r="282" spans="1:65" ht="24.95" customHeight="1">
      <c r="Z282" s="372"/>
      <c r="AA282" s="43" t="s">
        <v>0</v>
      </c>
      <c r="AB282" s="42"/>
      <c r="AC282" s="372"/>
      <c r="AD282" s="372"/>
      <c r="AE282" s="372"/>
      <c r="AF282" s="372"/>
      <c r="AG282" s="372"/>
      <c r="AH282" s="372"/>
      <c r="AI282" s="372"/>
      <c r="AJ282" s="372"/>
      <c r="AK282" s="372"/>
      <c r="AL282" s="372"/>
      <c r="AM282" s="372"/>
      <c r="AN282" s="372"/>
      <c r="AO282" s="372"/>
      <c r="AP282" s="372"/>
      <c r="AQ282" s="372"/>
      <c r="BA282" s="43" t="s">
        <v>0</v>
      </c>
      <c r="BB282" s="42"/>
    </row>
    <row r="283" spans="1:65" ht="24.95" customHeight="1">
      <c r="Z283" s="372"/>
      <c r="AA283" s="43" t="s">
        <v>0</v>
      </c>
      <c r="AB283" s="42"/>
      <c r="AC283" s="372"/>
      <c r="AD283" s="372"/>
      <c r="AE283" s="372"/>
      <c r="AF283" s="372"/>
      <c r="AG283" s="372"/>
      <c r="AH283" s="372"/>
      <c r="AI283" s="372"/>
      <c r="AJ283" s="372"/>
      <c r="AK283" s="372"/>
      <c r="AL283" s="372"/>
      <c r="AM283" s="372"/>
      <c r="AN283" s="372"/>
      <c r="AO283" s="372"/>
      <c r="AP283" s="372"/>
      <c r="AQ283" s="372"/>
      <c r="BA283" s="43" t="s">
        <v>0</v>
      </c>
      <c r="BB283" s="42"/>
    </row>
    <row r="284" spans="1:65" ht="24.95" customHeight="1">
      <c r="Z284" s="372"/>
      <c r="AA284" s="43" t="s">
        <v>0</v>
      </c>
      <c r="AB284" s="42"/>
      <c r="AC284" s="372"/>
      <c r="AD284" s="372"/>
      <c r="AE284" s="372"/>
      <c r="AF284" s="372"/>
      <c r="AG284" s="372"/>
      <c r="AH284" s="372"/>
      <c r="AI284" s="372"/>
      <c r="AJ284" s="372"/>
      <c r="AK284" s="372"/>
      <c r="AL284" s="372"/>
      <c r="AM284" s="372"/>
      <c r="AN284" s="372"/>
      <c r="AO284" s="372"/>
      <c r="AP284" s="372"/>
      <c r="AQ284" s="372"/>
      <c r="BA284" s="43" t="s">
        <v>0</v>
      </c>
      <c r="BB284" s="42"/>
    </row>
    <row r="285" spans="1:65" ht="24.95" customHeight="1">
      <c r="Z285" s="372"/>
      <c r="AA285" s="372"/>
      <c r="AB285" s="372"/>
      <c r="AC285" s="372"/>
      <c r="AD285" s="372"/>
      <c r="AE285" s="372"/>
      <c r="AF285" s="372"/>
      <c r="AG285" s="372"/>
      <c r="AH285" s="372"/>
      <c r="AI285" s="372"/>
      <c r="AJ285" s="372"/>
      <c r="AK285" s="372"/>
      <c r="AL285" s="372"/>
      <c r="AM285" s="372"/>
      <c r="AN285" s="372"/>
      <c r="AO285" s="372"/>
      <c r="AP285" s="372"/>
      <c r="AQ285" s="372"/>
    </row>
    <row r="286" spans="1:65" ht="24.95" customHeight="1">
      <c r="Z286" s="372"/>
      <c r="AA286" s="372"/>
      <c r="AB286" s="372"/>
      <c r="AC286" s="372"/>
      <c r="AD286" s="372"/>
      <c r="AE286" s="372"/>
      <c r="AF286" s="372"/>
      <c r="AG286" s="372"/>
      <c r="AH286" s="372"/>
      <c r="AI286" s="372"/>
      <c r="AJ286" s="372"/>
      <c r="AK286" s="372"/>
      <c r="AL286" s="372"/>
      <c r="AM286" s="372"/>
      <c r="AN286" s="372"/>
      <c r="AO286" s="372"/>
      <c r="AP286" s="372"/>
      <c r="AQ286" s="372"/>
    </row>
    <row r="287" spans="1:65" ht="24.95" customHeight="1">
      <c r="Z287" s="372"/>
      <c r="AA287" s="372"/>
      <c r="AB287" s="372"/>
      <c r="AC287" s="372"/>
      <c r="AD287" s="372"/>
      <c r="AE287" s="372"/>
      <c r="AF287" s="372"/>
      <c r="AG287" s="372"/>
      <c r="AH287" s="372"/>
      <c r="AI287" s="372"/>
      <c r="AJ287" s="372"/>
      <c r="AK287" s="372"/>
      <c r="AL287" s="372"/>
      <c r="AM287" s="372"/>
      <c r="AN287" s="372"/>
      <c r="AO287" s="372"/>
      <c r="AP287" s="372"/>
      <c r="AQ287" s="372"/>
    </row>
    <row r="288" spans="1:65" ht="24.95" customHeight="1">
      <c r="Z288" s="372"/>
      <c r="AA288" s="372"/>
      <c r="AB288" s="372"/>
      <c r="AC288" s="372"/>
      <c r="AD288" s="372"/>
      <c r="AE288" s="372"/>
      <c r="AF288" s="372"/>
      <c r="AG288" s="372"/>
      <c r="AH288" s="372"/>
      <c r="AI288" s="372"/>
      <c r="AJ288" s="372"/>
      <c r="AK288" s="372"/>
      <c r="AL288" s="372"/>
      <c r="AM288" s="372"/>
      <c r="AN288" s="372"/>
      <c r="AO288" s="372"/>
      <c r="AP288" s="372"/>
      <c r="AQ288" s="372"/>
    </row>
    <row r="289" spans="26:43" ht="24.95" customHeight="1">
      <c r="Z289" s="372"/>
      <c r="AA289" s="372"/>
      <c r="AB289" s="372"/>
      <c r="AC289" s="372"/>
      <c r="AD289" s="372"/>
      <c r="AE289" s="372"/>
      <c r="AF289" s="372"/>
      <c r="AG289" s="372"/>
      <c r="AH289" s="372"/>
      <c r="AI289" s="372"/>
      <c r="AJ289" s="372"/>
      <c r="AK289" s="372"/>
      <c r="AL289" s="372"/>
      <c r="AM289" s="372"/>
      <c r="AN289" s="372"/>
      <c r="AO289" s="372"/>
      <c r="AP289" s="372"/>
      <c r="AQ289" s="372"/>
    </row>
    <row r="290" spans="26:43" ht="24.95" customHeight="1">
      <c r="Z290" s="372"/>
      <c r="AA290" s="372"/>
      <c r="AB290" s="372"/>
      <c r="AC290" s="372"/>
      <c r="AD290" s="372"/>
      <c r="AE290" s="372"/>
      <c r="AF290" s="372"/>
      <c r="AG290" s="372"/>
      <c r="AH290" s="372"/>
      <c r="AI290" s="372"/>
      <c r="AJ290" s="372"/>
      <c r="AK290" s="372"/>
      <c r="AL290" s="372"/>
      <c r="AM290" s="372"/>
      <c r="AN290" s="372"/>
      <c r="AO290" s="372"/>
      <c r="AP290" s="372"/>
      <c r="AQ290" s="372"/>
    </row>
    <row r="291" spans="26:43" ht="24.95" customHeight="1">
      <c r="Z291" s="372"/>
      <c r="AA291" s="372"/>
      <c r="AB291" s="372"/>
      <c r="AC291" s="372"/>
      <c r="AD291" s="372"/>
      <c r="AE291" s="372"/>
      <c r="AF291" s="372"/>
      <c r="AG291" s="372"/>
      <c r="AH291" s="372"/>
      <c r="AI291" s="372"/>
      <c r="AJ291" s="372"/>
      <c r="AK291" s="372"/>
      <c r="AL291" s="372"/>
      <c r="AM291" s="372"/>
      <c r="AN291" s="372"/>
      <c r="AO291" s="372"/>
      <c r="AP291" s="372"/>
      <c r="AQ291" s="372"/>
    </row>
    <row r="292" spans="26:43" ht="24.95" customHeight="1">
      <c r="Z292" s="372"/>
      <c r="AA292" s="372"/>
      <c r="AB292" s="372"/>
      <c r="AC292" s="372"/>
      <c r="AD292" s="372"/>
      <c r="AE292" s="372"/>
      <c r="AF292" s="372"/>
      <c r="AG292" s="372"/>
      <c r="AH292" s="372"/>
      <c r="AI292" s="372"/>
      <c r="AJ292" s="372"/>
      <c r="AK292" s="372"/>
      <c r="AL292" s="372"/>
      <c r="AM292" s="372"/>
      <c r="AN292" s="372"/>
      <c r="AO292" s="372"/>
      <c r="AP292" s="372"/>
      <c r="AQ292" s="372"/>
    </row>
    <row r="293" spans="26:43" ht="24.95" customHeight="1">
      <c r="Z293" s="372"/>
      <c r="AA293" s="372"/>
      <c r="AB293" s="372"/>
      <c r="AC293" s="372"/>
      <c r="AD293" s="372"/>
      <c r="AE293" s="372"/>
      <c r="AF293" s="372"/>
      <c r="AG293" s="372"/>
      <c r="AH293" s="372"/>
      <c r="AI293" s="372"/>
      <c r="AJ293" s="372"/>
      <c r="AK293" s="372"/>
      <c r="AL293" s="372"/>
      <c r="AM293" s="372"/>
      <c r="AN293" s="372"/>
      <c r="AO293" s="372"/>
      <c r="AP293" s="372"/>
      <c r="AQ293" s="372"/>
    </row>
    <row r="294" spans="26:43" ht="24.95" customHeight="1">
      <c r="Z294" s="372"/>
      <c r="AA294" s="372"/>
      <c r="AB294" s="372"/>
      <c r="AC294" s="372"/>
      <c r="AD294" s="372"/>
      <c r="AE294" s="372"/>
      <c r="AF294" s="372"/>
      <c r="AG294" s="372"/>
      <c r="AH294" s="372"/>
      <c r="AI294" s="372"/>
      <c r="AJ294" s="372"/>
      <c r="AK294" s="372"/>
      <c r="AL294" s="372"/>
      <c r="AM294" s="372"/>
      <c r="AN294" s="372"/>
      <c r="AO294" s="372"/>
      <c r="AP294" s="372"/>
      <c r="AQ294" s="372"/>
    </row>
    <row r="295" spans="26:43" ht="24.95" customHeight="1">
      <c r="Z295" s="372"/>
      <c r="AA295" s="372"/>
      <c r="AB295" s="372"/>
      <c r="AC295" s="372"/>
      <c r="AD295" s="372"/>
      <c r="AE295" s="372"/>
      <c r="AF295" s="372"/>
      <c r="AG295" s="372"/>
      <c r="AH295" s="372"/>
      <c r="AI295" s="372"/>
      <c r="AJ295" s="372"/>
      <c r="AK295" s="372"/>
      <c r="AL295" s="372"/>
      <c r="AM295" s="372"/>
      <c r="AN295" s="372"/>
      <c r="AO295" s="372"/>
      <c r="AP295" s="372"/>
      <c r="AQ295" s="372"/>
    </row>
    <row r="296" spans="26:43" ht="24.95" customHeight="1">
      <c r="Z296" s="372"/>
      <c r="AA296" s="372"/>
      <c r="AB296" s="372"/>
      <c r="AC296" s="372"/>
      <c r="AD296" s="372"/>
      <c r="AE296" s="372"/>
      <c r="AF296" s="372"/>
      <c r="AG296" s="372"/>
      <c r="AH296" s="372"/>
      <c r="AI296" s="372"/>
      <c r="AJ296" s="372"/>
      <c r="AK296" s="372"/>
      <c r="AL296" s="372"/>
      <c r="AM296" s="372"/>
      <c r="AN296" s="372"/>
      <c r="AO296" s="372"/>
      <c r="AP296" s="372"/>
      <c r="AQ296" s="372"/>
    </row>
    <row r="297" spans="26:43" ht="24.95" customHeight="1">
      <c r="Z297" s="372"/>
      <c r="AA297" s="372"/>
      <c r="AB297" s="372"/>
      <c r="AC297" s="372"/>
      <c r="AD297" s="372"/>
      <c r="AE297" s="372"/>
      <c r="AF297" s="372"/>
      <c r="AG297" s="372"/>
      <c r="AH297" s="372"/>
      <c r="AI297" s="372"/>
      <c r="AJ297" s="372"/>
      <c r="AK297" s="372"/>
      <c r="AL297" s="372"/>
      <c r="AM297" s="372"/>
      <c r="AN297" s="372"/>
      <c r="AO297" s="372"/>
      <c r="AP297" s="372"/>
      <c r="AQ297" s="372"/>
    </row>
    <row r="298" spans="26:43" ht="24.95" customHeight="1">
      <c r="Z298" s="372"/>
      <c r="AA298" s="372"/>
      <c r="AB298" s="372"/>
      <c r="AC298" s="372"/>
      <c r="AD298" s="372"/>
      <c r="AE298" s="372"/>
      <c r="AF298" s="372"/>
      <c r="AG298" s="372"/>
      <c r="AH298" s="372"/>
      <c r="AI298" s="372"/>
      <c r="AJ298" s="372"/>
      <c r="AK298" s="372"/>
      <c r="AL298" s="372"/>
      <c r="AM298" s="372"/>
      <c r="AN298" s="372"/>
      <c r="AO298" s="372"/>
      <c r="AP298" s="372"/>
      <c r="AQ298" s="372"/>
    </row>
    <row r="299" spans="26:43" ht="24.95" customHeight="1">
      <c r="Z299" s="372"/>
      <c r="AA299" s="372"/>
      <c r="AB299" s="372"/>
      <c r="AC299" s="372"/>
      <c r="AD299" s="372"/>
      <c r="AE299" s="372"/>
      <c r="AF299" s="372"/>
      <c r="AG299" s="372"/>
      <c r="AH299" s="372"/>
      <c r="AI299" s="372"/>
      <c r="AJ299" s="372"/>
      <c r="AK299" s="372"/>
      <c r="AL299" s="372"/>
      <c r="AM299" s="372"/>
      <c r="AN299" s="372"/>
      <c r="AO299" s="372"/>
      <c r="AP299" s="372"/>
      <c r="AQ299" s="372"/>
    </row>
    <row r="300" spans="26:43" ht="24.95" customHeight="1">
      <c r="Z300" s="372"/>
      <c r="AA300" s="372"/>
      <c r="AB300" s="372"/>
      <c r="AC300" s="372"/>
      <c r="AD300" s="372"/>
      <c r="AE300" s="372"/>
      <c r="AF300" s="372"/>
      <c r="AG300" s="372"/>
      <c r="AH300" s="372"/>
      <c r="AI300" s="372"/>
      <c r="AJ300" s="372"/>
      <c r="AK300" s="372"/>
      <c r="AL300" s="372"/>
      <c r="AM300" s="372"/>
      <c r="AN300" s="372"/>
      <c r="AO300" s="372"/>
      <c r="AP300" s="372"/>
      <c r="AQ300" s="372"/>
    </row>
    <row r="301" spans="26:43" ht="24.95" customHeight="1">
      <c r="Z301" s="372"/>
      <c r="AA301" s="372"/>
      <c r="AB301" s="372"/>
      <c r="AC301" s="372"/>
      <c r="AD301" s="372"/>
      <c r="AE301" s="372"/>
      <c r="AF301" s="372"/>
      <c r="AG301" s="372"/>
      <c r="AH301" s="372"/>
      <c r="AI301" s="372"/>
      <c r="AJ301" s="372"/>
      <c r="AK301" s="372"/>
      <c r="AL301" s="372"/>
      <c r="AM301" s="372"/>
      <c r="AN301" s="372"/>
      <c r="AO301" s="372"/>
      <c r="AP301" s="372"/>
      <c r="AQ301" s="372"/>
    </row>
    <row r="302" spans="26:43" ht="24.95" customHeight="1">
      <c r="Z302" s="372"/>
      <c r="AA302" s="372"/>
      <c r="AB302" s="372"/>
      <c r="AC302" s="372"/>
      <c r="AD302" s="372"/>
      <c r="AE302" s="372"/>
      <c r="AF302" s="372"/>
      <c r="AG302" s="372"/>
      <c r="AH302" s="372"/>
      <c r="AI302" s="372"/>
      <c r="AJ302" s="372"/>
      <c r="AK302" s="372"/>
      <c r="AL302" s="372"/>
      <c r="AM302" s="372"/>
      <c r="AN302" s="372"/>
      <c r="AO302" s="372"/>
      <c r="AP302" s="372"/>
      <c r="AQ302" s="372"/>
    </row>
    <row r="303" spans="26:43" ht="24.95" customHeight="1">
      <c r="Z303" s="372"/>
      <c r="AA303" s="372"/>
      <c r="AB303" s="372"/>
      <c r="AC303" s="372"/>
      <c r="AD303" s="372"/>
      <c r="AE303" s="372"/>
      <c r="AF303" s="372"/>
      <c r="AG303" s="372"/>
      <c r="AH303" s="372"/>
      <c r="AI303" s="372"/>
      <c r="AJ303" s="372"/>
      <c r="AK303" s="372"/>
      <c r="AL303" s="372"/>
      <c r="AM303" s="372"/>
      <c r="AN303" s="372"/>
      <c r="AO303" s="372"/>
      <c r="AP303" s="372"/>
      <c r="AQ303" s="372"/>
    </row>
    <row r="304" spans="26:43" ht="24.95" customHeight="1">
      <c r="Z304" s="372"/>
      <c r="AA304" s="372"/>
      <c r="AB304" s="372"/>
      <c r="AC304" s="372"/>
      <c r="AD304" s="372"/>
      <c r="AE304" s="372"/>
      <c r="AF304" s="372"/>
      <c r="AG304" s="372"/>
      <c r="AH304" s="372"/>
      <c r="AI304" s="372"/>
      <c r="AJ304" s="372"/>
      <c r="AK304" s="372"/>
      <c r="AL304" s="372"/>
      <c r="AM304" s="372"/>
      <c r="AN304" s="372"/>
      <c r="AO304" s="372"/>
      <c r="AP304" s="372"/>
      <c r="AQ304" s="372"/>
    </row>
    <row r="305" spans="26:43" ht="24.95" customHeight="1">
      <c r="Z305" s="372"/>
      <c r="AA305" s="372"/>
      <c r="AB305" s="372"/>
      <c r="AC305" s="372"/>
      <c r="AD305" s="372"/>
      <c r="AE305" s="372"/>
      <c r="AF305" s="372"/>
      <c r="AG305" s="372"/>
      <c r="AH305" s="372"/>
      <c r="AI305" s="372"/>
      <c r="AJ305" s="372"/>
      <c r="AK305" s="372"/>
      <c r="AL305" s="372"/>
      <c r="AM305" s="372"/>
      <c r="AN305" s="372"/>
      <c r="AO305" s="372"/>
      <c r="AP305" s="372"/>
      <c r="AQ305" s="372"/>
    </row>
    <row r="306" spans="26:43" ht="24.95" customHeight="1">
      <c r="Z306" s="372"/>
      <c r="AA306" s="372"/>
      <c r="AB306" s="372"/>
      <c r="AC306" s="372"/>
      <c r="AD306" s="372"/>
      <c r="AE306" s="372"/>
      <c r="AF306" s="372"/>
      <c r="AG306" s="372"/>
      <c r="AH306" s="372"/>
      <c r="AI306" s="372"/>
      <c r="AJ306" s="372"/>
      <c r="AK306" s="372"/>
      <c r="AL306" s="372"/>
      <c r="AM306" s="372"/>
      <c r="AN306" s="372"/>
      <c r="AO306" s="372"/>
      <c r="AP306" s="372"/>
      <c r="AQ306" s="372"/>
    </row>
    <row r="307" spans="26:43" ht="24.95" customHeight="1">
      <c r="Z307" s="372"/>
      <c r="AA307" s="372"/>
      <c r="AB307" s="372"/>
      <c r="AC307" s="372"/>
      <c r="AD307" s="372"/>
      <c r="AE307" s="372"/>
      <c r="AF307" s="372"/>
      <c r="AG307" s="372"/>
      <c r="AH307" s="372"/>
      <c r="AI307" s="372"/>
      <c r="AJ307" s="372"/>
      <c r="AK307" s="372"/>
      <c r="AL307" s="372"/>
      <c r="AM307" s="372"/>
      <c r="AN307" s="372"/>
      <c r="AO307" s="372"/>
      <c r="AP307" s="372"/>
      <c r="AQ307" s="372"/>
    </row>
    <row r="308" spans="26:43" ht="24.95" customHeight="1">
      <c r="Z308" s="372"/>
      <c r="AA308" s="372"/>
      <c r="AB308" s="372"/>
      <c r="AC308" s="372"/>
      <c r="AD308" s="372"/>
      <c r="AE308" s="372"/>
      <c r="AF308" s="372"/>
      <c r="AG308" s="372"/>
      <c r="AH308" s="372"/>
      <c r="AI308" s="372"/>
      <c r="AJ308" s="372"/>
      <c r="AK308" s="372"/>
      <c r="AL308" s="372"/>
      <c r="AM308" s="372"/>
      <c r="AN308" s="372"/>
      <c r="AO308" s="372"/>
      <c r="AP308" s="372"/>
      <c r="AQ308" s="372"/>
    </row>
    <row r="309" spans="26:43" ht="24.95" customHeight="1">
      <c r="AA309" s="372"/>
      <c r="AB309" s="372"/>
    </row>
    <row r="310" spans="26:43" ht="24.95" customHeight="1">
      <c r="AA310" s="372"/>
      <c r="AB310" s="372"/>
    </row>
    <row r="311" spans="26:43" ht="24.95" customHeight="1">
      <c r="AA311" s="372"/>
      <c r="AB311" s="372"/>
    </row>
    <row r="312" spans="26:43" ht="24.95" customHeight="1">
      <c r="AA312" s="372"/>
      <c r="AB312" s="372"/>
    </row>
    <row r="313" spans="26:43" ht="24.95" customHeight="1">
      <c r="AA313" s="372"/>
      <c r="AB313" s="372"/>
    </row>
    <row r="314" spans="26:43" ht="24.95" customHeight="1">
      <c r="AA314" s="372"/>
      <c r="AB314" s="372"/>
    </row>
    <row r="315" spans="26:43" ht="24.95" customHeight="1">
      <c r="AA315" s="372"/>
      <c r="AB315" s="372"/>
    </row>
    <row r="316" spans="26:43" ht="24.95" customHeight="1">
      <c r="AA316" s="372"/>
      <c r="AB316" s="372"/>
    </row>
    <row r="317" spans="26:43" ht="24.95" customHeight="1">
      <c r="AA317" s="372"/>
      <c r="AB317" s="372"/>
    </row>
    <row r="318" spans="26:43" ht="24.95" customHeight="1">
      <c r="AA318" s="372"/>
      <c r="AB318" s="372"/>
    </row>
    <row r="319" spans="26:43" ht="24.95" customHeight="1">
      <c r="AA319" s="372"/>
      <c r="AB319" s="372"/>
    </row>
    <row r="320" spans="26:43" ht="24.95" customHeight="1">
      <c r="AA320" s="372"/>
      <c r="AB320" s="372"/>
    </row>
    <row r="321" spans="27:28" ht="24.95" customHeight="1">
      <c r="AA321" s="372"/>
      <c r="AB321" s="372"/>
    </row>
    <row r="322" spans="27:28" ht="24.95" customHeight="1">
      <c r="AA322" s="372"/>
      <c r="AB322" s="372"/>
    </row>
    <row r="323" spans="27:28" ht="24.95" customHeight="1">
      <c r="AA323" s="372"/>
      <c r="AB323" s="372"/>
    </row>
    <row r="324" spans="27:28" ht="24.95" customHeight="1">
      <c r="AA324" s="372"/>
      <c r="AB324" s="372"/>
    </row>
    <row r="325" spans="27:28" ht="24.95" customHeight="1">
      <c r="AA325" s="372"/>
      <c r="AB325" s="372"/>
    </row>
    <row r="326" spans="27:28" ht="24.95" customHeight="1">
      <c r="AA326" s="372"/>
      <c r="AB326" s="372"/>
    </row>
    <row r="327" spans="27:28" ht="24.95" customHeight="1">
      <c r="AA327" s="372"/>
      <c r="AB327" s="372"/>
    </row>
    <row r="328" spans="27:28" ht="24.95" customHeight="1">
      <c r="AA328" s="372"/>
      <c r="AB328" s="372"/>
    </row>
    <row r="329" spans="27:28" ht="24.95" customHeight="1">
      <c r="AA329" s="372"/>
      <c r="AB329" s="372"/>
    </row>
    <row r="330" spans="27:28" ht="24.95" customHeight="1">
      <c r="AA330" s="372"/>
      <c r="AB330" s="372"/>
    </row>
    <row r="331" spans="27:28" ht="24.95" customHeight="1">
      <c r="AA331" s="372"/>
      <c r="AB331" s="372"/>
    </row>
    <row r="332" spans="27:28" ht="24.95" customHeight="1">
      <c r="AA332" s="372"/>
      <c r="AB332" s="372"/>
    </row>
    <row r="333" spans="27:28" ht="24.95" customHeight="1">
      <c r="AA333" s="372"/>
      <c r="AB333" s="372"/>
    </row>
    <row r="334" spans="27:28" ht="24.95" customHeight="1">
      <c r="AA334" s="372"/>
      <c r="AB334" s="372"/>
    </row>
    <row r="335" spans="27:28" ht="24.95" customHeight="1">
      <c r="AA335" s="372"/>
      <c r="AB335" s="372"/>
    </row>
    <row r="336" spans="27:28" ht="24.95" customHeight="1">
      <c r="AA336" s="372"/>
      <c r="AB336" s="372"/>
    </row>
    <row r="337" spans="27:28" ht="24.95" customHeight="1">
      <c r="AA337" s="372"/>
      <c r="AB337" s="372"/>
    </row>
    <row r="338" spans="27:28" ht="24.95" customHeight="1">
      <c r="AA338" s="372"/>
      <c r="AB338" s="372"/>
    </row>
    <row r="339" spans="27:28" ht="24.95" customHeight="1">
      <c r="AA339" s="372"/>
      <c r="AB339" s="372"/>
    </row>
    <row r="340" spans="27:28" ht="24.95" customHeight="1">
      <c r="AA340" s="372"/>
      <c r="AB340" s="372"/>
    </row>
    <row r="341" spans="27:28" ht="24.95" customHeight="1">
      <c r="AA341" s="372"/>
      <c r="AB341" s="372"/>
    </row>
    <row r="342" spans="27:28" ht="24.95" customHeight="1">
      <c r="AA342" s="372"/>
      <c r="AB342" s="372"/>
    </row>
    <row r="343" spans="27:28" ht="24.95" customHeight="1">
      <c r="AA343" s="372"/>
      <c r="AB343" s="372"/>
    </row>
    <row r="344" spans="27:28" ht="24.95" customHeight="1">
      <c r="AA344" s="372"/>
      <c r="AB344" s="372"/>
    </row>
    <row r="345" spans="27:28" ht="24.95" customHeight="1">
      <c r="AA345" s="48"/>
    </row>
    <row r="346" spans="27:28" ht="24.95" customHeight="1">
      <c r="AA346" s="48"/>
    </row>
    <row r="347" spans="27:28" ht="24.95" customHeight="1">
      <c r="AA347" s="48"/>
    </row>
    <row r="348" spans="27:28" ht="24.95" customHeight="1">
      <c r="AA348" s="48"/>
    </row>
    <row r="349" spans="27:28" ht="24.95" customHeight="1">
      <c r="AA349" s="48"/>
    </row>
    <row r="350" spans="27:28" ht="24.95" customHeight="1">
      <c r="AA350" s="48"/>
    </row>
    <row r="351" spans="27:28" ht="24.95" customHeight="1">
      <c r="AA351" s="48"/>
    </row>
    <row r="352" spans="27:28" ht="24.95" customHeight="1">
      <c r="AA352" s="48"/>
    </row>
    <row r="353" spans="27:27" ht="24.95" customHeight="1">
      <c r="AA353" s="48"/>
    </row>
    <row r="354" spans="27:27" ht="24.95" customHeight="1">
      <c r="AA354" s="48"/>
    </row>
    <row r="355" spans="27:27" ht="24.95" customHeight="1">
      <c r="AA355" s="48"/>
    </row>
    <row r="356" spans="27:27" ht="24.95" customHeight="1">
      <c r="AA356" s="48"/>
    </row>
    <row r="357" spans="27:27" ht="24.95" customHeight="1">
      <c r="AA357" s="48"/>
    </row>
    <row r="358" spans="27:27" ht="24.95" customHeight="1">
      <c r="AA358" s="48"/>
    </row>
    <row r="359" spans="27:27" ht="24.95" customHeight="1">
      <c r="AA359" s="48"/>
    </row>
    <row r="360" spans="27:27" ht="24.95" customHeight="1">
      <c r="AA360" s="48"/>
    </row>
    <row r="361" spans="27:27" ht="24.95" customHeight="1">
      <c r="AA361" s="48"/>
    </row>
    <row r="362" spans="27:27" ht="24.95" customHeight="1">
      <c r="AA362" s="48"/>
    </row>
    <row r="363" spans="27:27" ht="24.95" customHeight="1">
      <c r="AA363" s="48"/>
    </row>
    <row r="364" spans="27:27" ht="24.95" customHeight="1">
      <c r="AA364" s="48"/>
    </row>
    <row r="365" spans="27:27" ht="24.95" customHeight="1">
      <c r="AA365" s="48"/>
    </row>
    <row r="366" spans="27:27" ht="24.95" customHeight="1">
      <c r="AA366" s="48"/>
    </row>
    <row r="367" spans="27:27" ht="24.95" customHeight="1">
      <c r="AA367" s="48"/>
    </row>
    <row r="368" spans="27:27" ht="24.95" customHeight="1">
      <c r="AA368" s="48"/>
    </row>
    <row r="369" spans="27:27" ht="24.95" customHeight="1">
      <c r="AA369" s="48"/>
    </row>
    <row r="370" spans="27:27" ht="24.95" customHeight="1">
      <c r="AA370" s="48"/>
    </row>
    <row r="371" spans="27:27" ht="24.95" customHeight="1">
      <c r="AA371" s="48"/>
    </row>
    <row r="372" spans="27:27" ht="24.95" customHeight="1">
      <c r="AA372" s="48"/>
    </row>
    <row r="373" spans="27:27" ht="24.95" customHeight="1">
      <c r="AA373" s="48"/>
    </row>
    <row r="374" spans="27:27" ht="24.95" customHeight="1">
      <c r="AA374" s="48"/>
    </row>
    <row r="375" spans="27:27" ht="24.95" customHeight="1">
      <c r="AA375" s="48"/>
    </row>
    <row r="376" spans="27:27" ht="24.95" customHeight="1">
      <c r="AA376" s="48"/>
    </row>
    <row r="377" spans="27:27" ht="24.95" customHeight="1">
      <c r="AA377" s="48"/>
    </row>
    <row r="378" spans="27:27" ht="24.95" customHeight="1">
      <c r="AA378" s="48"/>
    </row>
    <row r="379" spans="27:27" ht="24.95" customHeight="1">
      <c r="AA379" s="48"/>
    </row>
    <row r="380" spans="27:27" ht="24.95" customHeight="1">
      <c r="AA380" s="48"/>
    </row>
    <row r="381" spans="27:27" ht="24.95" customHeight="1">
      <c r="AA381" s="48"/>
    </row>
    <row r="382" spans="27:27" ht="24.95" customHeight="1">
      <c r="AA382" s="48"/>
    </row>
    <row r="383" spans="27:27" ht="24.95" customHeight="1">
      <c r="AA383" s="48"/>
    </row>
    <row r="384" spans="27:27" ht="24.95" customHeight="1">
      <c r="AA384" s="48"/>
    </row>
    <row r="385" spans="27:27" ht="24.95" customHeight="1">
      <c r="AA385" s="48"/>
    </row>
    <row r="386" spans="27:27" ht="24.95" customHeight="1">
      <c r="AA386" s="48"/>
    </row>
    <row r="387" spans="27:27" ht="24.95" customHeight="1">
      <c r="AA387" s="48"/>
    </row>
    <row r="388" spans="27:27" ht="24.95" customHeight="1">
      <c r="AA388" s="48"/>
    </row>
    <row r="389" spans="27:27" ht="24.95" customHeight="1">
      <c r="AA389" s="48"/>
    </row>
    <row r="390" spans="27:27" ht="24.95" customHeight="1">
      <c r="AA390" s="48"/>
    </row>
    <row r="391" spans="27:27" ht="24.95" customHeight="1">
      <c r="AA391" s="48"/>
    </row>
    <row r="392" spans="27:27" ht="24.95" customHeight="1"/>
    <row r="393" spans="27:27" ht="24.95" customHeight="1"/>
    <row r="394" spans="27:27" ht="24.95" customHeight="1"/>
    <row r="395" spans="27:27" ht="24.95" customHeight="1"/>
    <row r="396" spans="27:27" ht="24.95" customHeight="1"/>
    <row r="397" spans="27:27" ht="24.95" customHeight="1"/>
    <row r="398" spans="27:27" ht="24.95" customHeight="1"/>
    <row r="399" spans="27:27" ht="24.95" customHeight="1"/>
    <row r="400" spans="27:27" ht="24.95" customHeight="1"/>
    <row r="401" ht="24.95" customHeight="1"/>
    <row r="402" ht="24.95" customHeight="1"/>
    <row r="403" ht="24.95" customHeight="1"/>
    <row r="404" ht="24.95" customHeight="1"/>
    <row r="405" ht="24.95" customHeight="1"/>
    <row r="406" ht="24.95" customHeight="1"/>
    <row r="407" ht="24.95" customHeight="1"/>
    <row r="408" ht="24.95" customHeight="1"/>
  </sheetData>
  <sheetProtection password="C79E" sheet="1" objects="1" scenarios="1" selectLockedCells="1"/>
  <mergeCells count="1">
    <mergeCell ref="C11:K11"/>
  </mergeCells>
  <hyperlinks>
    <hyperlink ref="C4" location="Help!Z51" display="System Requirements"/>
    <hyperlink ref="B40" r:id="rId1"/>
    <hyperlink ref="C11" location="Help!Z95" display="Process Det Lists Received from ICE and Prep for LOP Group Orientation Session at Det Ctrs"/>
    <hyperlink ref="D13" location="Help!Z110" display="Display Upcoming Workshops"/>
    <hyperlink ref="D14" location="Help!Z115" display="Closing (Archiving) General Orientation Session"/>
    <hyperlink ref="C15" location="Help!Z123" display="Workshop Management"/>
    <hyperlink ref="C16" location="Help!Z131" display="Detainee History"/>
    <hyperlink ref="C17" location="Help!Z135" display="Statistical Information"/>
    <hyperlink ref="C10" location="Help!Z87" display="Backlogs"/>
    <hyperlink ref="D21" location="Help!Z155" display="IT Information"/>
    <hyperlink ref="E22" location="Help!Z155" display="Overview of System, Programs, and Database use"/>
    <hyperlink ref="E23" location="Help!Z155" display="Overview of System, Programs, and Database use"/>
    <hyperlink ref="E24" location="Help!Z155" display="Overview of System, Programs, and Database use"/>
  </hyperlinks>
  <printOptions horizontalCentered="1" verticalCentered="1"/>
  <pageMargins left="0.7" right="0.7" top="0.75" bottom="0.75" header="0.3" footer="0.3"/>
  <pageSetup scale="49" fitToHeight="5" orientation="portrait" blackAndWhite="1" r:id="rId2"/>
  <headerFooter>
    <oddHeader>&amp;L&amp;D &amp;T&amp;CClient Intake Management Application (CIMA)</oddHeader>
    <oddFooter>&amp;CCatholic Charities Atlanta&amp;R[PAGE &amp;P+1]</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Symbols</vt:lpstr>
      <vt:lpstr>IO Intro</vt:lpstr>
      <vt:lpstr>IO Intake</vt:lpstr>
      <vt:lpstr>Workshops</vt:lpstr>
      <vt:lpstr>NextWS</vt:lpstr>
      <vt:lpstr>PastWS</vt:lpstr>
      <vt:lpstr>WkArea</vt:lpstr>
      <vt:lpstr>Dialogues</vt:lpstr>
      <vt:lpstr>FromOrient</vt:lpstr>
      <vt:lpstr>Releases</vt:lpstr>
      <vt:lpstr>Help</vt:lpstr>
      <vt:lpstr>FromOrient!Print_Area</vt:lpstr>
      <vt:lpstr>Help!Print_Area</vt:lpstr>
      <vt:lpstr>'IO Intake'!Print_Area</vt:lpstr>
      <vt:lpstr>NextWS!Print_Area</vt:lpstr>
      <vt:lpstr>PastWS!Print_Area</vt:lpstr>
      <vt:lpstr>Symbols!Print_Area</vt:lpstr>
      <vt:lpstr>Workshops!Print_Area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M Leao</dc:creator>
  <cp:lastModifiedBy>Ben M Leao</cp:lastModifiedBy>
  <cp:lastPrinted>2013-01-03T13:18:31Z</cp:lastPrinted>
  <dcterms:created xsi:type="dcterms:W3CDTF">2010-12-20T13:03:56Z</dcterms:created>
  <dcterms:modified xsi:type="dcterms:W3CDTF">2013-04-09T00:03:51Z</dcterms:modified>
</cp:coreProperties>
</file>