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8. Oyster Sanctuaries\3. Monitoring and Data\1. Oyster Sanctuary (OS)\5. Analysis\2019-current R\RPO\"/>
    </mc:Choice>
  </mc:AlternateContent>
  <xr:revisionPtr revIDLastSave="0" documentId="13_ncr:1_{2800956A-5EC8-4429-B1A9-F4FBDE7559EA}" xr6:coauthVersionLast="47" xr6:coauthVersionMax="47" xr10:uidLastSave="{00000000-0000-0000-0000-000000000000}"/>
  <bookViews>
    <workbookView xWindow="-28920" yWindow="-120" windowWidth="29040" windowHeight="15840" xr2:uid="{72F3A960-A63C-496F-8974-A391E5168254}"/>
  </bookViews>
  <sheets>
    <sheet name="Sheet1" sheetId="1" r:id="rId1"/>
    <sheet name="May" sheetId="3" r:id="rId2"/>
    <sheet name="Augu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L2" i="4"/>
  <c r="L1" i="4"/>
  <c r="K23" i="4" s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I4" i="4"/>
  <c r="H4" i="4"/>
  <c r="G4" i="4"/>
  <c r="F4" i="4"/>
  <c r="E4" i="4"/>
  <c r="D4" i="4"/>
  <c r="C4" i="4"/>
  <c r="B4" i="4"/>
  <c r="K15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4" i="3"/>
  <c r="L2" i="3"/>
  <c r="L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I4" i="3"/>
  <c r="H4" i="3"/>
  <c r="G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E4" i="3"/>
  <c r="D4" i="3"/>
  <c r="C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J19" i="1"/>
  <c r="I19" i="1"/>
  <c r="J22" i="1"/>
  <c r="I22" i="1"/>
  <c r="J21" i="1"/>
  <c r="I21" i="1"/>
  <c r="J20" i="1"/>
  <c r="I20" i="1"/>
  <c r="J18" i="1"/>
  <c r="I18" i="1"/>
  <c r="J17" i="1"/>
  <c r="J9" i="1"/>
  <c r="I9" i="1"/>
  <c r="J8" i="1"/>
  <c r="I8" i="1"/>
  <c r="J7" i="1"/>
  <c r="I7" i="1"/>
  <c r="J6" i="1"/>
  <c r="I6" i="1"/>
  <c r="J5" i="1"/>
  <c r="I5" i="1"/>
  <c r="J4" i="1"/>
  <c r="I4" i="1"/>
  <c r="K7" i="4" l="1"/>
  <c r="L7" i="4" s="1"/>
  <c r="K28" i="4"/>
  <c r="K4" i="4"/>
  <c r="K10" i="4"/>
  <c r="K26" i="4"/>
  <c r="L26" i="4" s="1"/>
  <c r="K31" i="4"/>
  <c r="L31" i="4" s="1"/>
  <c r="L10" i="4"/>
  <c r="L28" i="4"/>
  <c r="K18" i="4"/>
  <c r="L18" i="4" s="1"/>
  <c r="L15" i="4"/>
  <c r="L23" i="4"/>
  <c r="K5" i="4"/>
  <c r="L5" i="4" s="1"/>
  <c r="K13" i="4"/>
  <c r="L13" i="4" s="1"/>
  <c r="K21" i="4"/>
  <c r="K29" i="4"/>
  <c r="L29" i="4" s="1"/>
  <c r="K8" i="4"/>
  <c r="L8" i="4" s="1"/>
  <c r="K16" i="4"/>
  <c r="L16" i="4" s="1"/>
  <c r="K24" i="4"/>
  <c r="L24" i="4" s="1"/>
  <c r="K32" i="4"/>
  <c r="L32" i="4" s="1"/>
  <c r="K11" i="4"/>
  <c r="L11" i="4" s="1"/>
  <c r="K19" i="4"/>
  <c r="L19" i="4" s="1"/>
  <c r="K27" i="4"/>
  <c r="L27" i="4" s="1"/>
  <c r="K6" i="4"/>
  <c r="K14" i="4"/>
  <c r="K22" i="4"/>
  <c r="K30" i="4"/>
  <c r="K9" i="4"/>
  <c r="L9" i="4" s="1"/>
  <c r="K17" i="4"/>
  <c r="L17" i="4" s="1"/>
  <c r="K25" i="4"/>
  <c r="L25" i="4" s="1"/>
  <c r="K33" i="4"/>
  <c r="L33" i="4" s="1"/>
  <c r="L4" i="4"/>
  <c r="K12" i="4"/>
  <c r="K20" i="4"/>
  <c r="L31" i="3"/>
  <c r="L22" i="3"/>
  <c r="L15" i="3"/>
  <c r="L14" i="3"/>
  <c r="L28" i="3"/>
  <c r="L12" i="3"/>
  <c r="L27" i="3"/>
  <c r="L23" i="3"/>
  <c r="L29" i="3"/>
  <c r="K4" i="3"/>
  <c r="L26" i="3"/>
  <c r="L18" i="3"/>
  <c r="L10" i="3"/>
  <c r="L33" i="3"/>
  <c r="L22" i="4" l="1"/>
  <c r="L20" i="4"/>
  <c r="L21" i="4"/>
  <c r="L12" i="4"/>
  <c r="L6" i="4"/>
  <c r="L30" i="4"/>
  <c r="L14" i="4"/>
  <c r="L11" i="3"/>
  <c r="L30" i="3"/>
  <c r="L20" i="3"/>
  <c r="L24" i="3"/>
  <c r="L32" i="3"/>
  <c r="L9" i="3"/>
  <c r="L5" i="3"/>
  <c r="L13" i="3"/>
  <c r="L19" i="3"/>
  <c r="L17" i="3"/>
  <c r="L7" i="3"/>
  <c r="L25" i="3"/>
  <c r="L21" i="3"/>
  <c r="L6" i="3"/>
  <c r="L16" i="3"/>
  <c r="L8" i="3"/>
  <c r="L4" i="3"/>
</calcChain>
</file>

<file path=xl/sharedStrings.xml><?xml version="1.0" encoding="utf-8"?>
<sst xmlns="http://schemas.openxmlformats.org/spreadsheetml/2006/main" count="150" uniqueCount="40">
  <si>
    <t>OS</t>
  </si>
  <si>
    <t>Month</t>
  </si>
  <si>
    <t>Year</t>
  </si>
  <si>
    <t>a</t>
  </si>
  <si>
    <t>Exp</t>
  </si>
  <si>
    <t>HA</t>
  </si>
  <si>
    <t>August</t>
  </si>
  <si>
    <t>All Sanctuaries</t>
  </si>
  <si>
    <t>BP</t>
  </si>
  <si>
    <t>OC</t>
  </si>
  <si>
    <t>Averages</t>
  </si>
  <si>
    <t xml:space="preserve">a </t>
  </si>
  <si>
    <t>WB</t>
  </si>
  <si>
    <t>Overall</t>
  </si>
  <si>
    <t>CH</t>
  </si>
  <si>
    <t>June</t>
  </si>
  <si>
    <t>DB</t>
  </si>
  <si>
    <t>May</t>
  </si>
  <si>
    <t>May-June</t>
  </si>
  <si>
    <t>June-August</t>
  </si>
  <si>
    <t>Excluding HA &amp; OC</t>
  </si>
  <si>
    <t>x</t>
  </si>
  <si>
    <t>b</t>
  </si>
  <si>
    <t>Avg values</t>
  </si>
  <si>
    <t>Avg Eq</t>
  </si>
  <si>
    <t>WB08</t>
  </si>
  <si>
    <t>BP08</t>
  </si>
  <si>
    <t>CH08</t>
  </si>
  <si>
    <t>DB08</t>
  </si>
  <si>
    <t>WB07</t>
  </si>
  <si>
    <t>BP07</t>
  </si>
  <si>
    <t>CH07</t>
  </si>
  <si>
    <t>DB07</t>
  </si>
  <si>
    <t>WB06</t>
  </si>
  <si>
    <t>BP06</t>
  </si>
  <si>
    <t>CH06</t>
  </si>
  <si>
    <t>DB06</t>
  </si>
  <si>
    <t>August*</t>
  </si>
  <si>
    <t>removed</t>
  </si>
  <si>
    <t>*removed WB 06 because it was a huge outlier - y=25.1e^(3.2x)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</si>
</sst>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May!$B$3</c:f>
              <c:strCache>
                <c:ptCount val="1"/>
                <c:pt idx="0">
                  <c:v>WB08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May!$B$4:$B$33</c:f>
              <c:numCache>
                <c:formatCode>0.00E+00</c:formatCode>
                <c:ptCount val="30"/>
                <c:pt idx="0">
                  <c:v>68.682869351913652</c:v>
                </c:pt>
                <c:pt idx="1">
                  <c:v>97.465631041571072</c:v>
                </c:pt>
                <c:pt idx="2">
                  <c:v>138.31031411425712</c:v>
                </c:pt>
                <c:pt idx="3">
                  <c:v>196.27167839528229</c:v>
                </c:pt>
                <c:pt idx="4">
                  <c:v>278.52276951867742</c:v>
                </c:pt>
                <c:pt idx="5">
                  <c:v>395.24262376827431</c:v>
                </c:pt>
                <c:pt idx="6">
                  <c:v>560.87598121041208</c:v>
                </c:pt>
                <c:pt idx="7">
                  <c:v>795.92090372109749</c:v>
                </c:pt>
                <c:pt idx="8">
                  <c:v>1129.4655257176278</c:v>
                </c:pt>
                <c:pt idx="9">
                  <c:v>1602.7878748007086</c:v>
                </c:pt>
                <c:pt idx="10">
                  <c:v>2274.4642604084383</c:v>
                </c:pt>
                <c:pt idx="11">
                  <c:v>3227.6184223807772</c:v>
                </c:pt>
                <c:pt idx="12">
                  <c:v>4580.2085624423289</c:v>
                </c:pt>
                <c:pt idx="13">
                  <c:v>6499.6253367508789</c:v>
                </c:pt>
                <c:pt idx="14">
                  <c:v>9223.4073933976997</c:v>
                </c:pt>
                <c:pt idx="15">
                  <c:v>13088.638119425794</c:v>
                </c:pt>
                <c:pt idx="16">
                  <c:v>18573.661610557814</c:v>
                </c:pt>
                <c:pt idx="17">
                  <c:v>26357.280450094982</c:v>
                </c:pt>
                <c:pt idx="18">
                  <c:v>37402.761355901253</c:v>
                </c:pt>
                <c:pt idx="19">
                  <c:v>53077.044867937446</c:v>
                </c:pt>
                <c:pt idx="20">
                  <c:v>75319.91194731828</c:v>
                </c:pt>
                <c:pt idx="21">
                  <c:v>106884.042807341</c:v>
                </c:pt>
                <c:pt idx="22">
                  <c:v>151675.67661035011</c:v>
                </c:pt>
                <c:pt idx="23">
                  <c:v>215238.03058867311</c:v>
                </c:pt>
                <c:pt idx="24">
                  <c:v>305437.30443150876</c:v>
                </c:pt>
                <c:pt idx="25">
                  <c:v>433436.16684855416</c:v>
                </c:pt>
                <c:pt idx="26">
                  <c:v>615075.19876143557</c:v>
                </c:pt>
                <c:pt idx="27">
                  <c:v>872833.25450690056</c:v>
                </c:pt>
                <c:pt idx="28">
                  <c:v>1238609.3468037816</c:v>
                </c:pt>
                <c:pt idx="29">
                  <c:v>1757670.3294335403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C-46CE-BA99-ECDBD20ED323}"/>
            </c:ext>
          </c:extLst>
        </c:ser>
        <c:ser>
          <c:idx val="1"/>
          <c:order val="1"/>
          <c:tx>
            <c:strRef>
              <c:f>May!$C$3</c:f>
              <c:strCache>
                <c:ptCount val="1"/>
                <c:pt idx="0">
                  <c:v>BP08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May!$C$4:$C$33</c:f>
              <c:numCache>
                <c:formatCode>0.00E+00</c:formatCode>
                <c:ptCount val="30"/>
                <c:pt idx="0">
                  <c:v>466.74323896599401</c:v>
                </c:pt>
                <c:pt idx="1">
                  <c:v>599.31018189949657</c:v>
                </c:pt>
                <c:pt idx="2">
                  <c:v>769.52950603870727</c:v>
                </c:pt>
                <c:pt idx="3">
                  <c:v>988.09544464486294</c:v>
                </c:pt>
                <c:pt idx="4">
                  <c:v>1268.7396650373794</c:v>
                </c:pt>
                <c:pt idx="5">
                  <c:v>1629.0939770678865</c:v>
                </c:pt>
                <c:pt idx="6">
                  <c:v>2091.7980727280833</c:v>
                </c:pt>
                <c:pt idx="7">
                  <c:v>2685.9218919612913</c:v>
                </c:pt>
                <c:pt idx="8">
                  <c:v>3448.7919765163242</c:v>
                </c:pt>
                <c:pt idx="9">
                  <c:v>4428.3365547157127</c:v>
                </c:pt>
                <c:pt idx="10">
                  <c:v>5686.0966899024006</c:v>
                </c:pt>
                <c:pt idx="11">
                  <c:v>7301.0926715787173</c:v>
                </c:pt>
                <c:pt idx="12">
                  <c:v>9374.7885598996781</c:v>
                </c:pt>
                <c:pt idx="13">
                  <c:v>12037.466786984654</c:v>
                </c:pt>
                <c:pt idx="14">
                  <c:v>15456.413307022822</c:v>
                </c:pt>
                <c:pt idx="15">
                  <c:v>19846.42753704793</c:v>
                </c:pt>
                <c:pt idx="16">
                  <c:v>25483.317388021034</c:v>
                </c:pt>
                <c:pt idx="17">
                  <c:v>32721.227227739677</c:v>
                </c:pt>
                <c:pt idx="18">
                  <c:v>42014.887425632718</c:v>
                </c:pt>
                <c:pt idx="19">
                  <c:v>53948.183333786597</c:v>
                </c:pt>
                <c:pt idx="20">
                  <c:v>69270.838584712008</c:v>
                </c:pt>
                <c:pt idx="21">
                  <c:v>88945.517378044111</c:v>
                </c:pt>
                <c:pt idx="22">
                  <c:v>114208.30501384985</c:v>
                </c:pt>
                <c:pt idx="23">
                  <c:v>146646.36643460923</c:v>
                </c:pt>
                <c:pt idx="24">
                  <c:v>188297.6617669423</c:v>
                </c:pt>
                <c:pt idx="25">
                  <c:v>241778.98361162553</c:v>
                </c:pt>
                <c:pt idx="26">
                  <c:v>310450.36017825612</c:v>
                </c:pt>
                <c:pt idx="27">
                  <c:v>398626.15308874467</c:v>
                </c:pt>
                <c:pt idx="28">
                  <c:v>511846.11232240684</c:v>
                </c:pt>
                <c:pt idx="29">
                  <c:v>657223.41765477892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C-46CE-BA99-ECDBD20ED323}"/>
            </c:ext>
          </c:extLst>
        </c:ser>
        <c:ser>
          <c:idx val="2"/>
          <c:order val="2"/>
          <c:tx>
            <c:strRef>
              <c:f>May!$D$3</c:f>
              <c:strCache>
                <c:ptCount val="1"/>
                <c:pt idx="0">
                  <c:v>CH08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May!$D$4:$D$33</c:f>
              <c:numCache>
                <c:formatCode>0.00E+00</c:formatCode>
                <c:ptCount val="30"/>
                <c:pt idx="0">
                  <c:v>807.78038963825816</c:v>
                </c:pt>
                <c:pt idx="1">
                  <c:v>1037.2105513974507</c:v>
                </c:pt>
                <c:pt idx="2">
                  <c:v>1331.8047104510338</c:v>
                </c:pt>
                <c:pt idx="3">
                  <c:v>1710.0710982835853</c:v>
                </c:pt>
                <c:pt idx="4">
                  <c:v>2195.7747545392444</c:v>
                </c:pt>
                <c:pt idx="5">
                  <c:v>2819.4305941496764</c:v>
                </c:pt>
                <c:pt idx="6">
                  <c:v>3620.2205434752054</c:v>
                </c:pt>
                <c:pt idx="7">
                  <c:v>4648.4551918372727</c:v>
                </c:pt>
                <c:pt idx="8">
                  <c:v>5968.734614653149</c:v>
                </c:pt>
                <c:pt idx="9">
                  <c:v>7664.0069506785549</c:v>
                </c:pt>
                <c:pt idx="10">
                  <c:v>9840.7797183427792</c:v>
                </c:pt>
                <c:pt idx="11">
                  <c:v>12635.811278377363</c:v>
                </c:pt>
                <c:pt idx="12">
                  <c:v>16224.702841906155</c:v>
                </c:pt>
                <c:pt idx="13">
                  <c:v>20832.930827213335</c:v>
                </c:pt>
                <c:pt idx="14">
                  <c:v>26750.012686239497</c:v>
                </c:pt>
                <c:pt idx="15">
                  <c:v>34347.69618585104</c:v>
                </c:pt>
                <c:pt idx="16">
                  <c:v>44103.314907301334</c:v>
                </c:pt>
                <c:pt idx="17">
                  <c:v>56629.777301158276</c:v>
                </c:pt>
                <c:pt idx="18">
                  <c:v>72714.073396053762</c:v>
                </c:pt>
                <c:pt idx="19">
                  <c:v>93366.718391430943</c:v>
                </c:pt>
                <c:pt idx="20">
                  <c:v>119885.23948732413</c:v>
                </c:pt>
                <c:pt idx="21">
                  <c:v>153935.69458742105</c:v>
                </c:pt>
                <c:pt idx="22">
                  <c:v>197657.34438573022</c:v>
                </c:pt>
                <c:pt idx="23">
                  <c:v>253797.05398627967</c:v>
                </c:pt>
                <c:pt idx="24">
                  <c:v>325881.86799885397</c:v>
                </c:pt>
                <c:pt idx="25">
                  <c:v>418440.60134820803</c:v>
                </c:pt>
                <c:pt idx="26">
                  <c:v>537288.36750520195</c:v>
                </c:pt>
                <c:pt idx="27">
                  <c:v>689891.91996734322</c:v>
                </c:pt>
                <c:pt idx="28">
                  <c:v>885838.76000557409</c:v>
                </c:pt>
                <c:pt idx="29">
                  <c:v>1137439.4829343094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C-46CE-BA99-ECDBD20ED323}"/>
            </c:ext>
          </c:extLst>
        </c:ser>
        <c:ser>
          <c:idx val="3"/>
          <c:order val="3"/>
          <c:tx>
            <c:strRef>
              <c:f>May!$E$3</c:f>
              <c:strCache>
                <c:ptCount val="1"/>
                <c:pt idx="0">
                  <c:v>DB08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May!$E$4:$E$33</c:f>
              <c:numCache>
                <c:formatCode>0.00E+00</c:formatCode>
                <c:ptCount val="30"/>
                <c:pt idx="0">
                  <c:v>73.994505003007006</c:v>
                </c:pt>
                <c:pt idx="1">
                  <c:v>110.3868300532264</c:v>
                </c:pt>
                <c:pt idx="2">
                  <c:v>164.67779936773275</c:v>
                </c:pt>
                <c:pt idx="3">
                  <c:v>245.67040824999771</c:v>
                </c:pt>
                <c:pt idx="4">
                  <c:v>366.49718250696026</c:v>
                </c:pt>
                <c:pt idx="5">
                  <c:v>546.74954847982349</c:v>
                </c:pt>
                <c:pt idx="6">
                  <c:v>815.65447984641401</c:v>
                </c:pt>
                <c:pt idx="7">
                  <c:v>1216.813497776624</c:v>
                </c:pt>
                <c:pt idx="8">
                  <c:v>1815.2724284064282</c:v>
                </c:pt>
                <c:pt idx="9">
                  <c:v>2708.068241643954</c:v>
                </c:pt>
                <c:pt idx="10">
                  <c:v>4039.96308578242</c:v>
                </c:pt>
                <c:pt idx="11">
                  <c:v>6026.9167089292487</c:v>
                </c:pt>
                <c:pt idx="12">
                  <c:v>8991.1031970075001</c:v>
                </c:pt>
                <c:pt idx="13">
                  <c:v>13413.149808337177</c:v>
                </c:pt>
                <c:pt idx="14">
                  <c:v>20010.068157239661</c:v>
                </c:pt>
                <c:pt idx="15">
                  <c:v>29851.51387845528</c:v>
                </c:pt>
                <c:pt idx="16">
                  <c:v>44533.225665860715</c:v>
                </c:pt>
                <c:pt idx="17">
                  <c:v>66435.765913963129</c:v>
                </c:pt>
                <c:pt idx="18">
                  <c:v>99110.516397164305</c:v>
                </c:pt>
                <c:pt idx="19">
                  <c:v>147855.51615726974</c:v>
                </c:pt>
                <c:pt idx="20">
                  <c:v>220574.51068591294</c:v>
                </c:pt>
                <c:pt idx="21">
                  <c:v>329058.50271138333</c:v>
                </c:pt>
                <c:pt idx="22">
                  <c:v>490897.6013136988</c:v>
                </c:pt>
                <c:pt idx="23">
                  <c:v>732333.16565263248</c:v>
                </c:pt>
                <c:pt idx="24">
                  <c:v>1092512.7034224132</c:v>
                </c:pt>
                <c:pt idx="25">
                  <c:v>1629837.433452389</c:v>
                </c:pt>
                <c:pt idx="26">
                  <c:v>2431431.7363645351</c:v>
                </c:pt>
                <c:pt idx="27">
                  <c:v>3627269.9149374128</c:v>
                </c:pt>
                <c:pt idx="28">
                  <c:v>5411250.8441147748</c:v>
                </c:pt>
                <c:pt idx="29">
                  <c:v>8072637.6543825949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C-46CE-BA99-ECDBD20ED323}"/>
            </c:ext>
          </c:extLst>
        </c:ser>
        <c:ser>
          <c:idx val="4"/>
          <c:order val="4"/>
          <c:tx>
            <c:strRef>
              <c:f>May!$F$3</c:f>
              <c:strCache>
                <c:ptCount val="1"/>
                <c:pt idx="0">
                  <c:v>WB07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May!$F$4:$F$33</c:f>
              <c:numCache>
                <c:formatCode>0.00E+00</c:formatCode>
                <c:ptCount val="30"/>
                <c:pt idx="0">
                  <c:v>644.65637575693756</c:v>
                </c:pt>
                <c:pt idx="1">
                  <c:v>787.38507541506237</c:v>
                </c:pt>
                <c:pt idx="2">
                  <c:v>961.71430284611051</c:v>
                </c:pt>
                <c:pt idx="3">
                  <c:v>1174.6405020583245</c:v>
                </c:pt>
                <c:pt idx="4">
                  <c:v>1434.7091490606838</c:v>
                </c:pt>
                <c:pt idx="5">
                  <c:v>1752.3577118203496</c:v>
                </c:pt>
                <c:pt idx="6">
                  <c:v>2140.3345425006196</c:v>
                </c:pt>
                <c:pt idx="7">
                  <c:v>2614.2105135957413</c:v>
                </c:pt>
                <c:pt idx="8">
                  <c:v>3193.0039317171527</c:v>
                </c:pt>
                <c:pt idx="9">
                  <c:v>3899.9438090155968</c:v>
                </c:pt>
                <c:pt idx="10">
                  <c:v>4763.4021250013293</c:v>
                </c:pt>
                <c:pt idx="11">
                  <c:v>5818.0324937026362</c:v>
                </c:pt>
                <c:pt idx="12">
                  <c:v>7106.1609348738921</c:v>
                </c:pt>
                <c:pt idx="13">
                  <c:v>8679.4845657850256</c:v>
                </c:pt>
                <c:pt idx="14">
                  <c:v>10601.146388058451</c:v>
                </c:pt>
                <c:pt idx="15">
                  <c:v>12948.269438034315</c:v>
                </c:pt>
                <c:pt idx="16">
                  <c:v>15815.052005016141</c:v>
                </c:pt>
                <c:pt idx="17">
                  <c:v>19316.548139373241</c:v>
                </c:pt>
                <c:pt idx="18">
                  <c:v>23593.285175564179</c:v>
                </c:pt>
                <c:pt idx="19">
                  <c:v>28816.903587493525</c:v>
                </c:pt>
                <c:pt idx="20">
                  <c:v>35197.045523400295</c:v>
                </c:pt>
                <c:pt idx="21">
                  <c:v>42989.768481370178</c:v>
                </c:pt>
                <c:pt idx="22">
                  <c:v>52507.821795812684</c:v>
                </c:pt>
                <c:pt idx="23">
                  <c:v>64133.198366388249</c:v>
                </c:pt>
                <c:pt idx="24">
                  <c:v>78332.465374339925</c:v>
                </c:pt>
                <c:pt idx="25">
                  <c:v>95675.489261704803</c:v>
                </c:pt>
                <c:pt idx="26">
                  <c:v>116858.30647256998</c:v>
                </c:pt>
                <c:pt idx="27">
                  <c:v>142731.05783952342</c:v>
                </c:pt>
                <c:pt idx="28">
                  <c:v>174332.10772031252</c:v>
                </c:pt>
                <c:pt idx="29">
                  <c:v>212929.71720546557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C-46CE-BA99-ECDBD20ED323}"/>
            </c:ext>
          </c:extLst>
        </c:ser>
        <c:ser>
          <c:idx val="5"/>
          <c:order val="5"/>
          <c:tx>
            <c:strRef>
              <c:f>May!$G$3</c:f>
              <c:strCache>
                <c:ptCount val="1"/>
                <c:pt idx="0">
                  <c:v>BP07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May!$G$4:$G$33</c:f>
              <c:numCache>
                <c:formatCode>0.00E+00</c:formatCode>
                <c:ptCount val="30"/>
                <c:pt idx="0">
                  <c:v>130.27040096086102</c:v>
                </c:pt>
                <c:pt idx="1">
                  <c:v>184.86249854578975</c:v>
                </c:pt>
                <c:pt idx="2">
                  <c:v>262.33237263819842</c:v>
                </c:pt>
                <c:pt idx="3">
                  <c:v>372.26735695634119</c:v>
                </c:pt>
                <c:pt idx="4">
                  <c:v>528.27252565732613</c:v>
                </c:pt>
                <c:pt idx="5">
                  <c:v>749.65439797371039</c:v>
                </c:pt>
                <c:pt idx="6">
                  <c:v>1063.8102288247073</c:v>
                </c:pt>
                <c:pt idx="7">
                  <c:v>1509.6185735867095</c:v>
                </c:pt>
                <c:pt idx="8">
                  <c:v>2142.2507285305419</c:v>
                </c:pt>
                <c:pt idx="9">
                  <c:v>3039.9984898079556</c:v>
                </c:pt>
                <c:pt idx="10">
                  <c:v>4313.9632046589804</c:v>
                </c:pt>
                <c:pt idx="11">
                  <c:v>6121.8051895569288</c:v>
                </c:pt>
                <c:pt idx="12">
                  <c:v>8687.2550833100358</c:v>
                </c:pt>
                <c:pt idx="13">
                  <c:v>12327.801775077081</c:v>
                </c:pt>
                <c:pt idx="14">
                  <c:v>17493.98344450225</c:v>
                </c:pt>
                <c:pt idx="15">
                  <c:v>24825.144201720825</c:v>
                </c:pt>
                <c:pt idx="16">
                  <c:v>35228.556525810069</c:v>
                </c:pt>
                <c:pt idx="17">
                  <c:v>49991.701349560324</c:v>
                </c:pt>
                <c:pt idx="18">
                  <c:v>70941.601084126756</c:v>
                </c:pt>
                <c:pt idx="19">
                  <c:v>100670.92394373259</c:v>
                </c:pt>
                <c:pt idx="20">
                  <c:v>142858.8412554508</c:v>
                </c:pt>
                <c:pt idx="21">
                  <c:v>202726.34565524594</c:v>
                </c:pt>
                <c:pt idx="22">
                  <c:v>287682.37836425909</c:v>
                </c:pt>
                <c:pt idx="23">
                  <c:v>408240.72743884695</c:v>
                </c:pt>
                <c:pt idx="24">
                  <c:v>579321.16832257237</c:v>
                </c:pt>
                <c:pt idx="25">
                  <c:v>822095.87017969566</c:v>
                </c:pt>
                <c:pt idx="26">
                  <c:v>1166609.571204541</c:v>
                </c:pt>
                <c:pt idx="27">
                  <c:v>1655497.7843746585</c:v>
                </c:pt>
                <c:pt idx="28">
                  <c:v>2349263.1825741148</c:v>
                </c:pt>
                <c:pt idx="29">
                  <c:v>3333763.1454958473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C-46CE-BA99-ECDBD20ED323}"/>
            </c:ext>
          </c:extLst>
        </c:ser>
        <c:ser>
          <c:idx val="6"/>
          <c:order val="6"/>
          <c:tx>
            <c:strRef>
              <c:f>May!$H$3</c:f>
              <c:strCache>
                <c:ptCount val="1"/>
                <c:pt idx="0">
                  <c:v>CH07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May!$H$4:$H$33</c:f>
              <c:numCache>
                <c:formatCode>0.00E+00</c:formatCode>
                <c:ptCount val="30"/>
                <c:pt idx="0">
                  <c:v>162.19206028486832</c:v>
                </c:pt>
                <c:pt idx="1">
                  <c:v>188.44028953761003</c:v>
                </c:pt>
                <c:pt idx="2">
                  <c:v>218.93638109442753</c:v>
                </c:pt>
                <c:pt idx="3">
                  <c:v>254.36778453451504</c:v>
                </c:pt>
                <c:pt idx="4">
                  <c:v>295.53320231912937</c:v>
                </c:pt>
                <c:pt idx="5">
                  <c:v>343.36059431751011</c:v>
                </c:pt>
                <c:pt idx="6">
                  <c:v>398.92809608161764</c:v>
                </c:pt>
                <c:pt idx="7">
                  <c:v>463.48832241402198</c:v>
                </c:pt>
                <c:pt idx="8">
                  <c:v>538.49660408529758</c:v>
                </c:pt>
                <c:pt idx="9">
                  <c:v>625.64379421919375</c:v>
                </c:pt>
                <c:pt idx="10">
                  <c:v>726.89438387430687</c:v>
                </c:pt>
                <c:pt idx="11">
                  <c:v>844.5307860320471</c:v>
                </c:pt>
                <c:pt idx="12">
                  <c:v>981.20478625026522</c:v>
                </c:pt>
                <c:pt idx="13">
                  <c:v>1139.9973197944441</c:v>
                </c:pt>
                <c:pt idx="14">
                  <c:v>1324.4879227556503</c:v>
                </c:pt>
                <c:pt idx="15">
                  <c:v>1538.8354227375676</c:v>
                </c:pt>
                <c:pt idx="16">
                  <c:v>1787.8716880597588</c:v>
                </c:pt>
                <c:pt idx="17">
                  <c:v>2077.2105487922468</c:v>
                </c:pt>
                <c:pt idx="18">
                  <c:v>2413.3743449432422</c:v>
                </c:pt>
                <c:pt idx="19">
                  <c:v>2803.9409544769983</c:v>
                </c:pt>
                <c:pt idx="20">
                  <c:v>3257.7146154996021</c:v>
                </c:pt>
                <c:pt idx="21">
                  <c:v>3784.9243933238404</c:v>
                </c:pt>
                <c:pt idx="22">
                  <c:v>4397.4547663012099</c:v>
                </c:pt>
                <c:pt idx="23">
                  <c:v>5109.1135283374451</c:v>
                </c:pt>
                <c:pt idx="24">
                  <c:v>5935.9430472087643</c:v>
                </c:pt>
                <c:pt idx="25">
                  <c:v>6896.5818951320107</c:v>
                </c:pt>
                <c:pt idx="26">
                  <c:v>8012.6850035442876</c:v>
                </c:pt>
                <c:pt idx="27">
                  <c:v>9309.4118133131506</c:v>
                </c:pt>
                <c:pt idx="28">
                  <c:v>10815.993424366412</c:v>
                </c:pt>
                <c:pt idx="29">
                  <c:v>12566.391529552844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C-46CE-BA99-ECDBD20ED323}"/>
            </c:ext>
          </c:extLst>
        </c:ser>
        <c:ser>
          <c:idx val="7"/>
          <c:order val="7"/>
          <c:tx>
            <c:strRef>
              <c:f>May!$I$3</c:f>
              <c:strCache>
                <c:ptCount val="1"/>
                <c:pt idx="0">
                  <c:v>DB07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May!$I$4:$I$33</c:f>
              <c:numCache>
                <c:formatCode>0.00E+00</c:formatCode>
                <c:ptCount val="30"/>
                <c:pt idx="0">
                  <c:v>137.68559837275234</c:v>
                </c:pt>
                <c:pt idx="1">
                  <c:v>185.85611763983189</c:v>
                </c:pt>
                <c:pt idx="2">
                  <c:v>250.87951733800884</c:v>
                </c:pt>
                <c:pt idx="3">
                  <c:v>338.65192611912784</c:v>
                </c:pt>
                <c:pt idx="4">
                  <c:v>457.1322851744826</c:v>
                </c:pt>
                <c:pt idx="5">
                  <c:v>617.06404137012032</c:v>
                </c:pt>
                <c:pt idx="6">
                  <c:v>832.94933108190048</c:v>
                </c:pt>
                <c:pt idx="7">
                  <c:v>1124.3639908254434</c:v>
                </c:pt>
                <c:pt idx="8">
                  <c:v>1517.7326359370286</c:v>
                </c:pt>
                <c:pt idx="9">
                  <c:v>2048.7247661651422</c:v>
                </c:pt>
                <c:pt idx="10">
                  <c:v>2765.489169907104</c:v>
                </c:pt>
                <c:pt idx="11">
                  <c:v>3733.0199132551534</c:v>
                </c:pt>
                <c:pt idx="12">
                  <c:v>5039.0498087640772</c:v>
                </c:pt>
                <c:pt idx="13">
                  <c:v>6802.0057661743658</c:v>
                </c:pt>
                <c:pt idx="14">
                  <c:v>9181.7473926532239</c:v>
                </c:pt>
                <c:pt idx="15">
                  <c:v>12394.062586910955</c:v>
                </c:pt>
                <c:pt idx="16">
                  <c:v>16730.234544589974</c:v>
                </c:pt>
                <c:pt idx="17">
                  <c:v>22583.454452827071</c:v>
                </c:pt>
                <c:pt idx="18">
                  <c:v>30484.47489864015</c:v>
                </c:pt>
                <c:pt idx="19">
                  <c:v>41149.736936258982</c:v>
                </c:pt>
                <c:pt idx="20">
                  <c:v>55546.334832844754</c:v>
                </c:pt>
                <c:pt idx="21">
                  <c:v>74979.709302681207</c:v>
                </c:pt>
                <c:pt idx="22">
                  <c:v>101212.02099171259</c:v>
                </c:pt>
                <c:pt idx="23">
                  <c:v>136621.93796823052</c:v>
                </c:pt>
                <c:pt idx="24">
                  <c:v>184420.32627451845</c:v>
                </c:pt>
                <c:pt idx="25">
                  <c:v>248941.40171769884</c:v>
                </c:pt>
                <c:pt idx="26">
                  <c:v>336035.74367895169</c:v>
                </c:pt>
                <c:pt idx="27">
                  <c:v>453600.80826538551</c:v>
                </c:pt>
                <c:pt idx="28">
                  <c:v>612297.04616062378</c:v>
                </c:pt>
                <c:pt idx="29">
                  <c:v>826514.56061268924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CC-46CE-BA99-ECDBD20ED323}"/>
            </c:ext>
          </c:extLst>
        </c:ser>
        <c:ser>
          <c:idx val="8"/>
          <c:order val="8"/>
          <c:tx>
            <c:strRef>
              <c:f>May!$J$3</c:f>
              <c:strCache>
                <c:ptCount val="1"/>
                <c:pt idx="0">
                  <c:v>Avg values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May!$J$4:$J$33</c:f>
              <c:numCache>
                <c:formatCode>0.00E+00</c:formatCode>
                <c:ptCount val="30"/>
                <c:pt idx="0">
                  <c:v>311.50067979182398</c:v>
                </c:pt>
                <c:pt idx="1">
                  <c:v>398.86464694125488</c:v>
                </c:pt>
                <c:pt idx="2">
                  <c:v>512.27311298605957</c:v>
                </c:pt>
                <c:pt idx="3">
                  <c:v>660.00452490525458</c:v>
                </c:pt>
                <c:pt idx="4">
                  <c:v>853.14769172673539</c:v>
                </c:pt>
                <c:pt idx="5">
                  <c:v>1106.6191861184191</c:v>
                </c:pt>
                <c:pt idx="6">
                  <c:v>1440.5714094686198</c:v>
                </c:pt>
                <c:pt idx="7">
                  <c:v>1882.349110714775</c:v>
                </c:pt>
                <c:pt idx="8">
                  <c:v>2469.2185556954432</c:v>
                </c:pt>
                <c:pt idx="9">
                  <c:v>3252.1888101308527</c:v>
                </c:pt>
                <c:pt idx="10">
                  <c:v>4301.3815797347197</c:v>
                </c:pt>
                <c:pt idx="11">
                  <c:v>5713.6034329766098</c:v>
                </c:pt>
                <c:pt idx="12">
                  <c:v>7623.0592218067413</c:v>
                </c:pt>
                <c:pt idx="13">
                  <c:v>10216.55777326462</c:v>
                </c:pt>
                <c:pt idx="14">
                  <c:v>13755.158336483655</c:v>
                </c:pt>
                <c:pt idx="15">
                  <c:v>18605.073421272966</c:v>
                </c:pt>
                <c:pt idx="16">
                  <c:v>25281.904291902105</c:v>
                </c:pt>
                <c:pt idx="17">
                  <c:v>34514.120672938618</c:v>
                </c:pt>
                <c:pt idx="18">
                  <c:v>47334.371759753296</c:v>
                </c:pt>
                <c:pt idx="19">
                  <c:v>65211.121021548352</c:v>
                </c:pt>
                <c:pt idx="20">
                  <c:v>90238.804616557871</c:v>
                </c:pt>
                <c:pt idx="21">
                  <c:v>125413.06316460134</c:v>
                </c:pt>
                <c:pt idx="22">
                  <c:v>175029.8254052143</c:v>
                </c:pt>
                <c:pt idx="23">
                  <c:v>245264.94924549971</c:v>
                </c:pt>
                <c:pt idx="24">
                  <c:v>345017.43007979472</c:v>
                </c:pt>
                <c:pt idx="25">
                  <c:v>487137.81603937596</c:v>
                </c:pt>
                <c:pt idx="26">
                  <c:v>690220.24614612944</c:v>
                </c:pt>
                <c:pt idx="27">
                  <c:v>981220.03809916007</c:v>
                </c:pt>
                <c:pt idx="28">
                  <c:v>1399281.6741407444</c:v>
                </c:pt>
                <c:pt idx="29">
                  <c:v>2001343.0874060972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CC-46CE-BA99-ECDBD20ED323}"/>
            </c:ext>
          </c:extLst>
        </c:ser>
        <c:ser>
          <c:idx val="9"/>
          <c:order val="9"/>
          <c:tx>
            <c:strRef>
              <c:f>May!$K$3</c:f>
              <c:strCache>
                <c:ptCount val="1"/>
                <c:pt idx="0">
                  <c:v>Avg Eq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May!$A$4:$A$33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May!$K$4:$K$33</c:f>
              <c:numCache>
                <c:formatCode>0.00E+00</c:formatCode>
                <c:ptCount val="30"/>
                <c:pt idx="0">
                  <c:v>323.21436151087494</c:v>
                </c:pt>
                <c:pt idx="1">
                  <c:v>428.18945993188879</c:v>
                </c:pt>
                <c:pt idx="2">
                  <c:v>567.2588703661105</c:v>
                </c:pt>
                <c:pt idx="3">
                  <c:v>751.49590571477654</c:v>
                </c:pt>
                <c:pt idx="4">
                  <c:v>995.57032213808043</c:v>
                </c:pt>
                <c:pt idx="5">
                  <c:v>1318.9163890113159</c:v>
                </c:pt>
                <c:pt idx="6">
                  <c:v>1747.2803301999029</c:v>
                </c:pt>
                <c:pt idx="7">
                  <c:v>2314.7703506755711</c:v>
                </c:pt>
                <c:pt idx="8">
                  <c:v>3066.572480532468</c:v>
                </c:pt>
                <c:pt idx="9">
                  <c:v>4062.5484837467843</c:v>
                </c:pt>
                <c:pt idx="10">
                  <c:v>5382.0023128648027</c:v>
                </c:pt>
                <c:pt idx="11">
                  <c:v>7129.9946355267939</c:v>
                </c:pt>
                <c:pt idx="12">
                  <c:v>9445.7082229644693</c:v>
                </c:pt>
                <c:pt idx="13">
                  <c:v>12513.530289183245</c:v>
                </c:pt>
                <c:pt idx="14">
                  <c:v>16577.734205001976</c:v>
                </c:pt>
                <c:pt idx="15">
                  <c:v>21961.929609044804</c:v>
                </c:pt>
                <c:pt idx="16">
                  <c:v>29094.829618338754</c:v>
                </c:pt>
                <c:pt idx="17">
                  <c:v>38544.386836188358</c:v>
                </c:pt>
                <c:pt idx="18">
                  <c:v>51063.016215131858</c:v>
                </c:pt>
                <c:pt idx="19">
                  <c:v>67647.505616531605</c:v>
                </c:pt>
                <c:pt idx="20">
                  <c:v>89618.384406806392</c:v>
                </c:pt>
                <c:pt idx="21">
                  <c:v>118725.06976404175</c:v>
                </c:pt>
                <c:pt idx="22">
                  <c:v>157285.16290242376</c:v>
                </c:pt>
                <c:pt idx="23">
                  <c:v>208368.98658731781</c:v>
                </c:pt>
                <c:pt idx="24">
                  <c:v>276044.05762265803</c:v>
                </c:pt>
                <c:pt idx="25">
                  <c:v>365698.96027617011</c:v>
                </c:pt>
                <c:pt idx="26">
                  <c:v>484472.40885686298</c:v>
                </c:pt>
                <c:pt idx="27">
                  <c:v>641821.66327823163</c:v>
                </c:pt>
                <c:pt idx="28">
                  <c:v>850275.55733301118</c:v>
                </c:pt>
                <c:pt idx="29">
                  <c:v>1126432.0990744648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CC-46CE-BA99-ECDBD20E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031168"/>
        <c:axId val="899030688"/>
      </c:lineChart>
      <c:catAx>
        <c:axId val="8990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0688"/>
        <c:crosses val="autoZero"/>
        <c:auto val="1"/>
        <c:lblAlgn val="ctr"/>
        <c:lblOffset val="100"/>
        <c:noMultiLvlLbl val="0"/>
      </c:catAx>
      <c:valAx>
        <c:axId val="899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0</xdr:row>
      <xdr:rowOff>147637</xdr:rowOff>
    </xdr:from>
    <xdr:to>
      <xdr:col>20</xdr:col>
      <xdr:colOff>581024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36D8C-2426-779C-A07D-467E0197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A35D-54F1-4DB6-9F5C-230122316C12}">
  <dimension ref="A1:Q29"/>
  <sheetViews>
    <sheetView tabSelected="1" workbookViewId="0">
      <selection activeCell="I12" sqref="I1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 t="s">
        <v>5</v>
      </c>
      <c r="B2" t="s">
        <v>6</v>
      </c>
      <c r="C2">
        <v>2006</v>
      </c>
      <c r="D2">
        <v>12.2</v>
      </c>
      <c r="E2">
        <v>0.03</v>
      </c>
      <c r="H2" s="1" t="s">
        <v>7</v>
      </c>
      <c r="I2" s="1"/>
      <c r="J2" s="1"/>
      <c r="M2" t="s">
        <v>8</v>
      </c>
      <c r="N2" t="s">
        <v>6</v>
      </c>
      <c r="O2">
        <v>2006</v>
      </c>
      <c r="P2">
        <v>13.8</v>
      </c>
      <c r="Q2">
        <v>0.05</v>
      </c>
    </row>
    <row r="3" spans="1:17" x14ac:dyDescent="0.25">
      <c r="A3" t="s">
        <v>9</v>
      </c>
      <c r="B3" t="s">
        <v>6</v>
      </c>
      <c r="C3">
        <v>2006</v>
      </c>
      <c r="D3">
        <v>13.3</v>
      </c>
      <c r="E3">
        <v>0.03</v>
      </c>
      <c r="H3" t="s">
        <v>10</v>
      </c>
      <c r="I3" t="s">
        <v>11</v>
      </c>
      <c r="J3" t="s">
        <v>4</v>
      </c>
      <c r="M3" t="s">
        <v>8</v>
      </c>
      <c r="N3" t="s">
        <v>6</v>
      </c>
      <c r="O3">
        <v>2007</v>
      </c>
      <c r="P3">
        <v>36.1</v>
      </c>
      <c r="Q3">
        <v>0.04</v>
      </c>
    </row>
    <row r="4" spans="1:17" x14ac:dyDescent="0.25">
      <c r="A4" t="s">
        <v>12</v>
      </c>
      <c r="B4" t="s">
        <v>6</v>
      </c>
      <c r="C4">
        <v>2006</v>
      </c>
      <c r="D4">
        <v>25.1</v>
      </c>
      <c r="E4">
        <v>3.2</v>
      </c>
      <c r="H4" t="s">
        <v>13</v>
      </c>
      <c r="I4">
        <f>AVERAGE(D2:D29)</f>
        <v>103.91071428571426</v>
      </c>
      <c r="J4">
        <f>AVERAGE(E2:E29)</f>
        <v>0.15678571428571428</v>
      </c>
      <c r="M4" t="s">
        <v>14</v>
      </c>
      <c r="N4" t="s">
        <v>6</v>
      </c>
      <c r="O4">
        <v>2006</v>
      </c>
      <c r="P4">
        <v>19.5</v>
      </c>
      <c r="Q4">
        <v>0.04</v>
      </c>
    </row>
    <row r="5" spans="1:17" x14ac:dyDescent="0.25">
      <c r="A5" t="s">
        <v>8</v>
      </c>
      <c r="B5" t="s">
        <v>6</v>
      </c>
      <c r="C5">
        <v>2006</v>
      </c>
      <c r="D5">
        <v>13.8</v>
      </c>
      <c r="E5">
        <v>0.05</v>
      </c>
      <c r="H5" t="s">
        <v>15</v>
      </c>
      <c r="I5">
        <f>AVERAGEIF(B2:B29, "June",D2:D29)</f>
        <v>21.8</v>
      </c>
      <c r="J5">
        <f>AVERAGEIF(B2:B29, "June",E2:E29)</f>
        <v>3.7500000000000006E-2</v>
      </c>
      <c r="M5" t="s">
        <v>14</v>
      </c>
      <c r="N5" t="s">
        <v>6</v>
      </c>
      <c r="O5">
        <v>2007</v>
      </c>
      <c r="P5">
        <v>120.7</v>
      </c>
      <c r="Q5">
        <v>0.04</v>
      </c>
    </row>
    <row r="6" spans="1:17" x14ac:dyDescent="0.25">
      <c r="A6" t="s">
        <v>14</v>
      </c>
      <c r="B6" t="s">
        <v>6</v>
      </c>
      <c r="C6">
        <v>2006</v>
      </c>
      <c r="D6">
        <v>19.5</v>
      </c>
      <c r="E6">
        <v>0.04</v>
      </c>
      <c r="H6" t="s">
        <v>6</v>
      </c>
      <c r="I6">
        <f>AVERAGEIF(B3:B30, "August",D3:D30)</f>
        <v>46.336363636363643</v>
      </c>
      <c r="J6">
        <f>AVERAGEIF(B3:B30, "August",E3:E30)</f>
        <v>0.32545454545454544</v>
      </c>
      <c r="M6" t="s">
        <v>16</v>
      </c>
      <c r="N6" t="s">
        <v>6</v>
      </c>
      <c r="O6">
        <v>2006</v>
      </c>
      <c r="P6">
        <v>12</v>
      </c>
      <c r="Q6">
        <v>0.04</v>
      </c>
    </row>
    <row r="7" spans="1:17" x14ac:dyDescent="0.25">
      <c r="A7" t="s">
        <v>16</v>
      </c>
      <c r="B7" t="s">
        <v>6</v>
      </c>
      <c r="C7">
        <v>2006</v>
      </c>
      <c r="D7">
        <v>12</v>
      </c>
      <c r="E7">
        <v>0.04</v>
      </c>
      <c r="H7" t="s">
        <v>17</v>
      </c>
      <c r="I7">
        <f>AVERAGEIF(B4:B31, "May",D4:D31)</f>
        <v>191.70000000000002</v>
      </c>
      <c r="J7">
        <f>AVERAGEIF(B4:B31, "May",E4:E31)</f>
        <v>5.2499999999999998E-2</v>
      </c>
      <c r="M7" t="s">
        <v>16</v>
      </c>
      <c r="N7" t="s">
        <v>6</v>
      </c>
      <c r="O7">
        <v>2007</v>
      </c>
      <c r="P7">
        <v>49.6</v>
      </c>
      <c r="Q7">
        <v>0.03</v>
      </c>
    </row>
    <row r="8" spans="1:17" x14ac:dyDescent="0.25">
      <c r="A8" t="s">
        <v>5</v>
      </c>
      <c r="B8" t="s">
        <v>6</v>
      </c>
      <c r="C8">
        <v>2007</v>
      </c>
      <c r="D8">
        <v>71.3</v>
      </c>
      <c r="E8">
        <v>0.04</v>
      </c>
      <c r="H8" t="s">
        <v>18</v>
      </c>
      <c r="I8">
        <f>AVERAGE(D14:D29)</f>
        <v>149.22499999999999</v>
      </c>
      <c r="J8">
        <f>AVERAGE(E14:E29)</f>
        <v>4.8750000000000009E-2</v>
      </c>
      <c r="M8" t="s">
        <v>12</v>
      </c>
      <c r="N8" t="s">
        <v>6</v>
      </c>
      <c r="O8">
        <v>2007</v>
      </c>
      <c r="P8">
        <v>46.7</v>
      </c>
      <c r="Q8">
        <v>0.05</v>
      </c>
    </row>
    <row r="9" spans="1:17" x14ac:dyDescent="0.25">
      <c r="A9" t="s">
        <v>9</v>
      </c>
      <c r="B9" t="s">
        <v>6</v>
      </c>
      <c r="C9">
        <v>2007</v>
      </c>
      <c r="D9">
        <v>101.6</v>
      </c>
      <c r="E9">
        <v>0.02</v>
      </c>
      <c r="H9" t="s">
        <v>19</v>
      </c>
      <c r="I9">
        <f>AVERAGE(D2:D17)</f>
        <v>38.068749999999994</v>
      </c>
      <c r="J9">
        <f>AVERAGE(E2:E17)</f>
        <v>0.23499999999999999</v>
      </c>
      <c r="M9" t="s">
        <v>14</v>
      </c>
      <c r="N9" t="s">
        <v>15</v>
      </c>
      <c r="O9">
        <v>2006</v>
      </c>
      <c r="P9">
        <v>35.9</v>
      </c>
      <c r="Q9">
        <v>0.02</v>
      </c>
    </row>
    <row r="10" spans="1:17" x14ac:dyDescent="0.25">
      <c r="A10" t="s">
        <v>12</v>
      </c>
      <c r="B10" t="s">
        <v>6</v>
      </c>
      <c r="C10">
        <v>2007</v>
      </c>
      <c r="D10">
        <v>46.7</v>
      </c>
      <c r="E10">
        <v>0.05</v>
      </c>
      <c r="M10" t="s">
        <v>16</v>
      </c>
      <c r="N10" t="s">
        <v>15</v>
      </c>
      <c r="O10">
        <v>2006</v>
      </c>
      <c r="P10">
        <v>4.8</v>
      </c>
      <c r="Q10">
        <v>0.05</v>
      </c>
    </row>
    <row r="11" spans="1:17" x14ac:dyDescent="0.25">
      <c r="A11" t="s">
        <v>8</v>
      </c>
      <c r="B11" t="s">
        <v>6</v>
      </c>
      <c r="C11">
        <v>2007</v>
      </c>
      <c r="D11">
        <v>36.1</v>
      </c>
      <c r="E11">
        <v>0.04</v>
      </c>
      <c r="M11" t="s">
        <v>8</v>
      </c>
      <c r="N11" t="s">
        <v>17</v>
      </c>
      <c r="O11">
        <v>2007</v>
      </c>
      <c r="P11">
        <v>91.8</v>
      </c>
      <c r="Q11">
        <v>7.0000000000000007E-2</v>
      </c>
    </row>
    <row r="12" spans="1:17" x14ac:dyDescent="0.25">
      <c r="A12" t="s">
        <v>14</v>
      </c>
      <c r="B12" t="s">
        <v>6</v>
      </c>
      <c r="C12">
        <v>2007</v>
      </c>
      <c r="D12">
        <v>120.7</v>
      </c>
      <c r="E12">
        <v>0.04</v>
      </c>
      <c r="M12" t="s">
        <v>8</v>
      </c>
      <c r="N12" t="s">
        <v>17</v>
      </c>
      <c r="O12">
        <v>2008</v>
      </c>
      <c r="P12">
        <v>363.5</v>
      </c>
      <c r="Q12">
        <v>0.05</v>
      </c>
    </row>
    <row r="13" spans="1:17" x14ac:dyDescent="0.25">
      <c r="A13" t="s">
        <v>16</v>
      </c>
      <c r="B13" t="s">
        <v>6</v>
      </c>
      <c r="C13">
        <v>2007</v>
      </c>
      <c r="D13">
        <v>49.6</v>
      </c>
      <c r="E13">
        <v>0.03</v>
      </c>
      <c r="M13" t="s">
        <v>14</v>
      </c>
      <c r="N13" t="s">
        <v>17</v>
      </c>
      <c r="O13">
        <v>2007</v>
      </c>
      <c r="P13">
        <v>139.6</v>
      </c>
      <c r="Q13">
        <v>0.03</v>
      </c>
    </row>
    <row r="14" spans="1:17" x14ac:dyDescent="0.25">
      <c r="A14" t="s">
        <v>5</v>
      </c>
      <c r="B14" t="s">
        <v>15</v>
      </c>
      <c r="C14">
        <v>2006</v>
      </c>
      <c r="D14">
        <v>16.3</v>
      </c>
      <c r="E14">
        <v>0.04</v>
      </c>
      <c r="M14" t="s">
        <v>14</v>
      </c>
      <c r="N14" t="s">
        <v>17</v>
      </c>
      <c r="O14">
        <v>2008</v>
      </c>
      <c r="P14">
        <v>629.1</v>
      </c>
      <c r="Q14">
        <v>0.05</v>
      </c>
    </row>
    <row r="15" spans="1:17" x14ac:dyDescent="0.25">
      <c r="A15" t="s">
        <v>9</v>
      </c>
      <c r="B15" t="s">
        <v>15</v>
      </c>
      <c r="C15">
        <v>2006</v>
      </c>
      <c r="D15">
        <v>30.2</v>
      </c>
      <c r="E15">
        <v>0.04</v>
      </c>
      <c r="H15" s="1" t="s">
        <v>20</v>
      </c>
      <c r="I15" s="1"/>
      <c r="J15" s="1"/>
      <c r="M15" t="s">
        <v>16</v>
      </c>
      <c r="N15" t="s">
        <v>17</v>
      </c>
      <c r="O15">
        <v>2007</v>
      </c>
      <c r="P15">
        <v>102</v>
      </c>
      <c r="Q15">
        <v>0.06</v>
      </c>
    </row>
    <row r="16" spans="1:17" x14ac:dyDescent="0.25">
      <c r="A16" t="s">
        <v>14</v>
      </c>
      <c r="B16" t="s">
        <v>15</v>
      </c>
      <c r="C16">
        <v>2006</v>
      </c>
      <c r="D16">
        <v>35.9</v>
      </c>
      <c r="E16">
        <v>0.02</v>
      </c>
      <c r="H16" t="s">
        <v>10</v>
      </c>
      <c r="I16" t="s">
        <v>11</v>
      </c>
      <c r="J16" t="s">
        <v>4</v>
      </c>
      <c r="M16" t="s">
        <v>16</v>
      </c>
      <c r="N16" t="s">
        <v>17</v>
      </c>
      <c r="O16">
        <v>2008</v>
      </c>
      <c r="P16">
        <v>49.6</v>
      </c>
      <c r="Q16">
        <v>0.08</v>
      </c>
    </row>
    <row r="17" spans="1:17" x14ac:dyDescent="0.25">
      <c r="A17" t="s">
        <v>16</v>
      </c>
      <c r="B17" t="s">
        <v>15</v>
      </c>
      <c r="C17">
        <v>2006</v>
      </c>
      <c r="D17">
        <v>4.8</v>
      </c>
      <c r="E17">
        <v>0.05</v>
      </c>
      <c r="H17" t="s">
        <v>13</v>
      </c>
      <c r="I17">
        <f>AVERAGE(P2:P18)</f>
        <v>134.75882352941176</v>
      </c>
      <c r="J17">
        <f>AVERAGE(Q2:Q18)</f>
        <v>4.7647058823529417E-2</v>
      </c>
      <c r="M17" t="s">
        <v>12</v>
      </c>
      <c r="N17" t="s">
        <v>17</v>
      </c>
      <c r="O17">
        <v>2007</v>
      </c>
      <c r="P17">
        <v>527.79999999999995</v>
      </c>
      <c r="Q17">
        <v>0.04</v>
      </c>
    </row>
    <row r="18" spans="1:17" x14ac:dyDescent="0.25">
      <c r="A18" t="s">
        <v>5</v>
      </c>
      <c r="B18" t="s">
        <v>17</v>
      </c>
      <c r="C18">
        <v>2007</v>
      </c>
      <c r="D18">
        <v>123.4</v>
      </c>
      <c r="E18">
        <v>0.04</v>
      </c>
      <c r="H18" t="s">
        <v>15</v>
      </c>
      <c r="I18">
        <f>AVERAGEIF(N2:N18,"June",P2:P18)</f>
        <v>20.349999999999998</v>
      </c>
      <c r="J18">
        <f>AVERAGEIF(N2:N18,"June",Q2:Q18)</f>
        <v>3.5000000000000003E-2</v>
      </c>
      <c r="M18" t="s">
        <v>12</v>
      </c>
      <c r="N18" t="s">
        <v>17</v>
      </c>
      <c r="O18">
        <v>2008</v>
      </c>
      <c r="P18">
        <v>48.4</v>
      </c>
      <c r="Q18">
        <v>7.0000000000000007E-2</v>
      </c>
    </row>
    <row r="19" spans="1:17" x14ac:dyDescent="0.25">
      <c r="A19" t="s">
        <v>9</v>
      </c>
      <c r="B19" t="s">
        <v>17</v>
      </c>
      <c r="C19">
        <v>2007</v>
      </c>
      <c r="D19">
        <v>110.5</v>
      </c>
      <c r="E19">
        <v>0.04</v>
      </c>
      <c r="H19" t="s">
        <v>37</v>
      </c>
      <c r="I19">
        <f>AVERAGEIF(N2:N18,"August",P2:P18)</f>
        <v>42.628571428571433</v>
      </c>
      <c r="J19">
        <f>AVERAGEIF(N2:N18,"August",Q2:Q18)</f>
        <v>4.1428571428571433E-2</v>
      </c>
    </row>
    <row r="20" spans="1:17" x14ac:dyDescent="0.25">
      <c r="A20" t="s">
        <v>12</v>
      </c>
      <c r="B20" t="s">
        <v>17</v>
      </c>
      <c r="C20">
        <v>2007</v>
      </c>
      <c r="D20">
        <v>527.79999999999995</v>
      </c>
      <c r="E20">
        <v>0.04</v>
      </c>
      <c r="H20" t="s">
        <v>17</v>
      </c>
      <c r="I20">
        <f>AVERAGEIF(N2:N18,"May",P2:P18)</f>
        <v>243.97499999999999</v>
      </c>
      <c r="J20">
        <f>AVERAGEIF(N2:N18,"May",Q2:Q18)</f>
        <v>5.6250000000000001E-2</v>
      </c>
    </row>
    <row r="21" spans="1:17" x14ac:dyDescent="0.25">
      <c r="A21" t="s">
        <v>8</v>
      </c>
      <c r="B21" t="s">
        <v>17</v>
      </c>
      <c r="C21">
        <v>2007</v>
      </c>
      <c r="D21">
        <v>91.8</v>
      </c>
      <c r="E21">
        <v>7.0000000000000007E-2</v>
      </c>
      <c r="H21" t="s">
        <v>18</v>
      </c>
      <c r="I21">
        <f>AVERAGE(P9:P18)</f>
        <v>199.25</v>
      </c>
      <c r="J21">
        <f>AVERAGE(Q9:Q18)</f>
        <v>5.2000000000000005E-2</v>
      </c>
    </row>
    <row r="22" spans="1:17" x14ac:dyDescent="0.25">
      <c r="A22" t="s">
        <v>14</v>
      </c>
      <c r="B22" t="s">
        <v>17</v>
      </c>
      <c r="C22">
        <v>2007</v>
      </c>
      <c r="D22">
        <v>139.6</v>
      </c>
      <c r="E22">
        <v>0.03</v>
      </c>
      <c r="H22" t="s">
        <v>19</v>
      </c>
      <c r="I22">
        <f>AVERAGE(P2:P10)</f>
        <v>37.677777777777777</v>
      </c>
      <c r="J22">
        <f>AVERAGE(Q2:Q10)</f>
        <v>4.0000000000000008E-2</v>
      </c>
    </row>
    <row r="23" spans="1:17" x14ac:dyDescent="0.25">
      <c r="A23" t="s">
        <v>16</v>
      </c>
      <c r="B23" t="s">
        <v>17</v>
      </c>
      <c r="C23">
        <v>2007</v>
      </c>
      <c r="D23">
        <v>102</v>
      </c>
      <c r="E23">
        <v>0.06</v>
      </c>
    </row>
    <row r="24" spans="1:17" x14ac:dyDescent="0.25">
      <c r="A24" t="s">
        <v>5</v>
      </c>
      <c r="B24" t="s">
        <v>17</v>
      </c>
      <c r="C24">
        <v>2008</v>
      </c>
      <c r="D24">
        <v>18.399999999999999</v>
      </c>
      <c r="E24">
        <v>7.0000000000000007E-2</v>
      </c>
    </row>
    <row r="25" spans="1:17" x14ac:dyDescent="0.25">
      <c r="A25" t="s">
        <v>9</v>
      </c>
      <c r="B25" t="s">
        <v>17</v>
      </c>
      <c r="C25">
        <v>2008</v>
      </c>
      <c r="D25">
        <v>96.3</v>
      </c>
      <c r="E25">
        <v>0.03</v>
      </c>
      <c r="H25" t="s">
        <v>39</v>
      </c>
    </row>
    <row r="26" spans="1:17" x14ac:dyDescent="0.25">
      <c r="A26" t="s">
        <v>12</v>
      </c>
      <c r="B26" t="s">
        <v>17</v>
      </c>
      <c r="C26">
        <v>2008</v>
      </c>
      <c r="D26">
        <v>48.4</v>
      </c>
      <c r="E26">
        <v>7.0000000000000007E-2</v>
      </c>
    </row>
    <row r="27" spans="1:17" x14ac:dyDescent="0.25">
      <c r="A27" t="s">
        <v>8</v>
      </c>
      <c r="B27" t="s">
        <v>17</v>
      </c>
      <c r="C27">
        <v>2008</v>
      </c>
      <c r="D27">
        <v>363.5</v>
      </c>
      <c r="E27">
        <v>0.05</v>
      </c>
    </row>
    <row r="28" spans="1:17" x14ac:dyDescent="0.25">
      <c r="A28" t="s">
        <v>14</v>
      </c>
      <c r="B28" t="s">
        <v>17</v>
      </c>
      <c r="C28">
        <v>2008</v>
      </c>
      <c r="D28">
        <v>629.1</v>
      </c>
      <c r="E28">
        <v>0.05</v>
      </c>
    </row>
    <row r="29" spans="1:17" x14ac:dyDescent="0.25">
      <c r="A29" t="s">
        <v>16</v>
      </c>
      <c r="B29" t="s">
        <v>17</v>
      </c>
      <c r="C29">
        <v>2008</v>
      </c>
      <c r="D29">
        <v>49.6</v>
      </c>
      <c r="E29">
        <v>0.08</v>
      </c>
    </row>
  </sheetData>
  <mergeCells count="2">
    <mergeCell ref="H2:J2"/>
    <mergeCell ref="H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F7AA-798E-4345-AEE2-717455A698E2}">
  <dimension ref="A1:L33"/>
  <sheetViews>
    <sheetView workbookViewId="0">
      <selection activeCell="G36" sqref="G36"/>
    </sheetView>
  </sheetViews>
  <sheetFormatPr defaultRowHeight="15" x14ac:dyDescent="0.25"/>
  <cols>
    <col min="1" max="1" width="12.28515625" customWidth="1"/>
    <col min="10" max="10" width="10.42578125" customWidth="1"/>
  </cols>
  <sheetData>
    <row r="1" spans="1:12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t="s">
        <v>3</v>
      </c>
      <c r="L1">
        <f>AVERAGE(48.4,363.5,629.1,49.6,527.8,91.8,139.6,102)</f>
        <v>243.97499999999997</v>
      </c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t="s">
        <v>22</v>
      </c>
      <c r="L2">
        <f>AVERAGE(0.07,0.05,0.05,0.08,0.04,0.07,0.03,0.06)</f>
        <v>5.6250000000000001E-2</v>
      </c>
    </row>
    <row r="3" spans="1:12" x14ac:dyDescent="0.25">
      <c r="A3" s="5" t="s">
        <v>21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23</v>
      </c>
      <c r="K3" s="5" t="s">
        <v>24</v>
      </c>
      <c r="L3" s="5"/>
    </row>
    <row r="4" spans="1:12" x14ac:dyDescent="0.25">
      <c r="A4">
        <v>5</v>
      </c>
      <c r="B4" s="2">
        <f>48.4*EXP(0.07*A4)</f>
        <v>68.682869351913652</v>
      </c>
      <c r="C4" s="2">
        <f>363.5*EXP(0.05*A4)</f>
        <v>466.74323896599401</v>
      </c>
      <c r="D4" s="2">
        <f>629.1*EXP(0.05*A4)</f>
        <v>807.78038963825816</v>
      </c>
      <c r="E4" s="2">
        <f>49.6*EXP(0.08*A4)</f>
        <v>73.994505003007006</v>
      </c>
      <c r="F4" s="2">
        <f>527.8*EXP(0.04*A4)</f>
        <v>644.65637575693756</v>
      </c>
      <c r="G4" s="2">
        <f>91.8*EXP(0.07*A4)</f>
        <v>130.27040096086102</v>
      </c>
      <c r="H4" s="2">
        <f>139.6*EXP(0.03*A4)</f>
        <v>162.19206028486832</v>
      </c>
      <c r="I4" s="2">
        <f>102*EXP(0.06*A4)</f>
        <v>137.68559837275234</v>
      </c>
      <c r="J4" s="2">
        <f>AVERAGE(B4:I4)</f>
        <v>311.50067979182398</v>
      </c>
      <c r="K4" s="2">
        <f>$L$1*EXP($L$2*A4)</f>
        <v>323.21436151087494</v>
      </c>
      <c r="L4" s="4">
        <f>(K4-J4)/K4</f>
        <v>3.6241216709229772E-2</v>
      </c>
    </row>
    <row r="5" spans="1:12" x14ac:dyDescent="0.25">
      <c r="A5">
        <v>10</v>
      </c>
      <c r="B5" s="2">
        <f t="shared" ref="B5:B33" si="0">48.4*EXP(0.07*A5)</f>
        <v>97.465631041571072</v>
      </c>
      <c r="C5" s="2">
        <f t="shared" ref="C5:C33" si="1">363.5*EXP(0.05*A5)</f>
        <v>599.31018189949657</v>
      </c>
      <c r="D5" s="2">
        <f t="shared" ref="D5:D33" si="2">629.1*EXP(0.05*A5)</f>
        <v>1037.2105513974507</v>
      </c>
      <c r="E5" s="2">
        <f t="shared" ref="E5:E33" si="3">49.6*EXP(0.08*A5)</f>
        <v>110.3868300532264</v>
      </c>
      <c r="F5" s="2">
        <f t="shared" ref="F5:F33" si="4">527.8*EXP(0.04*A5)</f>
        <v>787.38507541506237</v>
      </c>
      <c r="G5" s="2">
        <f t="shared" ref="G5:G33" si="5">91.8*EXP(0.07*A5)</f>
        <v>184.86249854578975</v>
      </c>
      <c r="H5" s="2">
        <f t="shared" ref="H5:H33" si="6">139.6*EXP(0.03*A5)</f>
        <v>188.44028953761003</v>
      </c>
      <c r="I5" s="2">
        <f t="shared" ref="I5:I33" si="7">102*EXP(0.06*A5)</f>
        <v>185.85611763983189</v>
      </c>
      <c r="J5" s="2">
        <f t="shared" ref="J5:J33" si="8">AVERAGE(B5:I5)</f>
        <v>398.86464694125488</v>
      </c>
      <c r="K5" s="2">
        <f t="shared" ref="K5:K33" si="9">$L$1*EXP($L$2*A5)</f>
        <v>428.18945993188879</v>
      </c>
      <c r="L5" s="4">
        <f t="shared" ref="L5:L33" si="10">(K5-J5)/K5</f>
        <v>6.8485602133454088E-2</v>
      </c>
    </row>
    <row r="6" spans="1:12" x14ac:dyDescent="0.25">
      <c r="A6">
        <v>15</v>
      </c>
      <c r="B6" s="2">
        <f t="shared" si="0"/>
        <v>138.31031411425712</v>
      </c>
      <c r="C6" s="2">
        <f t="shared" si="1"/>
        <v>769.52950603870727</v>
      </c>
      <c r="D6" s="2">
        <f t="shared" si="2"/>
        <v>1331.8047104510338</v>
      </c>
      <c r="E6" s="2">
        <f t="shared" si="3"/>
        <v>164.67779936773275</v>
      </c>
      <c r="F6" s="2">
        <f t="shared" si="4"/>
        <v>961.71430284611051</v>
      </c>
      <c r="G6" s="2">
        <f t="shared" si="5"/>
        <v>262.33237263819842</v>
      </c>
      <c r="H6" s="2">
        <f t="shared" si="6"/>
        <v>218.93638109442753</v>
      </c>
      <c r="I6" s="2">
        <f t="shared" si="7"/>
        <v>250.87951733800884</v>
      </c>
      <c r="J6" s="2">
        <f t="shared" si="8"/>
        <v>512.27311298605957</v>
      </c>
      <c r="K6" s="2">
        <f t="shared" si="9"/>
        <v>567.2588703661105</v>
      </c>
      <c r="L6" s="4">
        <f t="shared" si="10"/>
        <v>9.6932388813176187E-2</v>
      </c>
    </row>
    <row r="7" spans="1:12" x14ac:dyDescent="0.25">
      <c r="A7">
        <v>20</v>
      </c>
      <c r="B7" s="2">
        <f t="shared" si="0"/>
        <v>196.27167839528229</v>
      </c>
      <c r="C7" s="2">
        <f t="shared" si="1"/>
        <v>988.09544464486294</v>
      </c>
      <c r="D7" s="2">
        <f t="shared" si="2"/>
        <v>1710.0710982835853</v>
      </c>
      <c r="E7" s="2">
        <f t="shared" si="3"/>
        <v>245.67040824999771</v>
      </c>
      <c r="F7" s="2">
        <f t="shared" si="4"/>
        <v>1174.6405020583245</v>
      </c>
      <c r="G7" s="2">
        <f t="shared" si="5"/>
        <v>372.26735695634119</v>
      </c>
      <c r="H7" s="2">
        <f t="shared" si="6"/>
        <v>254.36778453451504</v>
      </c>
      <c r="I7" s="2">
        <f t="shared" si="7"/>
        <v>338.65192611912784</v>
      </c>
      <c r="J7" s="2">
        <f t="shared" si="8"/>
        <v>660.00452490525458</v>
      </c>
      <c r="K7" s="2">
        <f t="shared" si="9"/>
        <v>751.49590571477654</v>
      </c>
      <c r="L7" s="4">
        <f t="shared" si="10"/>
        <v>0.12174568099942075</v>
      </c>
    </row>
    <row r="8" spans="1:12" x14ac:dyDescent="0.25">
      <c r="A8">
        <v>25</v>
      </c>
      <c r="B8" s="2">
        <f t="shared" si="0"/>
        <v>278.52276951867742</v>
      </c>
      <c r="C8" s="2">
        <f t="shared" si="1"/>
        <v>1268.7396650373794</v>
      </c>
      <c r="D8" s="2">
        <f t="shared" si="2"/>
        <v>2195.7747545392444</v>
      </c>
      <c r="E8" s="2">
        <f t="shared" si="3"/>
        <v>366.49718250696026</v>
      </c>
      <c r="F8" s="2">
        <f t="shared" si="4"/>
        <v>1434.7091490606838</v>
      </c>
      <c r="G8" s="2">
        <f t="shared" si="5"/>
        <v>528.27252565732613</v>
      </c>
      <c r="H8" s="2">
        <f t="shared" si="6"/>
        <v>295.53320231912937</v>
      </c>
      <c r="I8" s="2">
        <f t="shared" si="7"/>
        <v>457.1322851744826</v>
      </c>
      <c r="J8" s="2">
        <f t="shared" si="8"/>
        <v>853.14769172673539</v>
      </c>
      <c r="K8" s="2">
        <f t="shared" si="9"/>
        <v>995.57032213808043</v>
      </c>
      <c r="L8" s="4">
        <f t="shared" si="10"/>
        <v>0.14305632384207587</v>
      </c>
    </row>
    <row r="9" spans="1:12" x14ac:dyDescent="0.25">
      <c r="A9">
        <v>30</v>
      </c>
      <c r="B9" s="2">
        <f t="shared" si="0"/>
        <v>395.24262376827431</v>
      </c>
      <c r="C9" s="2">
        <f t="shared" si="1"/>
        <v>1629.0939770678865</v>
      </c>
      <c r="D9" s="2">
        <f t="shared" si="2"/>
        <v>2819.4305941496764</v>
      </c>
      <c r="E9" s="2">
        <f t="shared" si="3"/>
        <v>546.74954847982349</v>
      </c>
      <c r="F9" s="2">
        <f t="shared" si="4"/>
        <v>1752.3577118203496</v>
      </c>
      <c r="G9" s="2">
        <f t="shared" si="5"/>
        <v>749.65439797371039</v>
      </c>
      <c r="H9" s="2">
        <f t="shared" si="6"/>
        <v>343.36059431751011</v>
      </c>
      <c r="I9" s="2">
        <f t="shared" si="7"/>
        <v>617.06404137012032</v>
      </c>
      <c r="J9" s="2">
        <f t="shared" si="8"/>
        <v>1106.6191861184191</v>
      </c>
      <c r="K9" s="2">
        <f t="shared" si="9"/>
        <v>1318.9163890113159</v>
      </c>
      <c r="L9" s="4">
        <f t="shared" si="10"/>
        <v>0.16096335193168596</v>
      </c>
    </row>
    <row r="10" spans="1:12" x14ac:dyDescent="0.25">
      <c r="A10">
        <v>35</v>
      </c>
      <c r="B10" s="2">
        <f t="shared" si="0"/>
        <v>560.87598121041208</v>
      </c>
      <c r="C10" s="2">
        <f t="shared" si="1"/>
        <v>2091.7980727280833</v>
      </c>
      <c r="D10" s="2">
        <f t="shared" si="2"/>
        <v>3620.2205434752054</v>
      </c>
      <c r="E10" s="2">
        <f t="shared" si="3"/>
        <v>815.65447984641401</v>
      </c>
      <c r="F10" s="2">
        <f t="shared" si="4"/>
        <v>2140.3345425006196</v>
      </c>
      <c r="G10" s="2">
        <f t="shared" si="5"/>
        <v>1063.8102288247073</v>
      </c>
      <c r="H10" s="2">
        <f t="shared" si="6"/>
        <v>398.92809608161764</v>
      </c>
      <c r="I10" s="2">
        <f t="shared" si="7"/>
        <v>832.94933108190048</v>
      </c>
      <c r="J10" s="2">
        <f t="shared" si="8"/>
        <v>1440.5714094686198</v>
      </c>
      <c r="K10" s="2">
        <f t="shared" si="9"/>
        <v>1747.2803301999029</v>
      </c>
      <c r="L10" s="4">
        <f t="shared" si="10"/>
        <v>0.17553503890025085</v>
      </c>
    </row>
    <row r="11" spans="1:12" x14ac:dyDescent="0.25">
      <c r="A11">
        <v>40</v>
      </c>
      <c r="B11" s="2">
        <f t="shared" si="0"/>
        <v>795.92090372109749</v>
      </c>
      <c r="C11" s="2">
        <f t="shared" si="1"/>
        <v>2685.9218919612913</v>
      </c>
      <c r="D11" s="2">
        <f t="shared" si="2"/>
        <v>4648.4551918372727</v>
      </c>
      <c r="E11" s="2">
        <f t="shared" si="3"/>
        <v>1216.813497776624</v>
      </c>
      <c r="F11" s="2">
        <f t="shared" si="4"/>
        <v>2614.2105135957413</v>
      </c>
      <c r="G11" s="2">
        <f t="shared" si="5"/>
        <v>1509.6185735867095</v>
      </c>
      <c r="H11" s="2">
        <f t="shared" si="6"/>
        <v>463.48832241402198</v>
      </c>
      <c r="I11" s="2">
        <f t="shared" si="7"/>
        <v>1124.3639908254434</v>
      </c>
      <c r="J11" s="2">
        <f t="shared" si="8"/>
        <v>1882.349110714775</v>
      </c>
      <c r="K11" s="2">
        <f t="shared" si="9"/>
        <v>2314.7703506755711</v>
      </c>
      <c r="L11" s="4">
        <f t="shared" si="10"/>
        <v>0.18680956399609705</v>
      </c>
    </row>
    <row r="12" spans="1:12" x14ac:dyDescent="0.25">
      <c r="A12">
        <v>45</v>
      </c>
      <c r="B12" s="2">
        <f t="shared" si="0"/>
        <v>1129.4655257176278</v>
      </c>
      <c r="C12" s="2">
        <f t="shared" si="1"/>
        <v>3448.7919765163242</v>
      </c>
      <c r="D12" s="2">
        <f t="shared" si="2"/>
        <v>5968.734614653149</v>
      </c>
      <c r="E12" s="2">
        <f t="shared" si="3"/>
        <v>1815.2724284064282</v>
      </c>
      <c r="F12" s="2">
        <f t="shared" si="4"/>
        <v>3193.0039317171527</v>
      </c>
      <c r="G12" s="2">
        <f t="shared" si="5"/>
        <v>2142.2507285305419</v>
      </c>
      <c r="H12" s="2">
        <f t="shared" si="6"/>
        <v>538.49660408529758</v>
      </c>
      <c r="I12" s="2">
        <f t="shared" si="7"/>
        <v>1517.7326359370286</v>
      </c>
      <c r="J12" s="2">
        <f t="shared" si="8"/>
        <v>2469.2185556954432</v>
      </c>
      <c r="K12" s="2">
        <f t="shared" si="9"/>
        <v>3066.572480532468</v>
      </c>
      <c r="L12" s="4">
        <f t="shared" si="10"/>
        <v>0.1947953060393024</v>
      </c>
    </row>
    <row r="13" spans="1:12" x14ac:dyDescent="0.25">
      <c r="A13">
        <v>50</v>
      </c>
      <c r="B13" s="2">
        <f t="shared" si="0"/>
        <v>1602.7878748007086</v>
      </c>
      <c r="C13" s="2">
        <f t="shared" si="1"/>
        <v>4428.3365547157127</v>
      </c>
      <c r="D13" s="2">
        <f t="shared" si="2"/>
        <v>7664.0069506785549</v>
      </c>
      <c r="E13" s="2">
        <f t="shared" si="3"/>
        <v>2708.068241643954</v>
      </c>
      <c r="F13" s="2">
        <f t="shared" si="4"/>
        <v>3899.9438090155968</v>
      </c>
      <c r="G13" s="2">
        <f t="shared" si="5"/>
        <v>3039.9984898079556</v>
      </c>
      <c r="H13" s="2">
        <f t="shared" si="6"/>
        <v>625.64379421919375</v>
      </c>
      <c r="I13" s="2">
        <f t="shared" si="7"/>
        <v>2048.7247661651422</v>
      </c>
      <c r="J13" s="2">
        <f t="shared" si="8"/>
        <v>3252.1888101308527</v>
      </c>
      <c r="K13" s="2">
        <f t="shared" si="9"/>
        <v>4062.5484837467843</v>
      </c>
      <c r="L13" s="4">
        <f t="shared" si="10"/>
        <v>0.19947076985246404</v>
      </c>
    </row>
    <row r="14" spans="1:12" x14ac:dyDescent="0.25">
      <c r="A14">
        <v>55</v>
      </c>
      <c r="B14" s="2">
        <f t="shared" si="0"/>
        <v>2274.4642604084383</v>
      </c>
      <c r="C14" s="2">
        <f t="shared" si="1"/>
        <v>5686.0966899024006</v>
      </c>
      <c r="D14" s="2">
        <f t="shared" si="2"/>
        <v>9840.7797183427792</v>
      </c>
      <c r="E14" s="2">
        <f t="shared" si="3"/>
        <v>4039.96308578242</v>
      </c>
      <c r="F14" s="2">
        <f t="shared" si="4"/>
        <v>4763.4021250013293</v>
      </c>
      <c r="G14" s="2">
        <f t="shared" si="5"/>
        <v>4313.9632046589804</v>
      </c>
      <c r="H14" s="2">
        <f t="shared" si="6"/>
        <v>726.89438387430687</v>
      </c>
      <c r="I14" s="2">
        <f t="shared" si="7"/>
        <v>2765.489169907104</v>
      </c>
      <c r="J14" s="2">
        <f t="shared" si="8"/>
        <v>4301.3815797347197</v>
      </c>
      <c r="K14" s="2">
        <f t="shared" si="9"/>
        <v>5382.0023128648027</v>
      </c>
      <c r="L14" s="4">
        <f t="shared" si="10"/>
        <v>0.20078414506568207</v>
      </c>
    </row>
    <row r="15" spans="1:12" x14ac:dyDescent="0.25">
      <c r="A15">
        <v>60</v>
      </c>
      <c r="B15" s="2">
        <f t="shared" si="0"/>
        <v>3227.6184223807772</v>
      </c>
      <c r="C15" s="2">
        <f t="shared" si="1"/>
        <v>7301.0926715787173</v>
      </c>
      <c r="D15" s="2">
        <f t="shared" si="2"/>
        <v>12635.811278377363</v>
      </c>
      <c r="E15" s="2">
        <f t="shared" si="3"/>
        <v>6026.9167089292487</v>
      </c>
      <c r="F15" s="2">
        <f t="shared" si="4"/>
        <v>5818.0324937026362</v>
      </c>
      <c r="G15" s="2">
        <f t="shared" si="5"/>
        <v>6121.8051895569288</v>
      </c>
      <c r="H15" s="2">
        <f t="shared" si="6"/>
        <v>844.5307860320471</v>
      </c>
      <c r="I15" s="2">
        <f t="shared" si="7"/>
        <v>3733.0199132551534</v>
      </c>
      <c r="J15" s="2">
        <f t="shared" si="8"/>
        <v>5713.6034329766098</v>
      </c>
      <c r="K15" s="2">
        <f t="shared" si="9"/>
        <v>7129.9946355267939</v>
      </c>
      <c r="L15" s="4">
        <f t="shared" si="10"/>
        <v>0.19865249203592636</v>
      </c>
    </row>
    <row r="16" spans="1:12" x14ac:dyDescent="0.25">
      <c r="A16">
        <v>65</v>
      </c>
      <c r="B16" s="2">
        <f t="shared" si="0"/>
        <v>4580.2085624423289</v>
      </c>
      <c r="C16" s="2">
        <f t="shared" si="1"/>
        <v>9374.7885598996781</v>
      </c>
      <c r="D16" s="2">
        <f t="shared" si="2"/>
        <v>16224.702841906155</v>
      </c>
      <c r="E16" s="2">
        <f t="shared" si="3"/>
        <v>8991.1031970075001</v>
      </c>
      <c r="F16" s="2">
        <f t="shared" si="4"/>
        <v>7106.1609348738921</v>
      </c>
      <c r="G16" s="2">
        <f t="shared" si="5"/>
        <v>8687.2550833100358</v>
      </c>
      <c r="H16" s="2">
        <f t="shared" si="6"/>
        <v>981.20478625026522</v>
      </c>
      <c r="I16" s="2">
        <f t="shared" si="7"/>
        <v>5039.0498087640772</v>
      </c>
      <c r="J16" s="2">
        <f t="shared" si="8"/>
        <v>7623.0592218067413</v>
      </c>
      <c r="K16" s="2">
        <f t="shared" si="9"/>
        <v>9445.7082229644693</v>
      </c>
      <c r="L16" s="4">
        <f t="shared" si="10"/>
        <v>0.19296054442233262</v>
      </c>
    </row>
    <row r="17" spans="1:12" x14ac:dyDescent="0.25">
      <c r="A17">
        <v>70</v>
      </c>
      <c r="B17" s="2">
        <f t="shared" si="0"/>
        <v>6499.6253367508789</v>
      </c>
      <c r="C17" s="2">
        <f t="shared" si="1"/>
        <v>12037.466786984654</v>
      </c>
      <c r="D17" s="2">
        <f t="shared" si="2"/>
        <v>20832.930827213335</v>
      </c>
      <c r="E17" s="2">
        <f t="shared" si="3"/>
        <v>13413.149808337177</v>
      </c>
      <c r="F17" s="2">
        <f t="shared" si="4"/>
        <v>8679.4845657850256</v>
      </c>
      <c r="G17" s="2">
        <f t="shared" si="5"/>
        <v>12327.801775077081</v>
      </c>
      <c r="H17" s="2">
        <f t="shared" si="6"/>
        <v>1139.9973197944441</v>
      </c>
      <c r="I17" s="2">
        <f t="shared" si="7"/>
        <v>6802.0057661743658</v>
      </c>
      <c r="J17" s="2">
        <f t="shared" si="8"/>
        <v>10216.55777326462</v>
      </c>
      <c r="K17" s="2">
        <f t="shared" si="9"/>
        <v>12513.530289183245</v>
      </c>
      <c r="L17" s="4">
        <f t="shared" si="10"/>
        <v>0.18355911264338726</v>
      </c>
    </row>
    <row r="18" spans="1:12" x14ac:dyDescent="0.25">
      <c r="A18">
        <v>75</v>
      </c>
      <c r="B18" s="2">
        <f t="shared" si="0"/>
        <v>9223.4073933976997</v>
      </c>
      <c r="C18" s="2">
        <f t="shared" si="1"/>
        <v>15456.413307022822</v>
      </c>
      <c r="D18" s="2">
        <f t="shared" si="2"/>
        <v>26750.012686239497</v>
      </c>
      <c r="E18" s="2">
        <f t="shared" si="3"/>
        <v>20010.068157239661</v>
      </c>
      <c r="F18" s="2">
        <f t="shared" si="4"/>
        <v>10601.146388058451</v>
      </c>
      <c r="G18" s="2">
        <f t="shared" si="5"/>
        <v>17493.98344450225</v>
      </c>
      <c r="H18" s="2">
        <f t="shared" si="6"/>
        <v>1324.4879227556503</v>
      </c>
      <c r="I18" s="2">
        <f t="shared" si="7"/>
        <v>9181.7473926532239</v>
      </c>
      <c r="J18" s="2">
        <f t="shared" si="8"/>
        <v>13755.158336483655</v>
      </c>
      <c r="K18" s="2">
        <f t="shared" si="9"/>
        <v>16577.734205001976</v>
      </c>
      <c r="L18" s="4">
        <f t="shared" si="10"/>
        <v>0.17026306693146698</v>
      </c>
    </row>
    <row r="19" spans="1:12" x14ac:dyDescent="0.25">
      <c r="A19">
        <v>80</v>
      </c>
      <c r="B19" s="2">
        <f t="shared" si="0"/>
        <v>13088.638119425794</v>
      </c>
      <c r="C19" s="2">
        <f t="shared" si="1"/>
        <v>19846.42753704793</v>
      </c>
      <c r="D19" s="2">
        <f t="shared" si="2"/>
        <v>34347.69618585104</v>
      </c>
      <c r="E19" s="2">
        <f t="shared" si="3"/>
        <v>29851.51387845528</v>
      </c>
      <c r="F19" s="2">
        <f t="shared" si="4"/>
        <v>12948.269438034315</v>
      </c>
      <c r="G19" s="2">
        <f t="shared" si="5"/>
        <v>24825.144201720825</v>
      </c>
      <c r="H19" s="2">
        <f t="shared" si="6"/>
        <v>1538.8354227375676</v>
      </c>
      <c r="I19" s="2">
        <f t="shared" si="7"/>
        <v>12394.062586910955</v>
      </c>
      <c r="J19" s="2">
        <f t="shared" si="8"/>
        <v>18605.073421272966</v>
      </c>
      <c r="K19" s="2">
        <f t="shared" si="9"/>
        <v>21961.929609044804</v>
      </c>
      <c r="L19" s="4">
        <f t="shared" si="10"/>
        <v>0.15284887291457988</v>
      </c>
    </row>
    <row r="20" spans="1:12" x14ac:dyDescent="0.25">
      <c r="A20">
        <v>85</v>
      </c>
      <c r="B20" s="2">
        <f t="shared" si="0"/>
        <v>18573.661610557814</v>
      </c>
      <c r="C20" s="2">
        <f t="shared" si="1"/>
        <v>25483.317388021034</v>
      </c>
      <c r="D20" s="2">
        <f t="shared" si="2"/>
        <v>44103.314907301334</v>
      </c>
      <c r="E20" s="2">
        <f t="shared" si="3"/>
        <v>44533.225665860715</v>
      </c>
      <c r="F20" s="2">
        <f t="shared" si="4"/>
        <v>15815.052005016141</v>
      </c>
      <c r="G20" s="2">
        <f t="shared" si="5"/>
        <v>35228.556525810069</v>
      </c>
      <c r="H20" s="2">
        <f t="shared" si="6"/>
        <v>1787.8716880597588</v>
      </c>
      <c r="I20" s="2">
        <f t="shared" si="7"/>
        <v>16730.234544589974</v>
      </c>
      <c r="J20" s="2">
        <f t="shared" si="8"/>
        <v>25281.904291902105</v>
      </c>
      <c r="K20" s="2">
        <f t="shared" si="9"/>
        <v>29094.829618338754</v>
      </c>
      <c r="L20" s="4">
        <f t="shared" si="10"/>
        <v>0.13105164651087439</v>
      </c>
    </row>
    <row r="21" spans="1:12" x14ac:dyDescent="0.25">
      <c r="A21">
        <v>90</v>
      </c>
      <c r="B21" s="2">
        <f t="shared" si="0"/>
        <v>26357.280450094982</v>
      </c>
      <c r="C21" s="2">
        <f t="shared" si="1"/>
        <v>32721.227227739677</v>
      </c>
      <c r="D21" s="2">
        <f t="shared" si="2"/>
        <v>56629.777301158276</v>
      </c>
      <c r="E21" s="2">
        <f t="shared" si="3"/>
        <v>66435.765913963129</v>
      </c>
      <c r="F21" s="2">
        <f t="shared" si="4"/>
        <v>19316.548139373241</v>
      </c>
      <c r="G21" s="2">
        <f t="shared" si="5"/>
        <v>49991.701349560324</v>
      </c>
      <c r="H21" s="2">
        <f t="shared" si="6"/>
        <v>2077.2105487922468</v>
      </c>
      <c r="I21" s="2">
        <f t="shared" si="7"/>
        <v>22583.454452827071</v>
      </c>
      <c r="J21" s="2">
        <f t="shared" si="8"/>
        <v>34514.120672938618</v>
      </c>
      <c r="K21" s="2">
        <f t="shared" si="9"/>
        <v>38544.386836188358</v>
      </c>
      <c r="L21" s="4">
        <f t="shared" si="10"/>
        <v>0.10456168833034397</v>
      </c>
    </row>
    <row r="22" spans="1:12" x14ac:dyDescent="0.25">
      <c r="A22">
        <v>95</v>
      </c>
      <c r="B22" s="2">
        <f t="shared" si="0"/>
        <v>37402.761355901253</v>
      </c>
      <c r="C22" s="2">
        <f t="shared" si="1"/>
        <v>42014.887425632718</v>
      </c>
      <c r="D22" s="2">
        <f t="shared" si="2"/>
        <v>72714.073396053762</v>
      </c>
      <c r="E22" s="2">
        <f t="shared" si="3"/>
        <v>99110.516397164305</v>
      </c>
      <c r="F22" s="2">
        <f t="shared" si="4"/>
        <v>23593.285175564179</v>
      </c>
      <c r="G22" s="2">
        <f t="shared" si="5"/>
        <v>70941.601084126756</v>
      </c>
      <c r="H22" s="2">
        <f t="shared" si="6"/>
        <v>2413.3743449432422</v>
      </c>
      <c r="I22" s="2">
        <f t="shared" si="7"/>
        <v>30484.47489864015</v>
      </c>
      <c r="J22" s="2">
        <f t="shared" si="8"/>
        <v>47334.371759753296</v>
      </c>
      <c r="K22" s="2">
        <f t="shared" si="9"/>
        <v>51063.016215131858</v>
      </c>
      <c r="L22" s="4">
        <f t="shared" si="10"/>
        <v>7.3020450646110235E-2</v>
      </c>
    </row>
    <row r="23" spans="1:12" x14ac:dyDescent="0.25">
      <c r="A23">
        <v>100</v>
      </c>
      <c r="B23" s="2">
        <f t="shared" si="0"/>
        <v>53077.044867937446</v>
      </c>
      <c r="C23" s="2">
        <f t="shared" si="1"/>
        <v>53948.183333786597</v>
      </c>
      <c r="D23" s="2">
        <f t="shared" si="2"/>
        <v>93366.718391430943</v>
      </c>
      <c r="E23" s="2">
        <f t="shared" si="3"/>
        <v>147855.51615726974</v>
      </c>
      <c r="F23" s="2">
        <f t="shared" si="4"/>
        <v>28816.903587493525</v>
      </c>
      <c r="G23" s="2">
        <f t="shared" si="5"/>
        <v>100670.92394373259</v>
      </c>
      <c r="H23" s="2">
        <f t="shared" si="6"/>
        <v>2803.9409544769983</v>
      </c>
      <c r="I23" s="2">
        <f t="shared" si="7"/>
        <v>41149.736936258982</v>
      </c>
      <c r="J23" s="2">
        <f t="shared" si="8"/>
        <v>65211.121021548352</v>
      </c>
      <c r="K23" s="2">
        <f t="shared" si="9"/>
        <v>67647.505616531605</v>
      </c>
      <c r="L23" s="4">
        <f t="shared" si="10"/>
        <v>3.601588222327378E-2</v>
      </c>
    </row>
    <row r="24" spans="1:12" x14ac:dyDescent="0.25">
      <c r="A24">
        <v>105</v>
      </c>
      <c r="B24" s="2">
        <f t="shared" si="0"/>
        <v>75319.91194731828</v>
      </c>
      <c r="C24" s="2">
        <f t="shared" si="1"/>
        <v>69270.838584712008</v>
      </c>
      <c r="D24" s="2">
        <f t="shared" si="2"/>
        <v>119885.23948732413</v>
      </c>
      <c r="E24" s="2">
        <f t="shared" si="3"/>
        <v>220574.51068591294</v>
      </c>
      <c r="F24" s="2">
        <f t="shared" si="4"/>
        <v>35197.045523400295</v>
      </c>
      <c r="G24" s="2">
        <f t="shared" si="5"/>
        <v>142858.8412554508</v>
      </c>
      <c r="H24" s="2">
        <f t="shared" si="6"/>
        <v>3257.7146154996021</v>
      </c>
      <c r="I24" s="2">
        <f t="shared" si="7"/>
        <v>55546.334832844754</v>
      </c>
      <c r="J24" s="2">
        <f t="shared" si="8"/>
        <v>90238.804616557871</v>
      </c>
      <c r="K24" s="2">
        <f t="shared" si="9"/>
        <v>89618.384406806392</v>
      </c>
      <c r="L24" s="4">
        <f t="shared" si="10"/>
        <v>-6.9229122334452499E-3</v>
      </c>
    </row>
    <row r="25" spans="1:12" x14ac:dyDescent="0.25">
      <c r="A25">
        <v>110</v>
      </c>
      <c r="B25" s="2">
        <f t="shared" si="0"/>
        <v>106884.042807341</v>
      </c>
      <c r="C25" s="2">
        <f t="shared" si="1"/>
        <v>88945.517378044111</v>
      </c>
      <c r="D25" s="2">
        <f t="shared" si="2"/>
        <v>153935.69458742105</v>
      </c>
      <c r="E25" s="2">
        <f t="shared" si="3"/>
        <v>329058.50271138333</v>
      </c>
      <c r="F25" s="2">
        <f t="shared" si="4"/>
        <v>42989.768481370178</v>
      </c>
      <c r="G25" s="2">
        <f t="shared" si="5"/>
        <v>202726.34565524594</v>
      </c>
      <c r="H25" s="2">
        <f t="shared" si="6"/>
        <v>3784.9243933238404</v>
      </c>
      <c r="I25" s="2">
        <f t="shared" si="7"/>
        <v>74979.709302681207</v>
      </c>
      <c r="J25" s="2">
        <f t="shared" si="8"/>
        <v>125413.06316460134</v>
      </c>
      <c r="K25" s="2">
        <f t="shared" si="9"/>
        <v>118725.06976404175</v>
      </c>
      <c r="L25" s="4">
        <f t="shared" si="10"/>
        <v>-5.6331770651737938E-2</v>
      </c>
    </row>
    <row r="26" spans="1:12" x14ac:dyDescent="0.25">
      <c r="A26">
        <v>115</v>
      </c>
      <c r="B26" s="2">
        <f t="shared" si="0"/>
        <v>151675.67661035011</v>
      </c>
      <c r="C26" s="2">
        <f t="shared" si="1"/>
        <v>114208.30501384985</v>
      </c>
      <c r="D26" s="2">
        <f t="shared" si="2"/>
        <v>197657.34438573022</v>
      </c>
      <c r="E26" s="2">
        <f t="shared" si="3"/>
        <v>490897.6013136988</v>
      </c>
      <c r="F26" s="2">
        <f t="shared" si="4"/>
        <v>52507.821795812684</v>
      </c>
      <c r="G26" s="2">
        <f t="shared" si="5"/>
        <v>287682.37836425909</v>
      </c>
      <c r="H26" s="2">
        <f t="shared" si="6"/>
        <v>4397.4547663012099</v>
      </c>
      <c r="I26" s="2">
        <f t="shared" si="7"/>
        <v>101212.02099171259</v>
      </c>
      <c r="J26" s="2">
        <f t="shared" si="8"/>
        <v>175029.8254052143</v>
      </c>
      <c r="K26" s="2">
        <f t="shared" si="9"/>
        <v>157285.16290242376</v>
      </c>
      <c r="L26" s="4">
        <f t="shared" si="10"/>
        <v>-0.11281841322692933</v>
      </c>
    </row>
    <row r="27" spans="1:12" x14ac:dyDescent="0.25">
      <c r="A27">
        <v>120</v>
      </c>
      <c r="B27" s="2">
        <f t="shared" si="0"/>
        <v>215238.03058867311</v>
      </c>
      <c r="C27" s="2">
        <f t="shared" si="1"/>
        <v>146646.36643460923</v>
      </c>
      <c r="D27" s="2">
        <f t="shared" si="2"/>
        <v>253797.05398627967</v>
      </c>
      <c r="E27" s="2">
        <f t="shared" si="3"/>
        <v>732333.16565263248</v>
      </c>
      <c r="F27" s="2">
        <f t="shared" si="4"/>
        <v>64133.198366388249</v>
      </c>
      <c r="G27" s="2">
        <f t="shared" si="5"/>
        <v>408240.72743884695</v>
      </c>
      <c r="H27" s="2">
        <f t="shared" si="6"/>
        <v>5109.1135283374451</v>
      </c>
      <c r="I27" s="2">
        <f t="shared" si="7"/>
        <v>136621.93796823052</v>
      </c>
      <c r="J27" s="2">
        <f t="shared" si="8"/>
        <v>245264.94924549971</v>
      </c>
      <c r="K27" s="2">
        <f t="shared" si="9"/>
        <v>208368.98658731781</v>
      </c>
      <c r="L27" s="4">
        <f t="shared" si="10"/>
        <v>-0.17707031772082124</v>
      </c>
    </row>
    <row r="28" spans="1:12" x14ac:dyDescent="0.25">
      <c r="A28">
        <v>125</v>
      </c>
      <c r="B28" s="2">
        <f t="shared" si="0"/>
        <v>305437.30443150876</v>
      </c>
      <c r="C28" s="2">
        <f t="shared" si="1"/>
        <v>188297.6617669423</v>
      </c>
      <c r="D28" s="2">
        <f t="shared" si="2"/>
        <v>325881.86799885397</v>
      </c>
      <c r="E28" s="2">
        <f t="shared" si="3"/>
        <v>1092512.7034224132</v>
      </c>
      <c r="F28" s="2">
        <f t="shared" si="4"/>
        <v>78332.465374339925</v>
      </c>
      <c r="G28" s="2">
        <f t="shared" si="5"/>
        <v>579321.16832257237</v>
      </c>
      <c r="H28" s="2">
        <f t="shared" si="6"/>
        <v>5935.9430472087643</v>
      </c>
      <c r="I28" s="2">
        <f t="shared" si="7"/>
        <v>184420.32627451845</v>
      </c>
      <c r="J28" s="2">
        <f t="shared" si="8"/>
        <v>345017.43007979472</v>
      </c>
      <c r="K28" s="2">
        <f t="shared" si="9"/>
        <v>276044.05762265803</v>
      </c>
      <c r="L28" s="4">
        <f t="shared" si="10"/>
        <v>-0.24986363789587795</v>
      </c>
    </row>
    <row r="29" spans="1:12" x14ac:dyDescent="0.25">
      <c r="A29">
        <v>130</v>
      </c>
      <c r="B29" s="2">
        <f t="shared" si="0"/>
        <v>433436.16684855416</v>
      </c>
      <c r="C29" s="2">
        <f t="shared" si="1"/>
        <v>241778.98361162553</v>
      </c>
      <c r="D29" s="2">
        <f t="shared" si="2"/>
        <v>418440.60134820803</v>
      </c>
      <c r="E29" s="2">
        <f t="shared" si="3"/>
        <v>1629837.433452389</v>
      </c>
      <c r="F29" s="2">
        <f t="shared" si="4"/>
        <v>95675.489261704803</v>
      </c>
      <c r="G29" s="2">
        <f t="shared" si="5"/>
        <v>822095.87017969566</v>
      </c>
      <c r="H29" s="2">
        <f t="shared" si="6"/>
        <v>6896.5818951320107</v>
      </c>
      <c r="I29" s="2">
        <f t="shared" si="7"/>
        <v>248941.40171769884</v>
      </c>
      <c r="J29" s="2">
        <f t="shared" si="8"/>
        <v>487137.81603937596</v>
      </c>
      <c r="K29" s="2">
        <f t="shared" si="9"/>
        <v>365698.96027617011</v>
      </c>
      <c r="L29" s="4">
        <f t="shared" si="10"/>
        <v>-0.33207328692293009</v>
      </c>
    </row>
    <row r="30" spans="1:12" x14ac:dyDescent="0.25">
      <c r="A30">
        <v>135</v>
      </c>
      <c r="B30" s="2">
        <f t="shared" si="0"/>
        <v>615075.19876143557</v>
      </c>
      <c r="C30" s="2">
        <f t="shared" si="1"/>
        <v>310450.36017825612</v>
      </c>
      <c r="D30" s="2">
        <f t="shared" si="2"/>
        <v>537288.36750520195</v>
      </c>
      <c r="E30" s="2">
        <f t="shared" si="3"/>
        <v>2431431.7363645351</v>
      </c>
      <c r="F30" s="2">
        <f t="shared" si="4"/>
        <v>116858.30647256998</v>
      </c>
      <c r="G30" s="2">
        <f t="shared" si="5"/>
        <v>1166609.571204541</v>
      </c>
      <c r="H30" s="2">
        <f t="shared" si="6"/>
        <v>8012.6850035442876</v>
      </c>
      <c r="I30" s="2">
        <f t="shared" si="7"/>
        <v>336035.74367895169</v>
      </c>
      <c r="J30" s="2">
        <f t="shared" si="8"/>
        <v>690220.24614612944</v>
      </c>
      <c r="K30" s="2">
        <f t="shared" si="9"/>
        <v>484472.40885686298</v>
      </c>
      <c r="L30" s="4">
        <f t="shared" si="10"/>
        <v>-0.4246843236640428</v>
      </c>
    </row>
    <row r="31" spans="1:12" x14ac:dyDescent="0.25">
      <c r="A31">
        <v>140</v>
      </c>
      <c r="B31" s="2">
        <f t="shared" si="0"/>
        <v>872833.25450690056</v>
      </c>
      <c r="C31" s="2">
        <f t="shared" si="1"/>
        <v>398626.15308874467</v>
      </c>
      <c r="D31" s="2">
        <f t="shared" si="2"/>
        <v>689891.91996734322</v>
      </c>
      <c r="E31" s="2">
        <f t="shared" si="3"/>
        <v>3627269.9149374128</v>
      </c>
      <c r="F31" s="2">
        <f t="shared" si="4"/>
        <v>142731.05783952342</v>
      </c>
      <c r="G31" s="2">
        <f t="shared" si="5"/>
        <v>1655497.7843746585</v>
      </c>
      <c r="H31" s="2">
        <f t="shared" si="6"/>
        <v>9309.4118133131506</v>
      </c>
      <c r="I31" s="2">
        <f t="shared" si="7"/>
        <v>453600.80826538551</v>
      </c>
      <c r="J31" s="2">
        <f t="shared" si="8"/>
        <v>981220.03809916007</v>
      </c>
      <c r="K31" s="2">
        <f t="shared" si="9"/>
        <v>641821.66327823163</v>
      </c>
      <c r="L31" s="4">
        <f t="shared" si="10"/>
        <v>-0.52880479771808231</v>
      </c>
    </row>
    <row r="32" spans="1:12" x14ac:dyDescent="0.25">
      <c r="A32">
        <v>145</v>
      </c>
      <c r="B32" s="2">
        <f t="shared" si="0"/>
        <v>1238609.3468037816</v>
      </c>
      <c r="C32" s="2">
        <f t="shared" si="1"/>
        <v>511846.11232240684</v>
      </c>
      <c r="D32" s="2">
        <f t="shared" si="2"/>
        <v>885838.76000557409</v>
      </c>
      <c r="E32" s="2">
        <f t="shared" si="3"/>
        <v>5411250.8441147748</v>
      </c>
      <c r="F32" s="2">
        <f t="shared" si="4"/>
        <v>174332.10772031252</v>
      </c>
      <c r="G32" s="2">
        <f t="shared" si="5"/>
        <v>2349263.1825741148</v>
      </c>
      <c r="H32" s="2">
        <f t="shared" si="6"/>
        <v>10815.993424366412</v>
      </c>
      <c r="I32" s="2">
        <f t="shared" si="7"/>
        <v>612297.04616062378</v>
      </c>
      <c r="J32" s="2">
        <f t="shared" si="8"/>
        <v>1399281.6741407444</v>
      </c>
      <c r="K32" s="2">
        <f t="shared" si="9"/>
        <v>850275.55733301118</v>
      </c>
      <c r="L32" s="4">
        <f t="shared" si="10"/>
        <v>-0.64568022927738289</v>
      </c>
    </row>
    <row r="33" spans="1:12" x14ac:dyDescent="0.25">
      <c r="A33">
        <v>150</v>
      </c>
      <c r="B33" s="2">
        <f t="shared" si="0"/>
        <v>1757670.3294335403</v>
      </c>
      <c r="C33" s="2">
        <f t="shared" si="1"/>
        <v>657223.41765477892</v>
      </c>
      <c r="D33" s="2">
        <f t="shared" si="2"/>
        <v>1137439.4829343094</v>
      </c>
      <c r="E33" s="2">
        <f t="shared" si="3"/>
        <v>8072637.6543825949</v>
      </c>
      <c r="F33" s="2">
        <f t="shared" si="4"/>
        <v>212929.71720546557</v>
      </c>
      <c r="G33" s="2">
        <f t="shared" si="5"/>
        <v>3333763.1454958473</v>
      </c>
      <c r="H33" s="2">
        <f t="shared" si="6"/>
        <v>12566.391529552844</v>
      </c>
      <c r="I33" s="2">
        <f t="shared" si="7"/>
        <v>826514.56061268924</v>
      </c>
      <c r="J33" s="2">
        <f t="shared" si="8"/>
        <v>2001343.0874060972</v>
      </c>
      <c r="K33" s="2">
        <f t="shared" si="9"/>
        <v>1126432.0990744648</v>
      </c>
      <c r="L33" s="4">
        <f t="shared" si="10"/>
        <v>-0.77670992246270754</v>
      </c>
    </row>
  </sheetData>
  <mergeCells count="1">
    <mergeCell ref="A1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25E-2692-4D33-9A5A-C288248F10FA}">
  <dimension ref="A1:L35"/>
  <sheetViews>
    <sheetView workbookViewId="0">
      <selection activeCell="B35" sqref="B35"/>
    </sheetView>
  </sheetViews>
  <sheetFormatPr defaultRowHeight="15" x14ac:dyDescent="0.25"/>
  <cols>
    <col min="2" max="2" width="9.5703125" bestFit="1" customWidth="1"/>
    <col min="10" max="10" width="10.42578125" bestFit="1" customWidth="1"/>
    <col min="12" max="12" width="21.42578125" customWidth="1"/>
  </cols>
  <sheetData>
    <row r="1" spans="1:12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t="s">
        <v>3</v>
      </c>
      <c r="L1">
        <f>AVERAGE(13.8,19.5,12,46.7,36.1,120.7,49.6)</f>
        <v>42.628571428571433</v>
      </c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t="s">
        <v>22</v>
      </c>
      <c r="L2">
        <f>AVERAGE(0.05,0.04,0.04,0.05,0.04,0.04,0.03)</f>
        <v>4.1428571428571433E-2</v>
      </c>
    </row>
    <row r="3" spans="1:12" x14ac:dyDescent="0.25">
      <c r="A3" s="5" t="s">
        <v>21</v>
      </c>
      <c r="B3" s="7" t="s">
        <v>33</v>
      </c>
      <c r="C3" s="5" t="s">
        <v>34</v>
      </c>
      <c r="D3" s="5" t="s">
        <v>35</v>
      </c>
      <c r="E3" s="5" t="s">
        <v>36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23</v>
      </c>
      <c r="K3" s="5" t="s">
        <v>24</v>
      </c>
      <c r="L3" s="5"/>
    </row>
    <row r="4" spans="1:12" x14ac:dyDescent="0.25">
      <c r="A4">
        <v>5</v>
      </c>
      <c r="B4" s="8">
        <f>25.1*EXP(3.2*A4)</f>
        <v>223041374.0647476</v>
      </c>
      <c r="C4" s="2">
        <f>13.8*EXP(0.05*A4)</f>
        <v>17.719550750290832</v>
      </c>
      <c r="D4" s="2">
        <f>19.5*EXP(0.04*A4)</f>
        <v>23.817353784123313</v>
      </c>
      <c r="E4" s="2">
        <f>12*EXP(0.04*A4)</f>
        <v>14.656833097922039</v>
      </c>
      <c r="F4" s="2">
        <f>46.7*EXP(0.05*A4)</f>
        <v>59.963986959317523</v>
      </c>
      <c r="G4" s="2">
        <f>36.1*EXP(0.04*A4)</f>
        <v>44.092639569582133</v>
      </c>
      <c r="H4" s="2">
        <f>120.7*EXP(0.04*A4)</f>
        <v>147.42331290993249</v>
      </c>
      <c r="I4" s="2">
        <f>49.6*EXP(0.03*A4)</f>
        <v>57.626978439322841</v>
      </c>
      <c r="J4" s="2">
        <f>AVERAGE(C4:I4)</f>
        <v>52.185807930070162</v>
      </c>
      <c r="K4" s="2">
        <f>$L$1*EXP($L$2*A4)</f>
        <v>52.439890794949065</v>
      </c>
      <c r="L4" s="3">
        <f>(K4-J4)/K4</f>
        <v>4.8452210907993726E-3</v>
      </c>
    </row>
    <row r="5" spans="1:12" x14ac:dyDescent="0.25">
      <c r="A5">
        <v>10</v>
      </c>
      <c r="B5" s="8">
        <f t="shared" ref="B5:B33" si="0">25.1*EXP(3.2*A5)</f>
        <v>1981970300585285.3</v>
      </c>
      <c r="C5" s="2">
        <f t="shared" ref="C5:C33" si="1">13.8*EXP(0.05*A5)</f>
        <v>22.752353535661769</v>
      </c>
      <c r="D5" s="2">
        <f t="shared" ref="D5:D33" si="2">19.5*EXP(0.04*A5)</f>
        <v>29.090581604004772</v>
      </c>
      <c r="E5" s="2">
        <f t="shared" ref="E5:E33" si="3">12*EXP(0.04*A5)</f>
        <v>17.901896371695244</v>
      </c>
      <c r="F5" s="2">
        <f t="shared" ref="F5:F33" si="4">46.7*EXP(0.05*A5)</f>
        <v>76.995283341695995</v>
      </c>
      <c r="G5" s="2">
        <f t="shared" ref="G5:G33" si="5">36.1*EXP(0.04*A5)</f>
        <v>53.85487158484986</v>
      </c>
      <c r="H5" s="2">
        <f t="shared" ref="H5:H33" si="6">120.7*EXP(0.04*A5)</f>
        <v>180.06324100530134</v>
      </c>
      <c r="I5" s="2">
        <f t="shared" ref="I5:I33" si="7">49.6*EXP(0.03*A5)</f>
        <v>66.952996855769754</v>
      </c>
      <c r="J5" s="2">
        <f t="shared" ref="J5:J33" si="8">AVERAGE(C5:I5)</f>
        <v>63.944460614139814</v>
      </c>
      <c r="K5" s="2">
        <f t="shared" ref="K5:K33" si="9">$L$1*EXP($L$2*A5)</f>
        <v>64.509366709461418</v>
      </c>
      <c r="L5" s="3">
        <f t="shared" ref="L5:L33" si="10">(K5-J5)/K5</f>
        <v>8.756962347279568E-3</v>
      </c>
    </row>
    <row r="6" spans="1:12" x14ac:dyDescent="0.25">
      <c r="A6">
        <v>15</v>
      </c>
      <c r="B6" s="8">
        <f t="shared" si="0"/>
        <v>1.7612007139365056E+22</v>
      </c>
      <c r="C6" s="2">
        <f t="shared" si="1"/>
        <v>29.214600229254913</v>
      </c>
      <c r="D6" s="2">
        <f t="shared" si="2"/>
        <v>35.531316607614926</v>
      </c>
      <c r="E6" s="2">
        <f t="shared" si="3"/>
        <v>21.865425604686106</v>
      </c>
      <c r="F6" s="2">
        <f t="shared" si="4"/>
        <v>98.863900775811913</v>
      </c>
      <c r="G6" s="2">
        <f t="shared" si="5"/>
        <v>65.778488694097376</v>
      </c>
      <c r="H6" s="2">
        <f t="shared" si="6"/>
        <v>219.92973920713442</v>
      </c>
      <c r="I6" s="2">
        <f t="shared" si="7"/>
        <v>77.788284400312364</v>
      </c>
      <c r="J6" s="2">
        <f t="shared" si="8"/>
        <v>78.424536502701713</v>
      </c>
      <c r="K6" s="2">
        <f t="shared" si="9"/>
        <v>79.356732635617817</v>
      </c>
      <c r="L6" s="3">
        <f t="shared" si="10"/>
        <v>1.1746906682719256E-2</v>
      </c>
    </row>
    <row r="7" spans="1:12" x14ac:dyDescent="0.25">
      <c r="A7">
        <v>20</v>
      </c>
      <c r="B7" s="8">
        <f t="shared" si="0"/>
        <v>1.5650224192837158E+29</v>
      </c>
      <c r="C7" s="2">
        <f t="shared" si="1"/>
        <v>37.512289232734823</v>
      </c>
      <c r="D7" s="2">
        <f t="shared" si="2"/>
        <v>43.398048105603124</v>
      </c>
      <c r="E7" s="2">
        <f t="shared" si="3"/>
        <v>26.706491141909616</v>
      </c>
      <c r="F7" s="2">
        <f t="shared" si="4"/>
        <v>126.94376138903742</v>
      </c>
      <c r="G7" s="2">
        <f t="shared" si="5"/>
        <v>80.342027518578092</v>
      </c>
      <c r="H7" s="2">
        <f t="shared" si="6"/>
        <v>268.62279006904089</v>
      </c>
      <c r="I7" s="2">
        <f t="shared" si="7"/>
        <v>90.37709249936924</v>
      </c>
      <c r="J7" s="2">
        <f t="shared" si="8"/>
        <v>96.271785708039033</v>
      </c>
      <c r="K7" s="2">
        <f t="shared" si="9"/>
        <v>97.621343005329678</v>
      </c>
      <c r="L7" s="3">
        <f t="shared" si="10"/>
        <v>1.3824408226149529E-2</v>
      </c>
    </row>
    <row r="8" spans="1:12" x14ac:dyDescent="0.25">
      <c r="A8">
        <v>25</v>
      </c>
      <c r="B8" s="8">
        <f t="shared" si="0"/>
        <v>1.3906962184827711E+36</v>
      </c>
      <c r="C8" s="2">
        <f t="shared" si="1"/>
        <v>48.166732812973414</v>
      </c>
      <c r="D8" s="2">
        <f t="shared" si="2"/>
        <v>53.006495654951379</v>
      </c>
      <c r="E8" s="2">
        <f t="shared" si="3"/>
        <v>32.619381941508543</v>
      </c>
      <c r="F8" s="2">
        <f t="shared" si="4"/>
        <v>162.999016113468</v>
      </c>
      <c r="G8" s="2">
        <f t="shared" si="5"/>
        <v>98.12997400737153</v>
      </c>
      <c r="H8" s="2">
        <f t="shared" si="6"/>
        <v>328.09661669500673</v>
      </c>
      <c r="I8" s="2">
        <f t="shared" si="7"/>
        <v>105.00320082398868</v>
      </c>
      <c r="J8" s="2">
        <f t="shared" si="8"/>
        <v>118.28877400703833</v>
      </c>
      <c r="K8" s="2">
        <f t="shared" si="9"/>
        <v>120.0897049771792</v>
      </c>
      <c r="L8" s="3">
        <f t="shared" si="10"/>
        <v>1.4996547543214479E-2</v>
      </c>
    </row>
    <row r="9" spans="1:12" x14ac:dyDescent="0.25">
      <c r="A9">
        <v>30</v>
      </c>
      <c r="B9" s="8">
        <f t="shared" si="0"/>
        <v>1.2357880297890267E+43</v>
      </c>
      <c r="C9" s="2">
        <f t="shared" si="1"/>
        <v>61.847309170665291</v>
      </c>
      <c r="D9" s="2">
        <f t="shared" si="2"/>
        <v>64.742279993362672</v>
      </c>
      <c r="E9" s="2">
        <f t="shared" si="3"/>
        <v>39.841403072838567</v>
      </c>
      <c r="F9" s="2">
        <f t="shared" si="4"/>
        <v>209.29487958478762</v>
      </c>
      <c r="G9" s="2">
        <f t="shared" si="5"/>
        <v>119.85622091078936</v>
      </c>
      <c r="H9" s="2">
        <f t="shared" si="6"/>
        <v>400.73811257430128</v>
      </c>
      <c r="I9" s="2">
        <f t="shared" si="7"/>
        <v>121.99631431338469</v>
      </c>
      <c r="J9" s="2">
        <f t="shared" si="8"/>
        <v>145.47378851716135</v>
      </c>
      <c r="K9" s="2">
        <f t="shared" si="9"/>
        <v>147.72934685726037</v>
      </c>
      <c r="L9" s="3">
        <f t="shared" si="10"/>
        <v>1.5268180548299513E-2</v>
      </c>
    </row>
    <row r="10" spans="1:12" x14ac:dyDescent="0.25">
      <c r="A10">
        <v>35</v>
      </c>
      <c r="B10" s="8">
        <f t="shared" si="0"/>
        <v>1.0981349012625967E+50</v>
      </c>
      <c r="C10" s="2">
        <f t="shared" si="1"/>
        <v>79.413516928879091</v>
      </c>
      <c r="D10" s="2">
        <f t="shared" si="2"/>
        <v>79.076399353471174</v>
      </c>
      <c r="E10" s="2">
        <f t="shared" si="3"/>
        <v>48.662399602136105</v>
      </c>
      <c r="F10" s="2">
        <f t="shared" si="4"/>
        <v>268.73994496946762</v>
      </c>
      <c r="G10" s="2">
        <f t="shared" si="5"/>
        <v>146.39271880309278</v>
      </c>
      <c r="H10" s="2">
        <f t="shared" si="6"/>
        <v>489.46263599815234</v>
      </c>
      <c r="I10" s="2">
        <f t="shared" si="7"/>
        <v>141.73949545593294</v>
      </c>
      <c r="J10" s="2">
        <f t="shared" si="8"/>
        <v>179.06958730159027</v>
      </c>
      <c r="K10" s="2">
        <f t="shared" si="9"/>
        <v>181.73048161805366</v>
      </c>
      <c r="L10" s="3">
        <f t="shared" si="10"/>
        <v>1.4641981316353057E-2</v>
      </c>
    </row>
    <row r="11" spans="1:12" x14ac:dyDescent="0.25">
      <c r="A11">
        <v>40</v>
      </c>
      <c r="B11" s="8">
        <f t="shared" si="0"/>
        <v>9.7581480990464354E+56</v>
      </c>
      <c r="C11" s="2">
        <f t="shared" si="1"/>
        <v>101.96897416524298</v>
      </c>
      <c r="D11" s="2">
        <f t="shared" si="2"/>
        <v>96.584132275704746</v>
      </c>
      <c r="E11" s="2">
        <f t="shared" si="3"/>
        <v>59.436389092741379</v>
      </c>
      <c r="F11" s="2">
        <f t="shared" si="4"/>
        <v>345.06891982006141</v>
      </c>
      <c r="G11" s="2">
        <f t="shared" si="5"/>
        <v>178.80447052066364</v>
      </c>
      <c r="H11" s="2">
        <f t="shared" si="6"/>
        <v>597.83101362449042</v>
      </c>
      <c r="I11" s="2">
        <f t="shared" si="7"/>
        <v>164.67779936773275</v>
      </c>
      <c r="J11" s="2">
        <f t="shared" si="8"/>
        <v>220.62452840951963</v>
      </c>
      <c r="K11" s="2">
        <f t="shared" si="9"/>
        <v>223.55725962181506</v>
      </c>
      <c r="L11" s="3">
        <f t="shared" si="10"/>
        <v>1.3118478985011034E-2</v>
      </c>
    </row>
    <row r="12" spans="1:12" x14ac:dyDescent="0.25">
      <c r="A12">
        <v>45</v>
      </c>
      <c r="B12" s="8">
        <f t="shared" si="0"/>
        <v>8.671198248361041E+63</v>
      </c>
      <c r="C12" s="2">
        <f t="shared" si="1"/>
        <v>130.93075454174766</v>
      </c>
      <c r="D12" s="2">
        <f t="shared" si="2"/>
        <v>117.96812555605246</v>
      </c>
      <c r="E12" s="2">
        <f t="shared" si="3"/>
        <v>72.595769572955362</v>
      </c>
      <c r="F12" s="2">
        <f t="shared" si="4"/>
        <v>443.07726355794318</v>
      </c>
      <c r="G12" s="2">
        <f t="shared" si="5"/>
        <v>218.39227346530737</v>
      </c>
      <c r="H12" s="2">
        <f t="shared" si="6"/>
        <v>730.19244895464271</v>
      </c>
      <c r="I12" s="2">
        <f t="shared" si="7"/>
        <v>191.32830632256992</v>
      </c>
      <c r="J12" s="2">
        <f t="shared" si="8"/>
        <v>272.06927742445981</v>
      </c>
      <c r="K12" s="2">
        <f t="shared" si="9"/>
        <v>275.0108175834531</v>
      </c>
      <c r="L12" s="3">
        <f t="shared" si="10"/>
        <v>1.069608892057735E-2</v>
      </c>
    </row>
    <row r="13" spans="1:12" x14ac:dyDescent="0.25">
      <c r="A13">
        <v>50</v>
      </c>
      <c r="B13" s="8">
        <f t="shared" si="0"/>
        <v>7.7053225980170489E+70</v>
      </c>
      <c r="C13" s="2">
        <f t="shared" si="1"/>
        <v>168.11841665770794</v>
      </c>
      <c r="D13" s="2">
        <f t="shared" si="2"/>
        <v>144.08659392914768</v>
      </c>
      <c r="E13" s="2">
        <f t="shared" si="3"/>
        <v>88.668673187167798</v>
      </c>
      <c r="F13" s="2">
        <f t="shared" si="4"/>
        <v>568.92246796485222</v>
      </c>
      <c r="G13" s="2">
        <f t="shared" si="5"/>
        <v>266.74492517139652</v>
      </c>
      <c r="H13" s="2">
        <f t="shared" si="6"/>
        <v>891.85907114092947</v>
      </c>
      <c r="I13" s="2">
        <f t="shared" si="7"/>
        <v>222.291777888768</v>
      </c>
      <c r="J13" s="2">
        <f t="shared" si="8"/>
        <v>335.81313227713855</v>
      </c>
      <c r="K13" s="2">
        <f t="shared" si="9"/>
        <v>338.30683877527332</v>
      </c>
      <c r="L13" s="3">
        <f t="shared" si="10"/>
        <v>7.3711383049849064E-3</v>
      </c>
    </row>
    <row r="14" spans="1:12" x14ac:dyDescent="0.25">
      <c r="A14">
        <v>55</v>
      </c>
      <c r="B14" s="8">
        <f t="shared" si="0"/>
        <v>6.8470348202146356E+77</v>
      </c>
      <c r="C14" s="2">
        <f t="shared" si="1"/>
        <v>215.86832000179677</v>
      </c>
      <c r="D14" s="2">
        <f t="shared" si="2"/>
        <v>175.98776323896539</v>
      </c>
      <c r="E14" s="2">
        <f t="shared" si="3"/>
        <v>108.30016199320946</v>
      </c>
      <c r="F14" s="2">
        <f t="shared" si="4"/>
        <v>730.5109089915876</v>
      </c>
      <c r="G14" s="2">
        <f t="shared" si="5"/>
        <v>325.80298732957181</v>
      </c>
      <c r="H14" s="2">
        <f t="shared" si="6"/>
        <v>1089.3191293816985</v>
      </c>
      <c r="I14" s="2">
        <f t="shared" si="7"/>
        <v>258.2661994281205</v>
      </c>
      <c r="J14" s="2">
        <f t="shared" si="8"/>
        <v>414.86506719499295</v>
      </c>
      <c r="K14" s="2">
        <f t="shared" si="9"/>
        <v>416.17096435629497</v>
      </c>
      <c r="L14" s="3">
        <f t="shared" si="10"/>
        <v>3.1378862850797405E-3</v>
      </c>
    </row>
    <row r="15" spans="1:12" x14ac:dyDescent="0.25">
      <c r="A15">
        <v>60</v>
      </c>
      <c r="B15" s="8">
        <f t="shared" si="0"/>
        <v>6.0843508150193E+84</v>
      </c>
      <c r="C15" s="2">
        <f t="shared" si="1"/>
        <v>277.18040953998985</v>
      </c>
      <c r="D15" s="2">
        <f t="shared" si="2"/>
        <v>214.95193942251123</v>
      </c>
      <c r="E15" s="2">
        <f t="shared" si="3"/>
        <v>132.27811656769921</v>
      </c>
      <c r="F15" s="2">
        <f t="shared" si="4"/>
        <v>937.99457431286419</v>
      </c>
      <c r="G15" s="2">
        <f t="shared" si="5"/>
        <v>397.93666734116181</v>
      </c>
      <c r="H15" s="2">
        <f t="shared" si="6"/>
        <v>1330.4973891434413</v>
      </c>
      <c r="I15" s="2">
        <f t="shared" si="7"/>
        <v>300.06251423488209</v>
      </c>
      <c r="J15" s="2">
        <f t="shared" si="8"/>
        <v>512.98594436607857</v>
      </c>
      <c r="K15" s="2">
        <f t="shared" si="9"/>
        <v>511.95616441055358</v>
      </c>
      <c r="L15" s="3">
        <f t="shared" si="10"/>
        <v>-2.0114611896716495E-3</v>
      </c>
    </row>
    <row r="16" spans="1:12" x14ac:dyDescent="0.25">
      <c r="A16">
        <v>65</v>
      </c>
      <c r="B16" s="8">
        <f t="shared" si="0"/>
        <v>5.4066213787803647E+91</v>
      </c>
      <c r="C16" s="2">
        <f t="shared" si="1"/>
        <v>355.90669085726427</v>
      </c>
      <c r="D16" s="2">
        <f t="shared" si="2"/>
        <v>262.54289168253297</v>
      </c>
      <c r="E16" s="2">
        <f t="shared" si="3"/>
        <v>161.56485642002031</v>
      </c>
      <c r="F16" s="2">
        <f t="shared" si="4"/>
        <v>1204.408874132916</v>
      </c>
      <c r="G16" s="2">
        <f t="shared" si="5"/>
        <v>486.04094306356109</v>
      </c>
      <c r="H16" s="2">
        <f t="shared" si="6"/>
        <v>1625.0731808247042</v>
      </c>
      <c r="I16" s="2">
        <f t="shared" si="7"/>
        <v>348.62290399722895</v>
      </c>
      <c r="J16" s="2">
        <f t="shared" si="8"/>
        <v>634.88004871117539</v>
      </c>
      <c r="K16" s="2">
        <f t="shared" si="9"/>
        <v>629.78712290359567</v>
      </c>
      <c r="L16" s="3">
        <f t="shared" si="10"/>
        <v>-8.0867417296484074E-3</v>
      </c>
    </row>
    <row r="17" spans="1:12" x14ac:dyDescent="0.25">
      <c r="A17">
        <v>70</v>
      </c>
      <c r="B17" s="8">
        <f t="shared" si="0"/>
        <v>4.8043835114382984E+98</v>
      </c>
      <c r="C17" s="2">
        <f t="shared" si="1"/>
        <v>456.99323702995395</v>
      </c>
      <c r="D17" s="2">
        <f t="shared" si="2"/>
        <v>320.67061203639258</v>
      </c>
      <c r="E17" s="2">
        <f t="shared" si="3"/>
        <v>197.33576125316466</v>
      </c>
      <c r="F17" s="2">
        <f t="shared" si="4"/>
        <v>1546.4916064709309</v>
      </c>
      <c r="G17" s="2">
        <f t="shared" si="5"/>
        <v>593.65174843660373</v>
      </c>
      <c r="H17" s="2">
        <f t="shared" si="6"/>
        <v>1984.8688652714145</v>
      </c>
      <c r="I17" s="2">
        <f t="shared" si="7"/>
        <v>405.04202766335555</v>
      </c>
      <c r="J17" s="2">
        <f t="shared" si="8"/>
        <v>786.43626545168809</v>
      </c>
      <c r="K17" s="2">
        <f t="shared" si="9"/>
        <v>774.73785403454451</v>
      </c>
      <c r="L17" s="3">
        <f t="shared" si="10"/>
        <v>-1.5099831970546722E-2</v>
      </c>
    </row>
    <row r="18" spans="1:12" x14ac:dyDescent="0.25">
      <c r="A18">
        <v>75</v>
      </c>
      <c r="B18" s="8">
        <f t="shared" si="0"/>
        <v>4.2692282865546414E+105</v>
      </c>
      <c r="C18" s="2">
        <f t="shared" si="1"/>
        <v>586.79093160086643</v>
      </c>
      <c r="D18" s="2">
        <f t="shared" si="2"/>
        <v>391.66797000215951</v>
      </c>
      <c r="E18" s="2">
        <f t="shared" si="3"/>
        <v>241.02644307825202</v>
      </c>
      <c r="F18" s="2">
        <f t="shared" si="4"/>
        <v>1985.7345294029321</v>
      </c>
      <c r="G18" s="2">
        <f t="shared" si="5"/>
        <v>725.08788292707482</v>
      </c>
      <c r="H18" s="2">
        <f t="shared" si="6"/>
        <v>2424.3243066287514</v>
      </c>
      <c r="I18" s="2">
        <f t="shared" si="7"/>
        <v>470.59169748338292</v>
      </c>
      <c r="J18" s="2">
        <f t="shared" si="8"/>
        <v>975.03196587477407</v>
      </c>
      <c r="K18" s="2">
        <f t="shared" si="9"/>
        <v>953.05019846512391</v>
      </c>
      <c r="L18" s="3">
        <f t="shared" si="10"/>
        <v>-2.306464805846695E-2</v>
      </c>
    </row>
    <row r="19" spans="1:12" x14ac:dyDescent="0.25">
      <c r="A19">
        <v>80</v>
      </c>
      <c r="B19" s="8">
        <f t="shared" si="0"/>
        <v>3.7936834391603001E+112</v>
      </c>
      <c r="C19" s="2">
        <f t="shared" si="1"/>
        <v>753.45447045739047</v>
      </c>
      <c r="D19" s="2">
        <f t="shared" si="2"/>
        <v>478.38433884363235</v>
      </c>
      <c r="E19" s="2">
        <f t="shared" si="3"/>
        <v>294.39036236531223</v>
      </c>
      <c r="F19" s="2">
        <f t="shared" si="4"/>
        <v>2549.7336065478362</v>
      </c>
      <c r="G19" s="2">
        <f t="shared" si="5"/>
        <v>885.62434011564767</v>
      </c>
      <c r="H19" s="2">
        <f t="shared" si="6"/>
        <v>2961.0763947910991</v>
      </c>
      <c r="I19" s="2">
        <f t="shared" si="7"/>
        <v>546.74954847982349</v>
      </c>
      <c r="J19" s="2">
        <f t="shared" si="8"/>
        <v>1209.916151657249</v>
      </c>
      <c r="K19" s="2">
        <f t="shared" si="9"/>
        <v>1172.4026082684629</v>
      </c>
      <c r="L19" s="3">
        <f t="shared" si="10"/>
        <v>-3.1997151084634912E-2</v>
      </c>
    </row>
    <row r="20" spans="1:12" x14ac:dyDescent="0.25">
      <c r="A20">
        <v>85</v>
      </c>
      <c r="B20" s="8">
        <f t="shared" si="0"/>
        <v>3.371109032019883E+119</v>
      </c>
      <c r="C20" s="2">
        <f t="shared" si="1"/>
        <v>967.45469038429246</v>
      </c>
      <c r="D20" s="2">
        <f t="shared" si="2"/>
        <v>584.29995092424167</v>
      </c>
      <c r="E20" s="2">
        <f t="shared" si="3"/>
        <v>359.56920056876413</v>
      </c>
      <c r="F20" s="2">
        <f t="shared" si="4"/>
        <v>3273.9227565903229</v>
      </c>
      <c r="G20" s="2">
        <f t="shared" si="5"/>
        <v>1081.7040117110321</v>
      </c>
      <c r="H20" s="2">
        <f t="shared" si="6"/>
        <v>3616.6668757208195</v>
      </c>
      <c r="I20" s="2">
        <f t="shared" si="7"/>
        <v>635.23234762008622</v>
      </c>
      <c r="J20" s="2">
        <f t="shared" si="8"/>
        <v>1502.6928333599369</v>
      </c>
      <c r="K20" s="2">
        <f t="shared" si="9"/>
        <v>1442.240794963745</v>
      </c>
      <c r="L20" s="3">
        <f t="shared" si="10"/>
        <v>-4.1915357412776265E-2</v>
      </c>
    </row>
    <row r="21" spans="1:12" x14ac:dyDescent="0.25">
      <c r="A21">
        <v>90</v>
      </c>
      <c r="B21" s="8">
        <f t="shared" si="0"/>
        <v>2.9956047435210992E+126</v>
      </c>
      <c r="C21" s="2">
        <f t="shared" si="1"/>
        <v>1242.2364119472011</v>
      </c>
      <c r="D21" s="2">
        <f t="shared" si="2"/>
        <v>713.66557165172082</v>
      </c>
      <c r="E21" s="2">
        <f t="shared" si="3"/>
        <v>439.17881332413583</v>
      </c>
      <c r="F21" s="2">
        <f t="shared" si="4"/>
        <v>4203.8000317343685</v>
      </c>
      <c r="G21" s="2">
        <f t="shared" si="5"/>
        <v>1321.1962634167755</v>
      </c>
      <c r="H21" s="2">
        <f t="shared" si="6"/>
        <v>4417.4068973519334</v>
      </c>
      <c r="I21" s="2">
        <f t="shared" si="7"/>
        <v>738.03469355369236</v>
      </c>
      <c r="J21" s="2">
        <f t="shared" si="8"/>
        <v>1867.9312404256896</v>
      </c>
      <c r="K21" s="2">
        <f t="shared" si="9"/>
        <v>1774.1844789391262</v>
      </c>
      <c r="L21" s="3">
        <f t="shared" si="10"/>
        <v>-5.2839353854915519E-2</v>
      </c>
    </row>
    <row r="22" spans="1:12" x14ac:dyDescent="0.25">
      <c r="A22">
        <v>95</v>
      </c>
      <c r="B22" s="8">
        <f t="shared" si="0"/>
        <v>2.6619274826686126E+133</v>
      </c>
      <c r="C22" s="2">
        <f t="shared" si="1"/>
        <v>1595.0631264751898</v>
      </c>
      <c r="D22" s="2">
        <f t="shared" si="2"/>
        <v>871.67309761936633</v>
      </c>
      <c r="E22" s="2">
        <f t="shared" si="3"/>
        <v>536.41421391961001</v>
      </c>
      <c r="F22" s="2">
        <f t="shared" si="4"/>
        <v>5397.786087419664</v>
      </c>
      <c r="G22" s="2">
        <f t="shared" si="5"/>
        <v>1613.7127602081603</v>
      </c>
      <c r="H22" s="2">
        <f t="shared" si="6"/>
        <v>5395.4329683414107</v>
      </c>
      <c r="I22" s="2">
        <f t="shared" si="7"/>
        <v>857.47397929215492</v>
      </c>
      <c r="J22" s="2">
        <f t="shared" si="8"/>
        <v>2323.936604753651</v>
      </c>
      <c r="K22" s="2">
        <f t="shared" si="9"/>
        <v>2182.5277556287851</v>
      </c>
      <c r="L22" s="3">
        <f t="shared" si="10"/>
        <v>-6.4791317663736192E-2</v>
      </c>
    </row>
    <row r="23" spans="1:12" x14ac:dyDescent="0.25">
      <c r="A23">
        <v>100</v>
      </c>
      <c r="B23" s="8">
        <f t="shared" si="0"/>
        <v>2.36541818085706E+140</v>
      </c>
      <c r="C23" s="2">
        <f t="shared" si="1"/>
        <v>2048.101595615557</v>
      </c>
      <c r="D23" s="2">
        <f t="shared" si="2"/>
        <v>1064.6639256463127</v>
      </c>
      <c r="E23" s="2">
        <f t="shared" si="3"/>
        <v>655.17780039773083</v>
      </c>
      <c r="F23" s="2">
        <f t="shared" si="4"/>
        <v>6930.8945300903279</v>
      </c>
      <c r="G23" s="2">
        <f t="shared" si="5"/>
        <v>1970.9932161965071</v>
      </c>
      <c r="H23" s="2">
        <f t="shared" si="6"/>
        <v>6589.9967090005093</v>
      </c>
      <c r="I23" s="2">
        <f t="shared" si="7"/>
        <v>996.24263139010839</v>
      </c>
      <c r="J23" s="2">
        <f t="shared" si="8"/>
        <v>2893.7243440481507</v>
      </c>
      <c r="K23" s="2">
        <f t="shared" si="9"/>
        <v>2684.8546251167272</v>
      </c>
      <c r="L23" s="3">
        <f t="shared" si="10"/>
        <v>-7.7795541321848141E-2</v>
      </c>
    </row>
    <row r="24" spans="1:12" x14ac:dyDescent="0.25">
      <c r="A24">
        <v>105</v>
      </c>
      <c r="B24" s="8">
        <f t="shared" si="0"/>
        <v>2.1019367382314515E+147</v>
      </c>
      <c r="C24" s="2">
        <f t="shared" si="1"/>
        <v>2629.8145047290941</v>
      </c>
      <c r="D24" s="2">
        <f t="shared" si="2"/>
        <v>1300.3834552980404</v>
      </c>
      <c r="E24" s="2">
        <f t="shared" si="3"/>
        <v>800.23597249110185</v>
      </c>
      <c r="F24" s="2">
        <f t="shared" si="4"/>
        <v>8899.4447370180205</v>
      </c>
      <c r="G24" s="2">
        <f t="shared" si="5"/>
        <v>2407.3765505773981</v>
      </c>
      <c r="H24" s="2">
        <f t="shared" si="6"/>
        <v>8049.0401566396658</v>
      </c>
      <c r="I24" s="2">
        <f t="shared" si="7"/>
        <v>1157.4688032147585</v>
      </c>
      <c r="J24" s="2">
        <f t="shared" si="8"/>
        <v>3606.2520257097253</v>
      </c>
      <c r="K24" s="2">
        <f t="shared" si="9"/>
        <v>3302.796190985408</v>
      </c>
      <c r="L24" s="3">
        <f t="shared" si="10"/>
        <v>-9.1878462120237453E-2</v>
      </c>
    </row>
    <row r="25" spans="1:12" x14ac:dyDescent="0.25">
      <c r="A25">
        <v>110</v>
      </c>
      <c r="B25" s="8">
        <f t="shared" si="0"/>
        <v>1.86780421630405E+154</v>
      </c>
      <c r="C25" s="2">
        <f t="shared" si="1"/>
        <v>3376.7486652462417</v>
      </c>
      <c r="D25" s="2">
        <f t="shared" si="2"/>
        <v>1588.2919389668787</v>
      </c>
      <c r="E25" s="2">
        <f t="shared" si="3"/>
        <v>977.41042397961769</v>
      </c>
      <c r="F25" s="2">
        <f t="shared" si="4"/>
        <v>11427.113236739093</v>
      </c>
      <c r="G25" s="2">
        <f t="shared" si="5"/>
        <v>2940.3763588053498</v>
      </c>
      <c r="H25" s="2">
        <f t="shared" si="6"/>
        <v>9831.1198478616552</v>
      </c>
      <c r="I25" s="2">
        <f t="shared" si="7"/>
        <v>1344.7868904646309</v>
      </c>
      <c r="J25" s="2">
        <f t="shared" si="8"/>
        <v>4497.9781945804953</v>
      </c>
      <c r="K25" s="2">
        <f t="shared" si="9"/>
        <v>4062.9621347611924</v>
      </c>
      <c r="L25" s="3">
        <f t="shared" si="10"/>
        <v>-0.10706869652992021</v>
      </c>
    </row>
    <row r="26" spans="1:12" x14ac:dyDescent="0.25">
      <c r="A26">
        <v>115</v>
      </c>
      <c r="B26" s="8">
        <f t="shared" si="0"/>
        <v>1.6597514696748383E+161</v>
      </c>
      <c r="C26" s="2">
        <f t="shared" si="1"/>
        <v>4335.8311119425807</v>
      </c>
      <c r="D26" s="2">
        <f t="shared" si="2"/>
        <v>1939.9441550177103</v>
      </c>
      <c r="E26" s="2">
        <f t="shared" si="3"/>
        <v>1193.8117877032064</v>
      </c>
      <c r="F26" s="2">
        <f t="shared" si="4"/>
        <v>14672.703835341921</v>
      </c>
      <c r="G26" s="2">
        <f t="shared" si="5"/>
        <v>3591.3837946738126</v>
      </c>
      <c r="H26" s="2">
        <f t="shared" si="6"/>
        <v>12007.756897981417</v>
      </c>
      <c r="I26" s="2">
        <f t="shared" si="7"/>
        <v>1562.4194585138971</v>
      </c>
      <c r="J26" s="2">
        <f t="shared" si="8"/>
        <v>5614.835863024935</v>
      </c>
      <c r="K26" s="2">
        <f t="shared" si="9"/>
        <v>4998.0865769310676</v>
      </c>
      <c r="L26" s="3">
        <f t="shared" si="10"/>
        <v>-0.12339707938243932</v>
      </c>
    </row>
    <row r="27" spans="1:12" x14ac:dyDescent="0.25">
      <c r="A27">
        <v>120</v>
      </c>
      <c r="B27" s="8">
        <f t="shared" si="0"/>
        <v>1.4748734996105985E+168</v>
      </c>
      <c r="C27" s="2">
        <f t="shared" si="1"/>
        <v>5567.3173501997444</v>
      </c>
      <c r="D27" s="2">
        <f t="shared" si="2"/>
        <v>2369.4531416153295</v>
      </c>
      <c r="E27" s="2">
        <f t="shared" si="3"/>
        <v>1458.1250102248182</v>
      </c>
      <c r="F27" s="2">
        <f t="shared" si="4"/>
        <v>18840.124656110729</v>
      </c>
      <c r="G27" s="2">
        <f t="shared" si="5"/>
        <v>4386.526072426328</v>
      </c>
      <c r="H27" s="2">
        <f t="shared" si="6"/>
        <v>14666.307394511297</v>
      </c>
      <c r="I27" s="2">
        <f t="shared" si="7"/>
        <v>1815.2724284064275</v>
      </c>
      <c r="J27" s="2">
        <f t="shared" si="8"/>
        <v>7014.7322933563819</v>
      </c>
      <c r="K27" s="2">
        <f t="shared" si="9"/>
        <v>6148.4376673785537</v>
      </c>
      <c r="L27" s="3">
        <f t="shared" si="10"/>
        <v>-0.14089670788631112</v>
      </c>
    </row>
    <row r="28" spans="1:12" x14ac:dyDescent="0.25">
      <c r="A28">
        <v>125</v>
      </c>
      <c r="B28" s="8">
        <f t="shared" si="0"/>
        <v>1.3105888921308002E+175</v>
      </c>
      <c r="C28" s="2">
        <f t="shared" si="1"/>
        <v>7148.5769804231195</v>
      </c>
      <c r="D28" s="2">
        <f t="shared" si="2"/>
        <v>2894.0566025002436</v>
      </c>
      <c r="E28" s="2">
        <f t="shared" si="3"/>
        <v>1780.9579092309191</v>
      </c>
      <c r="F28" s="2">
        <f t="shared" si="4"/>
        <v>24191.198912011572</v>
      </c>
      <c r="G28" s="2">
        <f t="shared" si="5"/>
        <v>5357.7150436030151</v>
      </c>
      <c r="H28" s="2">
        <f t="shared" si="6"/>
        <v>17913.468303680995</v>
      </c>
      <c r="I28" s="2">
        <f t="shared" si="7"/>
        <v>2109.0456672031141</v>
      </c>
      <c r="J28" s="2">
        <f t="shared" si="8"/>
        <v>8770.7170598075681</v>
      </c>
      <c r="K28" s="2">
        <f t="shared" si="9"/>
        <v>7563.5516047526116</v>
      </c>
      <c r="L28" s="3">
        <f t="shared" si="10"/>
        <v>-0.15960299051789711</v>
      </c>
    </row>
    <row r="29" spans="1:12" x14ac:dyDescent="0.25">
      <c r="A29">
        <v>130</v>
      </c>
      <c r="B29" s="8">
        <f t="shared" si="0"/>
        <v>1.1646037742424262E+182</v>
      </c>
      <c r="C29" s="2">
        <f t="shared" si="1"/>
        <v>9178.9545360121938</v>
      </c>
      <c r="D29" s="2">
        <f t="shared" si="2"/>
        <v>3534.8087165654488</v>
      </c>
      <c r="E29" s="2">
        <f t="shared" si="3"/>
        <v>2175.2669025018149</v>
      </c>
      <c r="F29" s="2">
        <f t="shared" si="4"/>
        <v>31062.114263171698</v>
      </c>
      <c r="G29" s="2">
        <f t="shared" si="5"/>
        <v>6543.9279316929596</v>
      </c>
      <c r="H29" s="2">
        <f t="shared" si="6"/>
        <v>21879.559594330753</v>
      </c>
      <c r="I29" s="2">
        <f t="shared" si="7"/>
        <v>2450.3614756342963</v>
      </c>
      <c r="J29" s="2">
        <f t="shared" si="8"/>
        <v>10974.999059987023</v>
      </c>
      <c r="K29" s="2">
        <f t="shared" si="9"/>
        <v>9304.3657547798975</v>
      </c>
      <c r="L29" s="3">
        <f t="shared" si="10"/>
        <v>-0.17955370083650007</v>
      </c>
    </row>
    <row r="30" spans="1:12" x14ac:dyDescent="0.25">
      <c r="A30">
        <v>135</v>
      </c>
      <c r="B30" s="8">
        <f t="shared" si="0"/>
        <v>1.0348797850518798E+189</v>
      </c>
      <c r="C30" s="2">
        <f t="shared" si="1"/>
        <v>11786.010922860893</v>
      </c>
      <c r="D30" s="2">
        <f t="shared" si="2"/>
        <v>4317.4251159816495</v>
      </c>
      <c r="E30" s="2">
        <f t="shared" si="3"/>
        <v>2656.876994450246</v>
      </c>
      <c r="F30" s="2">
        <f t="shared" si="4"/>
        <v>39884.544209971282</v>
      </c>
      <c r="G30" s="2">
        <f t="shared" si="5"/>
        <v>7992.7716249711566</v>
      </c>
      <c r="H30" s="2">
        <f t="shared" si="6"/>
        <v>26723.754435845392</v>
      </c>
      <c r="I30" s="2">
        <f t="shared" si="7"/>
        <v>2846.9138694541311</v>
      </c>
      <c r="J30" s="2">
        <f t="shared" si="8"/>
        <v>13744.042453362106</v>
      </c>
      <c r="K30" s="2">
        <f t="shared" si="9"/>
        <v>11445.842723453256</v>
      </c>
      <c r="L30" s="3">
        <f t="shared" si="10"/>
        <v>-0.20078903628473718</v>
      </c>
    </row>
    <row r="31" spans="1:12" x14ac:dyDescent="0.25">
      <c r="A31">
        <v>140</v>
      </c>
      <c r="B31" s="8">
        <f t="shared" si="0"/>
        <v>9.1960561454104354E+195</v>
      </c>
      <c r="C31" s="2">
        <f t="shared" si="1"/>
        <v>15133.537586312728</v>
      </c>
      <c r="D31" s="2">
        <f t="shared" si="2"/>
        <v>5273.3149448099794</v>
      </c>
      <c r="E31" s="2">
        <f t="shared" si="3"/>
        <v>3245.1168891138332</v>
      </c>
      <c r="F31" s="2">
        <f t="shared" si="4"/>
        <v>51212.768498609017</v>
      </c>
      <c r="G31" s="2">
        <f t="shared" si="5"/>
        <v>9762.3933080841143</v>
      </c>
      <c r="H31" s="2">
        <f t="shared" si="6"/>
        <v>32640.467376336641</v>
      </c>
      <c r="I31" s="2">
        <f t="shared" si="7"/>
        <v>3307.6420196298877</v>
      </c>
      <c r="J31" s="2">
        <f t="shared" si="8"/>
        <v>17225.034374699455</v>
      </c>
      <c r="K31" s="2">
        <f t="shared" si="9"/>
        <v>14080.198382434179</v>
      </c>
      <c r="L31" s="3">
        <f t="shared" si="10"/>
        <v>-0.22335168204651376</v>
      </c>
    </row>
    <row r="32" spans="1:12" x14ac:dyDescent="0.25">
      <c r="A32">
        <v>145</v>
      </c>
      <c r="B32" s="8">
        <f t="shared" si="0"/>
        <v>8.1717171260912742E+202</v>
      </c>
      <c r="C32" s="2">
        <f t="shared" si="1"/>
        <v>19431.8469052248</v>
      </c>
      <c r="D32" s="2">
        <f t="shared" si="2"/>
        <v>6440.8414182381484</v>
      </c>
      <c r="E32" s="2">
        <f t="shared" si="3"/>
        <v>3963.5947189157832</v>
      </c>
      <c r="F32" s="2">
        <f t="shared" si="4"/>
        <v>65758.496411159285</v>
      </c>
      <c r="G32" s="2">
        <f t="shared" si="5"/>
        <v>11923.814112738315</v>
      </c>
      <c r="H32" s="2">
        <f t="shared" si="6"/>
        <v>39867.15688109459</v>
      </c>
      <c r="I32" s="2">
        <f t="shared" si="7"/>
        <v>3842.931761092937</v>
      </c>
      <c r="J32" s="2">
        <f t="shared" si="8"/>
        <v>21604.097458351982</v>
      </c>
      <c r="K32" s="2">
        <f t="shared" si="9"/>
        <v>17320.872851281729</v>
      </c>
      <c r="L32" s="3">
        <f t="shared" si="10"/>
        <v>-0.24728688004619226</v>
      </c>
    </row>
    <row r="33" spans="1:12" x14ac:dyDescent="0.25">
      <c r="A33">
        <v>150</v>
      </c>
      <c r="B33" s="8">
        <f t="shared" si="0"/>
        <v>7.2614781524774025E+209</v>
      </c>
      <c r="C33" s="2">
        <f t="shared" si="1"/>
        <v>24950.985319493673</v>
      </c>
      <c r="D33" s="2">
        <f t="shared" si="2"/>
        <v>7866.8614731083344</v>
      </c>
      <c r="E33" s="2">
        <f t="shared" si="3"/>
        <v>4841.1455219128211</v>
      </c>
      <c r="F33" s="2">
        <f t="shared" si="4"/>
        <v>84435.580755098155</v>
      </c>
      <c r="G33" s="2">
        <f t="shared" si="5"/>
        <v>14563.779445087737</v>
      </c>
      <c r="H33" s="2">
        <f t="shared" si="6"/>
        <v>48693.855374573126</v>
      </c>
      <c r="I33" s="2">
        <f t="shared" si="7"/>
        <v>4464.8497125058821</v>
      </c>
      <c r="J33" s="2">
        <f t="shared" si="8"/>
        <v>27116.722514539961</v>
      </c>
      <c r="K33" s="2">
        <f t="shared" si="9"/>
        <v>21307.415434185266</v>
      </c>
      <c r="L33" s="3">
        <f t="shared" si="10"/>
        <v>-0.27264250318386046</v>
      </c>
    </row>
    <row r="35" spans="1:12" x14ac:dyDescent="0.25">
      <c r="B35" t="s">
        <v>38</v>
      </c>
    </row>
  </sheetData>
  <mergeCells count="1">
    <mergeCell ref="A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Paradis, Bennett</dc:creator>
  <cp:lastModifiedBy>Paradis, Bennett</cp:lastModifiedBy>
  <dcterms:created xsi:type="dcterms:W3CDTF">2023-06-26T17:22:38Z</dcterms:created>
  <dcterms:modified xsi:type="dcterms:W3CDTF">2023-07-13T20:37:28Z</dcterms:modified>
</cp:coreProperties>
</file>