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8. Oyster Sanctuaries\3. Monitoring and Data\1. Oyster Sanctuary (OS)\5. Analysis\2019-current R\RPO\"/>
    </mc:Choice>
  </mc:AlternateContent>
  <xr:revisionPtr revIDLastSave="0" documentId="13_ncr:1_{66C09C76-0F4A-4E2F-A7E8-BA34763C9869}" xr6:coauthVersionLast="47" xr6:coauthVersionMax="47" xr10:uidLastSave="{00000000-0000-0000-0000-000000000000}"/>
  <bookViews>
    <workbookView xWindow="-120" yWindow="-120" windowWidth="29040" windowHeight="15840" activeTab="2" xr2:uid="{0AC017CB-D5A0-47CB-8412-52CD1E7FD59C}"/>
  </bookViews>
  <sheets>
    <sheet name="Normalized RPO" sheetId="1" r:id="rId1"/>
    <sheet name="Normalized RPO (&gt;60mm)" sheetId="3" r:id="rId2"/>
    <sheet name="Total RPO" sheetId="2" r:id="rId3"/>
    <sheet name="Total RPO (&gt;60m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O12" i="4"/>
  <c r="H12" i="4"/>
  <c r="O11" i="4"/>
  <c r="M11" i="4"/>
  <c r="H11" i="4"/>
  <c r="O10" i="4"/>
  <c r="M10" i="4"/>
  <c r="H10" i="4"/>
  <c r="M9" i="4"/>
  <c r="H9" i="4"/>
  <c r="M8" i="4"/>
  <c r="H8" i="4"/>
  <c r="H7" i="4"/>
  <c r="M6" i="4"/>
  <c r="H6" i="4"/>
  <c r="H5" i="4"/>
  <c r="O4" i="4"/>
  <c r="H4" i="4"/>
  <c r="O3" i="4"/>
  <c r="M3" i="4"/>
  <c r="H3" i="4"/>
  <c r="T2" i="4"/>
  <c r="R2" i="4"/>
  <c r="R16" i="4" s="1"/>
  <c r="P2" i="4"/>
  <c r="P16" i="4" s="1"/>
  <c r="N2" i="4"/>
  <c r="O2" i="4" s="1"/>
  <c r="M2" i="4"/>
  <c r="L2" i="4"/>
  <c r="J2" i="4"/>
  <c r="H2" i="4"/>
  <c r="T16" i="4"/>
  <c r="U8" i="4" s="1"/>
  <c r="N16" i="4"/>
  <c r="O13" i="4" s="1"/>
  <c r="L16" i="4"/>
  <c r="M12" i="4" s="1"/>
  <c r="F16" i="4"/>
  <c r="B16" i="4"/>
  <c r="U3" i="2"/>
  <c r="U4" i="2"/>
  <c r="U5" i="2"/>
  <c r="U6" i="2"/>
  <c r="U7" i="2"/>
  <c r="U8" i="2"/>
  <c r="U9" i="2"/>
  <c r="U10" i="2"/>
  <c r="U11" i="2"/>
  <c r="U12" i="2"/>
  <c r="U13" i="2"/>
  <c r="U2" i="2"/>
  <c r="S3" i="2"/>
  <c r="S4" i="2"/>
  <c r="S5" i="2"/>
  <c r="S6" i="2"/>
  <c r="S7" i="2"/>
  <c r="S8" i="2"/>
  <c r="S9" i="2"/>
  <c r="S10" i="2"/>
  <c r="S11" i="2"/>
  <c r="S12" i="2"/>
  <c r="S13" i="2"/>
  <c r="S2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N2" i="2"/>
  <c r="M3" i="2"/>
  <c r="M4" i="2"/>
  <c r="M5" i="2"/>
  <c r="M6" i="2"/>
  <c r="M7" i="2"/>
  <c r="M8" i="2"/>
  <c r="M9" i="2"/>
  <c r="M10" i="2"/>
  <c r="M11" i="2"/>
  <c r="M12" i="2"/>
  <c r="M13" i="2"/>
  <c r="L2" i="2"/>
  <c r="J2" i="2"/>
  <c r="H3" i="2"/>
  <c r="H4" i="2"/>
  <c r="H5" i="2"/>
  <c r="H6" i="2"/>
  <c r="H7" i="2"/>
  <c r="H8" i="2"/>
  <c r="H9" i="2"/>
  <c r="H10" i="2"/>
  <c r="H11" i="2"/>
  <c r="H12" i="2"/>
  <c r="H13" i="2"/>
  <c r="H2" i="2"/>
  <c r="F16" i="2"/>
  <c r="B1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Q6" i="4" l="1"/>
  <c r="Q8" i="4"/>
  <c r="Q11" i="4"/>
  <c r="Q13" i="4"/>
  <c r="Q5" i="4"/>
  <c r="Q7" i="4"/>
  <c r="Q12" i="4"/>
  <c r="Q4" i="4"/>
  <c r="Q9" i="4"/>
  <c r="Q10" i="4"/>
  <c r="Q3" i="4"/>
  <c r="S7" i="4"/>
  <c r="S9" i="4"/>
  <c r="S4" i="4"/>
  <c r="S8" i="4"/>
  <c r="S10" i="4"/>
  <c r="S11" i="4"/>
  <c r="S3" i="4"/>
  <c r="S12" i="4"/>
  <c r="S13" i="4"/>
  <c r="S5" i="4"/>
  <c r="S6" i="4"/>
  <c r="Q2" i="4"/>
  <c r="U5" i="4"/>
  <c r="J16" i="4"/>
  <c r="K2" i="4" s="1"/>
  <c r="S2" i="4"/>
  <c r="U4" i="4"/>
  <c r="O9" i="4"/>
  <c r="U12" i="4"/>
  <c r="U3" i="4"/>
  <c r="M7" i="4"/>
  <c r="O8" i="4"/>
  <c r="U11" i="4"/>
  <c r="U13" i="4"/>
  <c r="O7" i="4"/>
  <c r="M5" i="4"/>
  <c r="O6" i="4"/>
  <c r="U9" i="4"/>
  <c r="M13" i="4"/>
  <c r="U7" i="4"/>
  <c r="U6" i="4"/>
  <c r="U2" i="4"/>
  <c r="U10" i="4"/>
  <c r="M4" i="4"/>
  <c r="O5" i="4"/>
  <c r="N16" i="2"/>
  <c r="O2" i="2" s="1"/>
  <c r="P16" i="2"/>
  <c r="L16" i="2"/>
  <c r="M2" i="2"/>
  <c r="J16" i="2"/>
  <c r="K11" i="4" l="1"/>
  <c r="K3" i="4"/>
  <c r="K13" i="4"/>
  <c r="K5" i="4"/>
  <c r="K8" i="4"/>
  <c r="K9" i="4"/>
  <c r="K10" i="4"/>
  <c r="K12" i="4"/>
  <c r="K4" i="4"/>
  <c r="K6" i="4"/>
  <c r="K7" i="4"/>
  <c r="R16" i="2"/>
  <c r="T16" i="2"/>
  <c r="K9" i="2"/>
  <c r="K3" i="2"/>
  <c r="K11" i="2"/>
  <c r="K4" i="2"/>
  <c r="K12" i="2"/>
  <c r="K5" i="2"/>
  <c r="K13" i="2"/>
  <c r="K6" i="2"/>
  <c r="K8" i="2"/>
  <c r="K7" i="2"/>
  <c r="K10" i="2"/>
  <c r="K2" i="2"/>
</calcChain>
</file>

<file path=xl/sharedStrings.xml><?xml version="1.0" encoding="utf-8"?>
<sst xmlns="http://schemas.openxmlformats.org/spreadsheetml/2006/main" count="113" uniqueCount="34">
  <si>
    <t>OS_Name</t>
  </si>
  <si>
    <t>May_RPO_sq_m</t>
  </si>
  <si>
    <t>August_RPO_sq_m</t>
  </si>
  <si>
    <t>Crab Hole</t>
  </si>
  <si>
    <t>Croatan Sound</t>
  </si>
  <si>
    <t>Deep Bay</t>
  </si>
  <si>
    <t>Gibbs Shoal</t>
  </si>
  <si>
    <t>Little Creek</t>
  </si>
  <si>
    <t>Middle Bay</t>
  </si>
  <si>
    <t>Neuse River</t>
  </si>
  <si>
    <t>Pea Island</t>
  </si>
  <si>
    <t>Raccoon Island</t>
  </si>
  <si>
    <t>Swan Island</t>
  </si>
  <si>
    <t>West Bay</t>
  </si>
  <si>
    <t>West Bluff</t>
  </si>
  <si>
    <t>Aug_Total_RPO</t>
  </si>
  <si>
    <t>May_Total_RPO</t>
  </si>
  <si>
    <t>Averaged RPO</t>
  </si>
  <si>
    <t>Rank (May)</t>
  </si>
  <si>
    <t>Rank (Aug)</t>
  </si>
  <si>
    <t>Rank (Avg)</t>
  </si>
  <si>
    <t>OS Average</t>
  </si>
  <si>
    <t>Cultch Reef</t>
  </si>
  <si>
    <t>Natural Reef</t>
  </si>
  <si>
    <t>Average OS</t>
  </si>
  <si>
    <t>Natural Log</t>
  </si>
  <si>
    <t>Contribution</t>
  </si>
  <si>
    <t>20% Swan</t>
  </si>
  <si>
    <t>50% Swan</t>
  </si>
  <si>
    <t>40% Swan</t>
  </si>
  <si>
    <t>30% Swan</t>
  </si>
  <si>
    <t>15% Swan</t>
  </si>
  <si>
    <t>10% Swan</t>
  </si>
  <si>
    <t>Total Larval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</si>
</sst>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8F20-DC1D-4D93-8036-8972E4F936B9}">
  <dimension ref="A1:H16"/>
  <sheetViews>
    <sheetView workbookViewId="0">
      <selection activeCell="I2" sqref="I2"/>
    </sheetView>
  </sheetViews>
  <sheetFormatPr defaultRowHeight="15" x14ac:dyDescent="0.25"/>
  <cols>
    <col min="1" max="1" width="14.140625" bestFit="1" customWidth="1"/>
    <col min="2" max="2" width="15.28515625" bestFit="1" customWidth="1"/>
    <col min="3" max="3" width="10.85546875" bestFit="1" customWidth="1"/>
    <col min="4" max="4" width="17.85546875" bestFit="1" customWidth="1"/>
    <col min="5" max="5" width="10.5703125" bestFit="1" customWidth="1"/>
    <col min="6" max="6" width="13.7109375" bestFit="1" customWidth="1"/>
    <col min="7" max="7" width="10.42578125" bestFit="1" customWidth="1"/>
  </cols>
  <sheetData>
    <row r="1" spans="1:8" x14ac:dyDescent="0.25">
      <c r="A1" t="s">
        <v>0</v>
      </c>
      <c r="B1" t="s">
        <v>1</v>
      </c>
      <c r="C1" t="s">
        <v>18</v>
      </c>
      <c r="D1" t="s">
        <v>2</v>
      </c>
      <c r="E1" t="s">
        <v>19</v>
      </c>
      <c r="F1" t="s">
        <v>17</v>
      </c>
      <c r="G1" t="s">
        <v>20</v>
      </c>
      <c r="H1" t="s">
        <v>25</v>
      </c>
    </row>
    <row r="2" spans="1:8" x14ac:dyDescent="0.25">
      <c r="A2" t="s">
        <v>11</v>
      </c>
      <c r="B2" s="1">
        <v>22717432.070687901</v>
      </c>
      <c r="C2">
        <v>1</v>
      </c>
      <c r="D2" s="1">
        <v>940849.00242924399</v>
      </c>
      <c r="E2">
        <v>1</v>
      </c>
      <c r="F2" s="1">
        <v>11829140.536558572</v>
      </c>
      <c r="G2">
        <v>1</v>
      </c>
      <c r="H2">
        <f>LN(F2)</f>
        <v>16.286076582136864</v>
      </c>
    </row>
    <row r="3" spans="1:8" x14ac:dyDescent="0.25">
      <c r="A3" t="s">
        <v>12</v>
      </c>
      <c r="B3" s="1">
        <v>9840616.7579098195</v>
      </c>
      <c r="C3">
        <v>2</v>
      </c>
      <c r="D3" s="1">
        <v>538742.30129716499</v>
      </c>
      <c r="E3">
        <v>2</v>
      </c>
      <c r="F3" s="1">
        <v>5189679.5296034925</v>
      </c>
      <c r="G3">
        <v>2</v>
      </c>
      <c r="H3">
        <f t="shared" ref="H3:H16" si="0">LN(F3)</f>
        <v>15.462182505567686</v>
      </c>
    </row>
    <row r="4" spans="1:8" x14ac:dyDescent="0.25">
      <c r="A4" t="s">
        <v>10</v>
      </c>
      <c r="B4" s="1">
        <v>6279643.2867095899</v>
      </c>
      <c r="C4">
        <v>3</v>
      </c>
      <c r="D4" s="1">
        <v>374363.63865591399</v>
      </c>
      <c r="E4">
        <v>3</v>
      </c>
      <c r="F4" s="1">
        <v>3327003.4626827519</v>
      </c>
      <c r="G4">
        <v>3</v>
      </c>
      <c r="H4">
        <f t="shared" si="0"/>
        <v>15.017582595782384</v>
      </c>
    </row>
    <row r="5" spans="1:8" x14ac:dyDescent="0.25">
      <c r="A5" t="s">
        <v>7</v>
      </c>
      <c r="B5" s="1">
        <v>3104620.2366395802</v>
      </c>
      <c r="C5">
        <v>4</v>
      </c>
      <c r="D5" s="1">
        <v>213782.74606038901</v>
      </c>
      <c r="E5">
        <v>4</v>
      </c>
      <c r="F5" s="1">
        <v>1659201.4913499847</v>
      </c>
      <c r="G5">
        <v>4</v>
      </c>
      <c r="H5">
        <f t="shared" si="0"/>
        <v>14.321847015293775</v>
      </c>
    </row>
    <row r="6" spans="1:8" x14ac:dyDescent="0.25">
      <c r="A6" t="s">
        <v>13</v>
      </c>
      <c r="B6" s="1">
        <v>2162746.2827093499</v>
      </c>
      <c r="C6">
        <v>5</v>
      </c>
      <c r="D6" s="1">
        <v>138570.08476903001</v>
      </c>
      <c r="E6">
        <v>5</v>
      </c>
      <c r="F6" s="1">
        <v>1150658.18373919</v>
      </c>
      <c r="G6">
        <v>5</v>
      </c>
      <c r="H6">
        <f t="shared" si="0"/>
        <v>13.955844670305225</v>
      </c>
    </row>
    <row r="7" spans="1:8" x14ac:dyDescent="0.25">
      <c r="A7" t="s">
        <v>6</v>
      </c>
      <c r="B7" s="1">
        <v>1850707.5272488701</v>
      </c>
      <c r="C7">
        <v>6</v>
      </c>
      <c r="D7" s="1">
        <v>126062.338097531</v>
      </c>
      <c r="E7">
        <v>7</v>
      </c>
      <c r="F7" s="1">
        <v>988384.9326732005</v>
      </c>
      <c r="G7">
        <v>6</v>
      </c>
      <c r="H7">
        <f t="shared" si="0"/>
        <v>13.803827508821355</v>
      </c>
    </row>
    <row r="8" spans="1:8" x14ac:dyDescent="0.25">
      <c r="A8" t="s">
        <v>14</v>
      </c>
      <c r="B8" s="1">
        <v>1671958.73623226</v>
      </c>
      <c r="C8">
        <v>7</v>
      </c>
      <c r="D8" s="1">
        <v>130272.80907557299</v>
      </c>
      <c r="E8">
        <v>6</v>
      </c>
      <c r="F8" s="1">
        <v>901115.7726539165</v>
      </c>
      <c r="G8">
        <v>7</v>
      </c>
      <c r="H8">
        <f t="shared" si="0"/>
        <v>13.711389021847452</v>
      </c>
    </row>
    <row r="9" spans="1:8" x14ac:dyDescent="0.25">
      <c r="A9" t="s">
        <v>9</v>
      </c>
      <c r="B9" s="1">
        <v>1090696.4820284799</v>
      </c>
      <c r="C9">
        <v>8</v>
      </c>
      <c r="D9" s="1">
        <v>78802.654958683997</v>
      </c>
      <c r="E9">
        <v>8</v>
      </c>
      <c r="F9" s="1">
        <v>584749.56849358196</v>
      </c>
      <c r="G9">
        <v>8</v>
      </c>
      <c r="H9">
        <f t="shared" si="0"/>
        <v>13.278938946512989</v>
      </c>
    </row>
    <row r="10" spans="1:8" x14ac:dyDescent="0.25">
      <c r="A10" t="s">
        <v>22</v>
      </c>
      <c r="B10" s="1">
        <v>966991.55234986404</v>
      </c>
      <c r="C10">
        <v>9</v>
      </c>
      <c r="D10" s="1">
        <v>51341.497738698563</v>
      </c>
      <c r="E10">
        <v>10</v>
      </c>
      <c r="F10" s="1">
        <v>509166.52504428127</v>
      </c>
      <c r="G10">
        <v>9</v>
      </c>
      <c r="H10">
        <f t="shared" si="0"/>
        <v>13.140530403214301</v>
      </c>
    </row>
    <row r="11" spans="1:8" x14ac:dyDescent="0.25">
      <c r="A11" t="s">
        <v>3</v>
      </c>
      <c r="B11" s="1">
        <v>789491.726056466</v>
      </c>
      <c r="C11">
        <v>11</v>
      </c>
      <c r="D11" s="1">
        <v>75748.101790264496</v>
      </c>
      <c r="E11">
        <v>9</v>
      </c>
      <c r="F11" s="1">
        <v>432619.91392336524</v>
      </c>
      <c r="G11">
        <v>10</v>
      </c>
      <c r="H11">
        <f t="shared" si="0"/>
        <v>12.977614824551557</v>
      </c>
    </row>
    <row r="12" spans="1:8" x14ac:dyDescent="0.25">
      <c r="A12" t="s">
        <v>5</v>
      </c>
      <c r="B12" s="1">
        <v>812839.07373978803</v>
      </c>
      <c r="C12">
        <v>10</v>
      </c>
      <c r="D12" s="1">
        <v>44443.951643194399</v>
      </c>
      <c r="E12">
        <v>11</v>
      </c>
      <c r="F12" s="1">
        <v>428641.51269149123</v>
      </c>
      <c r="G12">
        <v>11</v>
      </c>
      <c r="H12">
        <f t="shared" si="0"/>
        <v>12.96837621382104</v>
      </c>
    </row>
    <row r="13" spans="1:8" x14ac:dyDescent="0.25">
      <c r="A13" t="s">
        <v>4</v>
      </c>
      <c r="B13" s="1">
        <v>357916.27338387899</v>
      </c>
      <c r="C13">
        <v>12</v>
      </c>
      <c r="D13" s="1">
        <v>26378.405244146499</v>
      </c>
      <c r="E13">
        <v>12</v>
      </c>
      <c r="F13" s="1">
        <v>192147.33931401273</v>
      </c>
      <c r="G13">
        <v>12</v>
      </c>
      <c r="H13">
        <f t="shared" si="0"/>
        <v>12.166017748975511</v>
      </c>
    </row>
    <row r="14" spans="1:8" x14ac:dyDescent="0.25">
      <c r="A14" t="s">
        <v>8</v>
      </c>
      <c r="B14" s="1">
        <v>146407.53816287001</v>
      </c>
      <c r="C14">
        <v>13</v>
      </c>
      <c r="D14" s="1">
        <v>10493.087124861</v>
      </c>
      <c r="E14">
        <v>13</v>
      </c>
      <c r="F14" s="1">
        <v>78450.312643865502</v>
      </c>
      <c r="G14">
        <v>13</v>
      </c>
      <c r="H14">
        <f t="shared" si="0"/>
        <v>11.270220743416022</v>
      </c>
    </row>
    <row r="15" spans="1:8" x14ac:dyDescent="0.25">
      <c r="A15" t="s">
        <v>23</v>
      </c>
      <c r="B15" s="1">
        <v>6669.957479200637</v>
      </c>
      <c r="C15">
        <v>14</v>
      </c>
      <c r="D15" s="1">
        <v>354.13505526850344</v>
      </c>
      <c r="E15">
        <v>14</v>
      </c>
      <c r="F15" s="1">
        <v>3512.0462672345698</v>
      </c>
      <c r="G15">
        <v>14</v>
      </c>
      <c r="H15">
        <f t="shared" si="0"/>
        <v>8.163954128709964</v>
      </c>
    </row>
    <row r="16" spans="1:8" x14ac:dyDescent="0.25">
      <c r="A16" t="s">
        <v>21</v>
      </c>
      <c r="B16" s="1">
        <v>4235422.9992924044</v>
      </c>
      <c r="D16" s="1">
        <v>224875.76009549969</v>
      </c>
      <c r="F16" s="1">
        <v>2230149.3796939519</v>
      </c>
      <c r="H16">
        <f t="shared" si="0"/>
        <v>14.617579127602657</v>
      </c>
    </row>
  </sheetData>
  <sortState xmlns:xlrd2="http://schemas.microsoft.com/office/spreadsheetml/2017/richdata2" ref="A2:G15">
    <sortCondition descending="1" ref="F2:F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18EF-906C-4631-89E7-F66CAE634408}">
  <dimension ref="A1:G16"/>
  <sheetViews>
    <sheetView workbookViewId="0">
      <selection activeCell="G1" sqref="A1:G1048576"/>
    </sheetView>
  </sheetViews>
  <sheetFormatPr defaultRowHeight="15" x14ac:dyDescent="0.25"/>
  <cols>
    <col min="1" max="1" width="14.140625" bestFit="1" customWidth="1"/>
    <col min="2" max="2" width="15" bestFit="1" customWidth="1"/>
    <col min="3" max="3" width="10.85546875" bestFit="1" customWidth="1"/>
    <col min="4" max="4" width="14.7109375" bestFit="1" customWidth="1"/>
    <col min="5" max="5" width="10.5703125" bestFit="1" customWidth="1"/>
    <col min="6" max="6" width="13.7109375" bestFit="1" customWidth="1"/>
    <col min="7" max="7" width="10.42578125" bestFit="1" customWidth="1"/>
  </cols>
  <sheetData>
    <row r="1" spans="1:7" x14ac:dyDescent="0.25">
      <c r="A1" t="s">
        <v>0</v>
      </c>
      <c r="B1" t="s">
        <v>16</v>
      </c>
      <c r="C1" t="s">
        <v>18</v>
      </c>
      <c r="D1" t="s">
        <v>15</v>
      </c>
      <c r="E1" t="s">
        <v>19</v>
      </c>
      <c r="F1" t="s">
        <v>17</v>
      </c>
      <c r="G1" t="s">
        <v>20</v>
      </c>
    </row>
    <row r="2" spans="1:7" x14ac:dyDescent="0.25">
      <c r="A2" t="s">
        <v>11</v>
      </c>
      <c r="B2" s="1">
        <v>21305240.041227002</v>
      </c>
      <c r="C2">
        <v>1</v>
      </c>
      <c r="D2" s="1">
        <v>757750.11483864801</v>
      </c>
      <c r="E2">
        <v>1</v>
      </c>
      <c r="F2" s="1">
        <v>11031495.078032825</v>
      </c>
      <c r="G2">
        <v>1</v>
      </c>
    </row>
    <row r="3" spans="1:7" x14ac:dyDescent="0.25">
      <c r="A3" t="s">
        <v>12</v>
      </c>
      <c r="B3" s="1">
        <v>7552378.5846151896</v>
      </c>
      <c r="C3">
        <v>2</v>
      </c>
      <c r="D3" s="1">
        <v>334081.18166461203</v>
      </c>
      <c r="E3">
        <v>2</v>
      </c>
      <c r="F3" s="1">
        <v>3943229.8831399009</v>
      </c>
      <c r="G3">
        <v>2</v>
      </c>
    </row>
    <row r="4" spans="1:7" x14ac:dyDescent="0.25">
      <c r="A4" t="s">
        <v>10</v>
      </c>
      <c r="B4" s="1">
        <v>5346933.4890987603</v>
      </c>
      <c r="C4">
        <v>3</v>
      </c>
      <c r="D4" s="1">
        <v>187993.18914554801</v>
      </c>
      <c r="E4">
        <v>3</v>
      </c>
      <c r="F4" s="1">
        <v>2767463.3391221543</v>
      </c>
      <c r="G4">
        <v>3</v>
      </c>
    </row>
    <row r="5" spans="1:7" x14ac:dyDescent="0.25">
      <c r="A5" t="s">
        <v>7</v>
      </c>
      <c r="B5" s="1">
        <v>2278383.2937333202</v>
      </c>
      <c r="C5">
        <v>4</v>
      </c>
      <c r="D5" s="1">
        <v>107966.144030108</v>
      </c>
      <c r="E5">
        <v>4</v>
      </c>
      <c r="F5" s="1">
        <v>1193174.7188817142</v>
      </c>
      <c r="G5">
        <v>4</v>
      </c>
    </row>
    <row r="6" spans="1:7" x14ac:dyDescent="0.25">
      <c r="A6" t="s">
        <v>13</v>
      </c>
      <c r="B6" s="1">
        <v>1558525.6698316799</v>
      </c>
      <c r="C6">
        <v>5</v>
      </c>
      <c r="D6" s="1">
        <v>80711.540275509804</v>
      </c>
      <c r="E6">
        <v>5</v>
      </c>
      <c r="F6" s="1">
        <v>819618.6050535948</v>
      </c>
      <c r="G6">
        <v>5</v>
      </c>
    </row>
    <row r="7" spans="1:7" x14ac:dyDescent="0.25">
      <c r="A7" t="s">
        <v>6</v>
      </c>
      <c r="B7" s="1">
        <v>1400777.8076882099</v>
      </c>
      <c r="C7">
        <v>6</v>
      </c>
      <c r="D7" s="1">
        <v>63520.6304706066</v>
      </c>
      <c r="E7">
        <v>6</v>
      </c>
      <c r="F7" s="1">
        <v>732149.21907940821</v>
      </c>
      <c r="G7">
        <v>6</v>
      </c>
    </row>
    <row r="8" spans="1:7" x14ac:dyDescent="0.25">
      <c r="A8" t="s">
        <v>14</v>
      </c>
      <c r="B8" s="1">
        <v>864038.46254516696</v>
      </c>
      <c r="C8">
        <v>7</v>
      </c>
      <c r="D8" s="1">
        <v>40676.257798322498</v>
      </c>
      <c r="E8">
        <v>7</v>
      </c>
      <c r="F8" s="1">
        <v>452357.36017174472</v>
      </c>
      <c r="G8">
        <v>7</v>
      </c>
    </row>
    <row r="9" spans="1:7" x14ac:dyDescent="0.25">
      <c r="A9" t="s">
        <v>22</v>
      </c>
      <c r="B9" s="1">
        <v>805874.48529837537</v>
      </c>
      <c r="C9">
        <v>8</v>
      </c>
      <c r="D9" s="1">
        <v>31934.980295549172</v>
      </c>
      <c r="E9">
        <v>10</v>
      </c>
      <c r="F9" s="1">
        <v>418904.73279696226</v>
      </c>
      <c r="G9">
        <v>8</v>
      </c>
    </row>
    <row r="10" spans="1:7" x14ac:dyDescent="0.25">
      <c r="A10" t="s">
        <v>5</v>
      </c>
      <c r="B10" s="1">
        <v>777574.82438988495</v>
      </c>
      <c r="C10">
        <v>9</v>
      </c>
      <c r="D10" s="1">
        <v>36066.995341979302</v>
      </c>
      <c r="E10">
        <v>9</v>
      </c>
      <c r="F10" s="1">
        <v>406820.90986593213</v>
      </c>
      <c r="G10">
        <v>9</v>
      </c>
    </row>
    <row r="11" spans="1:7" x14ac:dyDescent="0.25">
      <c r="A11" t="s">
        <v>9</v>
      </c>
      <c r="B11" s="1">
        <v>655262.82277927897</v>
      </c>
      <c r="C11">
        <v>10</v>
      </c>
      <c r="D11" s="1">
        <v>37546.027432058399</v>
      </c>
      <c r="E11">
        <v>8</v>
      </c>
      <c r="F11" s="1">
        <v>346404.42510566866</v>
      </c>
      <c r="G11">
        <v>10</v>
      </c>
    </row>
    <row r="12" spans="1:7" x14ac:dyDescent="0.25">
      <c r="A12" t="s">
        <v>4</v>
      </c>
      <c r="B12" s="1">
        <v>240191.08925795599</v>
      </c>
      <c r="C12">
        <v>11</v>
      </c>
      <c r="D12" s="1">
        <v>12663.408962056399</v>
      </c>
      <c r="E12">
        <v>11</v>
      </c>
      <c r="F12" s="1">
        <v>126427.24911000619</v>
      </c>
      <c r="G12">
        <v>11</v>
      </c>
    </row>
    <row r="13" spans="1:7" x14ac:dyDescent="0.25">
      <c r="A13" t="s">
        <v>3</v>
      </c>
      <c r="B13" s="1">
        <v>236564.493402853</v>
      </c>
      <c r="C13">
        <v>12</v>
      </c>
      <c r="D13" s="1">
        <v>11795.7242673854</v>
      </c>
      <c r="E13">
        <v>12</v>
      </c>
      <c r="F13" s="1">
        <v>124180.1088351192</v>
      </c>
      <c r="G13">
        <v>12</v>
      </c>
    </row>
    <row r="14" spans="1:7" x14ac:dyDescent="0.25">
      <c r="A14" t="s">
        <v>8</v>
      </c>
      <c r="B14" s="1">
        <v>140892.36871330501</v>
      </c>
      <c r="C14">
        <v>13</v>
      </c>
      <c r="D14" s="1">
        <v>7731.3501072301196</v>
      </c>
      <c r="E14">
        <v>13</v>
      </c>
      <c r="F14" s="1">
        <v>74311.859410267571</v>
      </c>
      <c r="G14">
        <v>13</v>
      </c>
    </row>
    <row r="15" spans="1:7" x14ac:dyDescent="0.25">
      <c r="A15" t="s">
        <v>23</v>
      </c>
      <c r="B15" s="1">
        <v>5558.6303080423368</v>
      </c>
      <c r="C15">
        <v>14</v>
      </c>
      <c r="D15" s="1">
        <v>220.2759270779612</v>
      </c>
      <c r="E15">
        <v>14</v>
      </c>
      <c r="F15" s="1">
        <v>2889.4531175601492</v>
      </c>
      <c r="G15">
        <v>14</v>
      </c>
    </row>
    <row r="16" spans="1:7" x14ac:dyDescent="0.25">
      <c r="A16" t="s">
        <v>21</v>
      </c>
      <c r="B16" s="1">
        <v>3529730.2456068839</v>
      </c>
      <c r="D16" s="1">
        <v>139875.21369450536</v>
      </c>
      <c r="F16" s="1">
        <v>1834802.7296506946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38D3-DCD4-4569-96A6-78D19A560DA0}">
  <dimension ref="A1:U19"/>
  <sheetViews>
    <sheetView tabSelected="1" workbookViewId="0">
      <selection activeCell="J18" sqref="J18"/>
    </sheetView>
  </sheetViews>
  <sheetFormatPr defaultRowHeight="15" x14ac:dyDescent="0.25"/>
  <cols>
    <col min="1" max="1" width="18" bestFit="1" customWidth="1"/>
    <col min="2" max="2" width="15" bestFit="1" customWidth="1"/>
    <col min="3" max="3" width="10.85546875" bestFit="1" customWidth="1"/>
    <col min="4" max="4" width="14.7109375" bestFit="1" customWidth="1"/>
    <col min="5" max="5" width="10.5703125" bestFit="1" customWidth="1"/>
    <col min="6" max="6" width="13.7109375" bestFit="1" customWidth="1"/>
    <col min="7" max="7" width="10.42578125" bestFit="1" customWidth="1"/>
    <col min="8" max="8" width="10.28515625" bestFit="1" customWidth="1"/>
    <col min="9" max="9" width="11" bestFit="1" customWidth="1"/>
    <col min="10" max="10" width="10.5703125" bestFit="1" customWidth="1"/>
    <col min="11" max="11" width="13.7109375" bestFit="1" customWidth="1"/>
    <col min="12" max="12" width="10.5703125" bestFit="1" customWidth="1"/>
    <col min="13" max="13" width="13.7109375" bestFit="1" customWidth="1"/>
    <col min="14" max="14" width="10.5703125" bestFit="1" customWidth="1"/>
    <col min="15" max="15" width="13.7109375" bestFit="1" customWidth="1"/>
    <col min="16" max="16" width="10.5703125" bestFit="1" customWidth="1"/>
    <col min="17" max="17" width="13.7109375" bestFit="1" customWidth="1"/>
    <col min="18" max="18" width="10.5703125" bestFit="1" customWidth="1"/>
    <col min="19" max="19" width="13.7109375" bestFit="1" customWidth="1"/>
    <col min="20" max="20" width="10.5703125" bestFit="1" customWidth="1"/>
    <col min="21" max="21" width="13.7109375" bestFit="1" customWidth="1"/>
  </cols>
  <sheetData>
    <row r="1" spans="1:21" ht="15.75" thickBot="1" x14ac:dyDescent="0.3">
      <c r="A1" t="s">
        <v>0</v>
      </c>
      <c r="B1" t="s">
        <v>16</v>
      </c>
      <c r="C1" t="s">
        <v>18</v>
      </c>
      <c r="D1" t="s">
        <v>15</v>
      </c>
      <c r="E1" t="s">
        <v>19</v>
      </c>
      <c r="F1" t="s">
        <v>17</v>
      </c>
      <c r="G1" t="s">
        <v>20</v>
      </c>
      <c r="H1" t="s">
        <v>26</v>
      </c>
      <c r="J1" s="5" t="s">
        <v>28</v>
      </c>
      <c r="K1" s="6" t="s">
        <v>26</v>
      </c>
      <c r="L1" s="5" t="s">
        <v>29</v>
      </c>
      <c r="M1" s="6" t="s">
        <v>26</v>
      </c>
      <c r="N1" s="5" t="s">
        <v>30</v>
      </c>
      <c r="O1" s="6" t="s">
        <v>26</v>
      </c>
      <c r="P1" s="5" t="s">
        <v>27</v>
      </c>
      <c r="Q1" s="6" t="s">
        <v>26</v>
      </c>
      <c r="R1" s="7" t="s">
        <v>31</v>
      </c>
      <c r="S1" s="6" t="s">
        <v>26</v>
      </c>
      <c r="T1" s="5" t="s">
        <v>32</v>
      </c>
      <c r="U1" s="6" t="s">
        <v>26</v>
      </c>
    </row>
    <row r="2" spans="1:21" x14ac:dyDescent="0.25">
      <c r="A2" t="s">
        <v>12</v>
      </c>
      <c r="B2" s="1">
        <v>714058221585.48901</v>
      </c>
      <c r="C2">
        <v>1</v>
      </c>
      <c r="D2" s="1">
        <v>39092404373.869904</v>
      </c>
      <c r="E2">
        <v>1</v>
      </c>
      <c r="F2" s="1">
        <v>376575312979.67944</v>
      </c>
      <c r="G2">
        <v>1</v>
      </c>
      <c r="H2" s="3">
        <f>F2/$F$16</f>
        <v>0.69745593940675221</v>
      </c>
      <c r="I2" s="3"/>
      <c r="J2" s="8">
        <f>0.5*F2</f>
        <v>188287656489.83972</v>
      </c>
      <c r="K2" s="9">
        <f>J2/$J$16</f>
        <v>0.60717089785757683</v>
      </c>
      <c r="L2" s="8">
        <f>0.4*$F$2</f>
        <v>150630125191.8718</v>
      </c>
      <c r="M2" s="9">
        <f>L2/$L$16</f>
        <v>0.55287459060171873</v>
      </c>
      <c r="N2" s="8">
        <f>0.3*$F$2</f>
        <v>112972593893.90382</v>
      </c>
      <c r="O2" s="9">
        <f>N2/$N$16</f>
        <v>0.48116142432273146</v>
      </c>
      <c r="P2" s="8">
        <f>0.2*$F$2</f>
        <v>75315062595.935898</v>
      </c>
      <c r="Q2" s="9">
        <f>P2/$P$16</f>
        <v>0.38205022661553939</v>
      </c>
      <c r="R2" s="10">
        <f>0.15*$F$2</f>
        <v>56486296946.951912</v>
      </c>
      <c r="S2" s="9">
        <f>R2/$R$16</f>
        <v>0.31679563057461568</v>
      </c>
      <c r="T2" s="8">
        <f>0.1*$F$2</f>
        <v>37657531297.967949</v>
      </c>
      <c r="U2" s="9">
        <f>T2/$T$16</f>
        <v>0.23613231566290155</v>
      </c>
    </row>
    <row r="3" spans="1:21" x14ac:dyDescent="0.25">
      <c r="A3" t="s">
        <v>11</v>
      </c>
      <c r="B3" s="1">
        <v>86415138792.378098</v>
      </c>
      <c r="C3">
        <v>2</v>
      </c>
      <c r="D3" s="1">
        <v>3578907900.97262</v>
      </c>
      <c r="E3">
        <v>2</v>
      </c>
      <c r="F3" s="1">
        <v>44997023346.675362</v>
      </c>
      <c r="G3">
        <v>2</v>
      </c>
      <c r="H3" s="3">
        <f t="shared" ref="H3:H13" si="0">F3/$F$16</f>
        <v>8.3339082799770578E-2</v>
      </c>
      <c r="I3" s="3"/>
      <c r="J3" s="8">
        <v>44997023346.675362</v>
      </c>
      <c r="K3" s="9">
        <f t="shared" ref="K3:K13" si="1">J3/$J$16</f>
        <v>0.1451018275740954</v>
      </c>
      <c r="L3" s="8">
        <v>44997023346.675362</v>
      </c>
      <c r="M3" s="9">
        <f t="shared" ref="M3:M13" si="2">L3/$L$16</f>
        <v>0.1651576059529927</v>
      </c>
      <c r="N3" s="8">
        <v>44997023346.675362</v>
      </c>
      <c r="O3" s="9">
        <f t="shared" ref="O3:O13" si="3">N3/$N$16</f>
        <v>0.1916467622590175</v>
      </c>
      <c r="P3" s="8">
        <v>44997023346.675362</v>
      </c>
      <c r="Q3" s="9">
        <f t="shared" ref="Q3:Q13" si="4">P3/$P$16</f>
        <v>0.22825610673461347</v>
      </c>
      <c r="R3" s="10">
        <v>44997023346.675362</v>
      </c>
      <c r="S3" s="9">
        <f t="shared" ref="S3:S13" si="5">R3/$R$16</f>
        <v>0.25235961915644639</v>
      </c>
      <c r="T3" s="8">
        <v>44997023346.675362</v>
      </c>
      <c r="U3" s="9">
        <f t="shared" ref="U3:U13" si="6">T3/$T$16</f>
        <v>0.28215474978205624</v>
      </c>
    </row>
    <row r="4" spans="1:21" x14ac:dyDescent="0.25">
      <c r="A4" t="s">
        <v>10</v>
      </c>
      <c r="B4" s="1">
        <v>33391672987.154598</v>
      </c>
      <c r="C4">
        <v>3</v>
      </c>
      <c r="D4" s="1">
        <v>1990658964.13834</v>
      </c>
      <c r="E4">
        <v>5</v>
      </c>
      <c r="F4" s="1">
        <v>17691165975.646469</v>
      </c>
      <c r="G4">
        <v>3</v>
      </c>
      <c r="H4" s="3">
        <f t="shared" si="0"/>
        <v>3.2765846191864151E-2</v>
      </c>
      <c r="I4" s="3"/>
      <c r="J4" s="8">
        <v>17691165975.646469</v>
      </c>
      <c r="K4" s="9">
        <f t="shared" si="1"/>
        <v>5.7048673980178363E-2</v>
      </c>
      <c r="L4" s="8">
        <v>17691165975.646469</v>
      </c>
      <c r="M4" s="9">
        <f t="shared" si="2"/>
        <v>6.4933864547968873E-2</v>
      </c>
      <c r="N4" s="8">
        <v>17691165975.646469</v>
      </c>
      <c r="O4" s="9">
        <f t="shared" si="3"/>
        <v>7.5348421465528892E-2</v>
      </c>
      <c r="P4" s="8">
        <v>17691165975.646469</v>
      </c>
      <c r="Q4" s="9">
        <f t="shared" si="4"/>
        <v>8.9741862213543105E-2</v>
      </c>
      <c r="R4" s="10">
        <v>17691165975.646469</v>
      </c>
      <c r="S4" s="9">
        <f t="shared" si="5"/>
        <v>9.9218472156503021E-2</v>
      </c>
      <c r="T4" s="8">
        <v>17691165975.646469</v>
      </c>
      <c r="U4" s="9">
        <f t="shared" si="6"/>
        <v>0.11093281594992811</v>
      </c>
    </row>
    <row r="5" spans="1:21" x14ac:dyDescent="0.25">
      <c r="A5" t="s">
        <v>6</v>
      </c>
      <c r="B5" s="1">
        <v>30413692406.199699</v>
      </c>
      <c r="C5">
        <v>4</v>
      </c>
      <c r="D5" s="1">
        <v>2071651581.0599401</v>
      </c>
      <c r="E5">
        <v>3</v>
      </c>
      <c r="F5" s="1">
        <v>16242671993.62982</v>
      </c>
      <c r="G5">
        <v>4</v>
      </c>
      <c r="H5" s="3">
        <f t="shared" si="0"/>
        <v>3.008308740197246E-2</v>
      </c>
      <c r="I5" s="3"/>
      <c r="J5" s="8">
        <v>16242671993.62982</v>
      </c>
      <c r="K5" s="9">
        <f t="shared" si="1"/>
        <v>5.2377717806002366E-2</v>
      </c>
      <c r="L5" s="8">
        <v>16242671993.62982</v>
      </c>
      <c r="M5" s="9">
        <f t="shared" si="2"/>
        <v>5.9617295128163848E-2</v>
      </c>
      <c r="N5" s="8">
        <v>16242671993.62982</v>
      </c>
      <c r="O5" s="9">
        <f t="shared" si="3"/>
        <v>6.9179142674209174E-2</v>
      </c>
      <c r="P5" s="8">
        <v>16242671993.62982</v>
      </c>
      <c r="Q5" s="9">
        <f t="shared" si="4"/>
        <v>8.2394096242084325E-2</v>
      </c>
      <c r="R5" s="10">
        <v>16242671993.62982</v>
      </c>
      <c r="S5" s="9">
        <f t="shared" si="5"/>
        <v>9.1094792800296573E-2</v>
      </c>
      <c r="T5" s="8">
        <v>16242671993.62982</v>
      </c>
      <c r="U5" s="9">
        <f t="shared" si="6"/>
        <v>0.10185000498467969</v>
      </c>
    </row>
    <row r="6" spans="1:21" x14ac:dyDescent="0.25">
      <c r="A6" t="s">
        <v>7</v>
      </c>
      <c r="B6" s="1">
        <v>23238093212.875099</v>
      </c>
      <c r="C6">
        <v>5</v>
      </c>
      <c r="D6" s="1">
        <v>1600164593.9277899</v>
      </c>
      <c r="E6">
        <v>6</v>
      </c>
      <c r="F6" s="1">
        <v>12419128903.401445</v>
      </c>
      <c r="G6">
        <v>5</v>
      </c>
      <c r="H6" s="3">
        <f t="shared" si="0"/>
        <v>2.3001495099076785E-2</v>
      </c>
      <c r="I6" s="3"/>
      <c r="J6" s="8">
        <v>12419128903.401445</v>
      </c>
      <c r="K6" s="9">
        <f t="shared" si="1"/>
        <v>4.0047944657987382E-2</v>
      </c>
      <c r="L6" s="8">
        <v>12419128903.401445</v>
      </c>
      <c r="M6" s="9">
        <f t="shared" si="2"/>
        <v>4.5583317409793649E-2</v>
      </c>
      <c r="N6" s="8">
        <v>12419128903.401445</v>
      </c>
      <c r="O6" s="9">
        <f t="shared" si="3"/>
        <v>5.2894295386544138E-2</v>
      </c>
      <c r="P6" s="8">
        <v>12419128903.401445</v>
      </c>
      <c r="Q6" s="9">
        <f t="shared" si="4"/>
        <v>6.2998434156093366E-2</v>
      </c>
      <c r="R6" s="10">
        <v>12419128903.401445</v>
      </c>
      <c r="S6" s="9">
        <f t="shared" si="5"/>
        <v>6.9650977047324369E-2</v>
      </c>
      <c r="T6" s="8">
        <v>12419128903.401445</v>
      </c>
      <c r="U6" s="9">
        <f t="shared" si="6"/>
        <v>7.7874400296508536E-2</v>
      </c>
    </row>
    <row r="7" spans="1:21" x14ac:dyDescent="0.25">
      <c r="A7" t="s">
        <v>3</v>
      </c>
      <c r="B7" s="1">
        <v>21188239322.291698</v>
      </c>
      <c r="C7">
        <v>6</v>
      </c>
      <c r="D7" s="1">
        <v>2032914159.79532</v>
      </c>
      <c r="E7">
        <v>4</v>
      </c>
      <c r="F7" s="1">
        <v>11610576741.043509</v>
      </c>
      <c r="G7">
        <v>6</v>
      </c>
      <c r="H7" s="3">
        <f t="shared" si="0"/>
        <v>2.1503973916674832E-2</v>
      </c>
      <c r="I7" s="3"/>
      <c r="J7" s="8">
        <v>11610576741.043509</v>
      </c>
      <c r="K7" s="9">
        <f t="shared" si="1"/>
        <v>3.7440607822765551E-2</v>
      </c>
      <c r="L7" s="8">
        <v>11610576741.043509</v>
      </c>
      <c r="M7" s="9">
        <f t="shared" si="2"/>
        <v>4.2615598003238303E-2</v>
      </c>
      <c r="N7" s="8">
        <v>11610576741.043509</v>
      </c>
      <c r="O7" s="9">
        <f t="shared" si="3"/>
        <v>4.9450591947772668E-2</v>
      </c>
      <c r="P7" s="8">
        <v>11610576741.043509</v>
      </c>
      <c r="Q7" s="9">
        <f t="shared" si="4"/>
        <v>5.8896896877732217E-2</v>
      </c>
      <c r="R7" s="10">
        <v>11610576741.043509</v>
      </c>
      <c r="S7" s="9">
        <f t="shared" si="5"/>
        <v>6.5116323406155321E-2</v>
      </c>
      <c r="T7" s="8">
        <v>11610576741.043509</v>
      </c>
      <c r="U7" s="9">
        <f t="shared" si="6"/>
        <v>7.2804357522830251E-2</v>
      </c>
    </row>
    <row r="8" spans="1:21" x14ac:dyDescent="0.25">
      <c r="A8" t="s">
        <v>13</v>
      </c>
      <c r="B8" s="1">
        <v>9951504268.3348598</v>
      </c>
      <c r="C8">
        <v>7</v>
      </c>
      <c r="D8" s="1">
        <v>637606362.37779903</v>
      </c>
      <c r="E8">
        <v>8</v>
      </c>
      <c r="F8" s="1">
        <v>5294555315.356329</v>
      </c>
      <c r="G8">
        <v>7</v>
      </c>
      <c r="H8" s="3">
        <f t="shared" si="0"/>
        <v>9.8060571788255429E-3</v>
      </c>
      <c r="I8" s="3"/>
      <c r="J8" s="8">
        <v>5294555315.356329</v>
      </c>
      <c r="K8" s="9">
        <f t="shared" si="1"/>
        <v>1.7073343863913768E-2</v>
      </c>
      <c r="L8" s="8">
        <v>5294555315.356329</v>
      </c>
      <c r="M8" s="9">
        <f t="shared" si="2"/>
        <v>1.9433198363654692E-2</v>
      </c>
      <c r="N8" s="8">
        <v>5294555315.356329</v>
      </c>
      <c r="O8" s="9">
        <f t="shared" si="3"/>
        <v>2.2550033498255448E-2</v>
      </c>
      <c r="P8" s="8">
        <v>5294555315.356329</v>
      </c>
      <c r="Q8" s="9">
        <f t="shared" si="4"/>
        <v>2.685765620235369E-2</v>
      </c>
      <c r="R8" s="10">
        <v>5294555315.356329</v>
      </c>
      <c r="S8" s="9">
        <f t="shared" si="5"/>
        <v>2.9693785579813989E-2</v>
      </c>
      <c r="T8" s="8">
        <v>5294555315.356329</v>
      </c>
      <c r="U8" s="9">
        <f t="shared" si="6"/>
        <v>3.3199616754693566E-2</v>
      </c>
    </row>
    <row r="9" spans="1:21" x14ac:dyDescent="0.25">
      <c r="A9" t="s">
        <v>14</v>
      </c>
      <c r="B9" s="1">
        <v>9543723254.1385498</v>
      </c>
      <c r="C9">
        <v>8</v>
      </c>
      <c r="D9" s="1">
        <v>743611436.34335697</v>
      </c>
      <c r="E9">
        <v>7</v>
      </c>
      <c r="F9" s="1">
        <v>5143667345.2409534</v>
      </c>
      <c r="G9">
        <v>8</v>
      </c>
      <c r="H9" s="3">
        <f t="shared" si="0"/>
        <v>9.5265972479307223E-3</v>
      </c>
      <c r="I9" s="3"/>
      <c r="J9" s="8">
        <v>5143667345.2409534</v>
      </c>
      <c r="K9" s="9">
        <f t="shared" si="1"/>
        <v>1.6586775673524699E-2</v>
      </c>
      <c r="L9" s="8">
        <v>5143667345.2409534</v>
      </c>
      <c r="M9" s="9">
        <f t="shared" si="2"/>
        <v>1.8879377376000327E-2</v>
      </c>
      <c r="N9" s="8">
        <v>5143667345.2409534</v>
      </c>
      <c r="O9" s="9">
        <f t="shared" si="3"/>
        <v>2.1907386745521219E-2</v>
      </c>
      <c r="P9" s="8">
        <v>5143667345.2409534</v>
      </c>
      <c r="Q9" s="9">
        <f t="shared" si="4"/>
        <v>2.6092247780861538E-2</v>
      </c>
      <c r="R9" s="10">
        <v>5143667345.2409534</v>
      </c>
      <c r="S9" s="9">
        <f t="shared" si="5"/>
        <v>2.8847551143810591E-2</v>
      </c>
      <c r="T9" s="8">
        <v>5143667345.2409534</v>
      </c>
      <c r="U9" s="9">
        <f t="shared" si="6"/>
        <v>3.2253470670206584E-2</v>
      </c>
    </row>
    <row r="10" spans="1:21" x14ac:dyDescent="0.25">
      <c r="A10" t="s">
        <v>5</v>
      </c>
      <c r="B10" s="1">
        <v>6824195361.2031403</v>
      </c>
      <c r="C10">
        <v>9</v>
      </c>
      <c r="D10" s="1">
        <v>373129464.92364103</v>
      </c>
      <c r="E10">
        <v>10</v>
      </c>
      <c r="F10" s="1">
        <v>3598662413.0633907</v>
      </c>
      <c r="G10">
        <v>9</v>
      </c>
      <c r="H10" s="3">
        <f t="shared" si="0"/>
        <v>6.665090321643934E-3</v>
      </c>
      <c r="I10" s="3"/>
      <c r="J10" s="8">
        <v>3598662413.0633907</v>
      </c>
      <c r="K10" s="9">
        <f t="shared" si="1"/>
        <v>1.1604600796249854E-2</v>
      </c>
      <c r="L10" s="8">
        <v>3598662413.0633907</v>
      </c>
      <c r="M10" s="9">
        <f t="shared" si="2"/>
        <v>1.3208573024830609E-2</v>
      </c>
      <c r="N10" s="8">
        <v>3598662413.0633907</v>
      </c>
      <c r="O10" s="9">
        <f t="shared" si="3"/>
        <v>1.5327058294796711E-2</v>
      </c>
      <c r="P10" s="8">
        <v>3598662413.0633907</v>
      </c>
      <c r="Q10" s="9">
        <f t="shared" si="4"/>
        <v>1.8254911342235041E-2</v>
      </c>
      <c r="R10" s="10">
        <v>3598662413.0633907</v>
      </c>
      <c r="S10" s="9">
        <f t="shared" si="5"/>
        <v>2.0182603392150729E-2</v>
      </c>
      <c r="T10" s="8">
        <v>3598662413.0633907</v>
      </c>
      <c r="U10" s="9">
        <f t="shared" si="6"/>
        <v>2.2565485829697973E-2</v>
      </c>
    </row>
    <row r="11" spans="1:21" x14ac:dyDescent="0.25">
      <c r="A11" t="s">
        <v>9</v>
      </c>
      <c r="B11" s="1">
        <v>6280921370.63661</v>
      </c>
      <c r="C11">
        <v>10</v>
      </c>
      <c r="D11" s="1">
        <v>453795613.85619199</v>
      </c>
      <c r="E11">
        <v>9</v>
      </c>
      <c r="F11" s="1">
        <v>3367358492.2464008</v>
      </c>
      <c r="G11">
        <v>10</v>
      </c>
      <c r="H11" s="3">
        <f t="shared" si="0"/>
        <v>6.2366918371405591E-3</v>
      </c>
      <c r="I11" s="3"/>
      <c r="J11" s="8">
        <v>3367358492.2464008</v>
      </c>
      <c r="K11" s="9">
        <f t="shared" si="1"/>
        <v>1.0858715421188063E-2</v>
      </c>
      <c r="L11" s="8">
        <v>3367358492.2464008</v>
      </c>
      <c r="M11" s="9">
        <f t="shared" si="2"/>
        <v>1.2359592381925544E-2</v>
      </c>
      <c r="N11" s="8">
        <v>3367358492.2464008</v>
      </c>
      <c r="O11" s="9">
        <f t="shared" si="3"/>
        <v>1.4341912073437437E-2</v>
      </c>
      <c r="P11" s="8">
        <v>3367358492.2464008</v>
      </c>
      <c r="Q11" s="9">
        <f t="shared" si="4"/>
        <v>1.708157745231589E-2</v>
      </c>
      <c r="R11" s="10">
        <v>3367358492.2464008</v>
      </c>
      <c r="S11" s="9">
        <f t="shared" si="5"/>
        <v>1.8885367152387745E-2</v>
      </c>
      <c r="T11" s="8">
        <v>3367358492.2464008</v>
      </c>
      <c r="U11" s="9">
        <f t="shared" si="6"/>
        <v>2.1115089891306452E-2</v>
      </c>
    </row>
    <row r="12" spans="1:21" x14ac:dyDescent="0.25">
      <c r="A12" t="s">
        <v>4</v>
      </c>
      <c r="B12" s="1">
        <v>2627967924.1270499</v>
      </c>
      <c r="C12">
        <v>11</v>
      </c>
      <c r="D12" s="1">
        <v>193681059.04106799</v>
      </c>
      <c r="E12">
        <v>11</v>
      </c>
      <c r="F12" s="1">
        <v>1410824491.584059</v>
      </c>
      <c r="G12">
        <v>11</v>
      </c>
      <c r="H12" s="3">
        <f t="shared" si="0"/>
        <v>2.612991046412304E-3</v>
      </c>
      <c r="I12" s="3"/>
      <c r="J12" s="8">
        <v>1410824491.584059</v>
      </c>
      <c r="K12" s="9">
        <f t="shared" si="1"/>
        <v>4.5494834300026273E-3</v>
      </c>
      <c r="L12" s="8">
        <v>1410824491.584059</v>
      </c>
      <c r="M12" s="9">
        <f t="shared" si="2"/>
        <v>5.178306877205629E-3</v>
      </c>
      <c r="N12" s="8">
        <v>1410824491.584059</v>
      </c>
      <c r="O12" s="9">
        <f t="shared" si="3"/>
        <v>6.0088407147444482E-3</v>
      </c>
      <c r="P12" s="8">
        <v>1410824491.584059</v>
      </c>
      <c r="Q12" s="9">
        <f t="shared" si="4"/>
        <v>7.1566801931268447E-3</v>
      </c>
      <c r="R12" s="10">
        <v>1410824491.584059</v>
      </c>
      <c r="S12" s="9">
        <f t="shared" si="5"/>
        <v>7.9124151979943404E-3</v>
      </c>
      <c r="T12" s="8">
        <v>1410824491.584059</v>
      </c>
      <c r="U12" s="9">
        <f t="shared" si="6"/>
        <v>8.8466036595887098E-3</v>
      </c>
    </row>
    <row r="13" spans="1:21" ht="15.75" thickBot="1" x14ac:dyDescent="0.3">
      <c r="A13" t="s">
        <v>8</v>
      </c>
      <c r="B13" s="1">
        <v>80682076.576954499</v>
      </c>
      <c r="C13">
        <v>12</v>
      </c>
      <c r="D13" s="1">
        <v>5782516.8673684699</v>
      </c>
      <c r="E13">
        <v>12</v>
      </c>
      <c r="F13" s="1">
        <v>43232296.722161487</v>
      </c>
      <c r="G13">
        <v>12</v>
      </c>
      <c r="H13" s="3">
        <f t="shared" si="0"/>
        <v>8.0070628859023676E-5</v>
      </c>
      <c r="I13" s="3"/>
      <c r="J13" s="11">
        <v>43232296.722161487</v>
      </c>
      <c r="K13" s="12">
        <f t="shared" si="1"/>
        <v>1.3941111651499271E-4</v>
      </c>
      <c r="L13" s="11">
        <v>43232296.722161487</v>
      </c>
      <c r="M13" s="12">
        <f t="shared" si="2"/>
        <v>1.5868033250713147E-4</v>
      </c>
      <c r="N13" s="11">
        <v>43232296.722161487</v>
      </c>
      <c r="O13" s="12">
        <f t="shared" si="3"/>
        <v>1.841306174408435E-4</v>
      </c>
      <c r="P13" s="11">
        <v>43232296.722161487</v>
      </c>
      <c r="Q13" s="12">
        <f t="shared" si="4"/>
        <v>2.1930418950091016E-4</v>
      </c>
      <c r="R13" s="13">
        <v>43232296.722161487</v>
      </c>
      <c r="S13" s="12">
        <f t="shared" si="5"/>
        <v>2.4246239250110883E-4</v>
      </c>
      <c r="T13" s="11">
        <v>43232296.722161487</v>
      </c>
      <c r="U13" s="12">
        <f t="shared" si="6"/>
        <v>2.7108899560233593E-4</v>
      </c>
    </row>
    <row r="14" spans="1:21" x14ac:dyDescent="0.25">
      <c r="A14" t="s">
        <v>21</v>
      </c>
      <c r="B14" s="1">
        <v>78667837713.450439</v>
      </c>
      <c r="D14" s="1">
        <v>4397859002.2644444</v>
      </c>
      <c r="F14" s="1">
        <v>41532848357.857445</v>
      </c>
      <c r="Q14" s="4"/>
    </row>
    <row r="16" spans="1:21" x14ac:dyDescent="0.25">
      <c r="A16" t="s">
        <v>33</v>
      </c>
      <c r="B16" s="1">
        <f>SUM(B2:B14)</f>
        <v>1022681890274.8557</v>
      </c>
      <c r="F16" s="1">
        <f>SUM(F2:F14)</f>
        <v>539927028652.14679</v>
      </c>
      <c r="J16" s="1">
        <f>SUM(J2:J14)</f>
        <v>310106523804.44965</v>
      </c>
      <c r="L16" s="1">
        <f>SUM(L2:L14)</f>
        <v>272448992506.48169</v>
      </c>
      <c r="N16" s="1">
        <f>SUM(N2:N14)</f>
        <v>234791461208.51373</v>
      </c>
      <c r="P16" s="1">
        <f>SUM(P2:P14)</f>
        <v>197133929910.54584</v>
      </c>
      <c r="R16" s="1">
        <f>SUM(R2:R14)</f>
        <v>178305164261.56183</v>
      </c>
      <c r="T16" s="1">
        <f>SUM(T2:T14)</f>
        <v>159476398612.57785</v>
      </c>
    </row>
    <row r="17" spans="2:2" x14ac:dyDescent="0.25">
      <c r="B17" s="1"/>
    </row>
    <row r="19" spans="2:2" x14ac:dyDescent="0.25">
      <c r="B19" s="2"/>
    </row>
  </sheetData>
  <sortState xmlns:xlrd2="http://schemas.microsoft.com/office/spreadsheetml/2017/richdata2" ref="A2:G13">
    <sortCondition descending="1" ref="F2:F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F45D-027D-4B78-9411-C368388F0B55}">
  <dimension ref="A1:U18"/>
  <sheetViews>
    <sheetView workbookViewId="0">
      <selection activeCell="L23" sqref="L23"/>
    </sheetView>
  </sheetViews>
  <sheetFormatPr defaultRowHeight="15" x14ac:dyDescent="0.25"/>
  <cols>
    <col min="1" max="1" width="18" bestFit="1" customWidth="1"/>
    <col min="2" max="2" width="15" bestFit="1" customWidth="1"/>
    <col min="3" max="3" width="10.85546875" bestFit="1" customWidth="1"/>
    <col min="4" max="4" width="14.7109375" bestFit="1" customWidth="1"/>
    <col min="5" max="5" width="10.5703125" bestFit="1" customWidth="1"/>
    <col min="6" max="6" width="13.7109375" bestFit="1" customWidth="1"/>
    <col min="7" max="7" width="10.42578125" bestFit="1" customWidth="1"/>
    <col min="10" max="10" width="10.5703125" bestFit="1" customWidth="1"/>
    <col min="11" max="11" width="13.7109375" bestFit="1" customWidth="1"/>
    <col min="12" max="12" width="10.5703125" bestFit="1" customWidth="1"/>
    <col min="13" max="13" width="13.7109375" bestFit="1" customWidth="1"/>
    <col min="14" max="14" width="10.5703125" bestFit="1" customWidth="1"/>
    <col min="15" max="15" width="13.7109375" bestFit="1" customWidth="1"/>
    <col min="16" max="16" width="10.5703125" bestFit="1" customWidth="1"/>
    <col min="17" max="17" width="13.7109375" bestFit="1" customWidth="1"/>
    <col min="18" max="18" width="10.5703125" bestFit="1" customWidth="1"/>
    <col min="19" max="19" width="13.7109375" bestFit="1" customWidth="1"/>
    <col min="20" max="20" width="10.5703125" bestFit="1" customWidth="1"/>
    <col min="21" max="21" width="13.7109375" bestFit="1" customWidth="1"/>
  </cols>
  <sheetData>
    <row r="1" spans="1:21" ht="15.75" thickBot="1" x14ac:dyDescent="0.3">
      <c r="A1" t="s">
        <v>0</v>
      </c>
      <c r="B1" t="s">
        <v>16</v>
      </c>
      <c r="C1" t="s">
        <v>18</v>
      </c>
      <c r="D1" t="s">
        <v>15</v>
      </c>
      <c r="E1" t="s">
        <v>19</v>
      </c>
      <c r="F1" t="s">
        <v>17</v>
      </c>
      <c r="G1" t="s">
        <v>20</v>
      </c>
      <c r="H1" t="s">
        <v>26</v>
      </c>
      <c r="J1" s="5" t="s">
        <v>28</v>
      </c>
      <c r="K1" s="7" t="s">
        <v>26</v>
      </c>
      <c r="L1" s="5" t="s">
        <v>29</v>
      </c>
      <c r="M1" s="7" t="s">
        <v>26</v>
      </c>
      <c r="N1" s="5" t="s">
        <v>30</v>
      </c>
      <c r="O1" s="7" t="s">
        <v>26</v>
      </c>
      <c r="P1" s="5" t="s">
        <v>27</v>
      </c>
      <c r="Q1" s="7" t="s">
        <v>26</v>
      </c>
      <c r="R1" s="5" t="s">
        <v>31</v>
      </c>
      <c r="S1" s="7" t="s">
        <v>26</v>
      </c>
      <c r="T1" s="5" t="s">
        <v>32</v>
      </c>
      <c r="U1" s="6" t="s">
        <v>26</v>
      </c>
    </row>
    <row r="2" spans="1:21" x14ac:dyDescent="0.25">
      <c r="A2" t="s">
        <v>12</v>
      </c>
      <c r="B2" s="1">
        <v>548018295327.47998</v>
      </c>
      <c r="C2">
        <v>1</v>
      </c>
      <c r="D2" s="1">
        <v>24241713737.175499</v>
      </c>
      <c r="E2">
        <v>1</v>
      </c>
      <c r="F2" s="1">
        <v>286130004532.32776</v>
      </c>
      <c r="G2">
        <v>1</v>
      </c>
      <c r="H2" s="3">
        <f>F2/$F$16</f>
        <v>0.69535072822790822</v>
      </c>
      <c r="I2" s="3"/>
      <c r="J2" s="8">
        <f>0.5*F2</f>
        <v>143065002266.16388</v>
      </c>
      <c r="K2" s="9">
        <f>J2/$J$16</f>
        <v>0.54010462204659682</v>
      </c>
      <c r="L2" s="8">
        <f>0.4*$F$2</f>
        <v>114452001812.93111</v>
      </c>
      <c r="M2" s="9">
        <f>L2/$L$16</f>
        <v>0.4844101273913245</v>
      </c>
      <c r="N2" s="8">
        <f>0.3*$F$2</f>
        <v>85839001359.698318</v>
      </c>
      <c r="O2" s="9">
        <f>N2/$N$16</f>
        <v>0.4133674389884483</v>
      </c>
      <c r="P2" s="8">
        <f>0.2*$F$2</f>
        <v>57226000906.465553</v>
      </c>
      <c r="Q2" s="9">
        <f>P2/$P$16</f>
        <v>0.31961821344025232</v>
      </c>
      <c r="R2" s="8">
        <f>0.15*$F$2</f>
        <v>42919500679.849159</v>
      </c>
      <c r="S2" s="9">
        <f>R2/$R$16</f>
        <v>0.26053129700357813</v>
      </c>
      <c r="T2" s="8">
        <f>0.1*$F$2</f>
        <v>28613000453.232777</v>
      </c>
      <c r="U2" s="9">
        <f>T2/$T$16</f>
        <v>0.1902057115809426</v>
      </c>
    </row>
    <row r="3" spans="1:21" x14ac:dyDescent="0.25">
      <c r="A3" t="s">
        <v>11</v>
      </c>
      <c r="B3" s="1">
        <v>81043282948.477097</v>
      </c>
      <c r="C3">
        <v>2</v>
      </c>
      <c r="D3" s="1">
        <v>2882415633.0685</v>
      </c>
      <c r="E3">
        <v>2</v>
      </c>
      <c r="F3" s="1">
        <v>41962849290.772797</v>
      </c>
      <c r="G3">
        <v>2</v>
      </c>
      <c r="H3" s="3">
        <f t="shared" ref="H3:H13" si="0">F3/$F$16</f>
        <v>0.10197776308202627</v>
      </c>
      <c r="I3" s="3"/>
      <c r="J3" s="8">
        <v>44997023346.675362</v>
      </c>
      <c r="K3" s="9">
        <f t="shared" ref="K3:K13" si="1">J3/$J$16</f>
        <v>0.16987453187652088</v>
      </c>
      <c r="L3" s="8">
        <v>44997023346.675362</v>
      </c>
      <c r="M3" s="9">
        <f t="shared" ref="M3:M13" si="2">L3/$L$16</f>
        <v>0.19044676778323266</v>
      </c>
      <c r="N3" s="8">
        <v>44997023346.675362</v>
      </c>
      <c r="O3" s="9">
        <f t="shared" ref="O3:O13" si="3">N3/$N$16</f>
        <v>0.21668826533729357</v>
      </c>
      <c r="P3" s="8">
        <v>44997023346.675362</v>
      </c>
      <c r="Q3" s="9">
        <f t="shared" ref="Q3:Q13" si="4">P3/$P$16</f>
        <v>0.25131702345758011</v>
      </c>
      <c r="R3" s="8">
        <v>44997023346.675362</v>
      </c>
      <c r="S3" s="9">
        <f t="shared" ref="S3:S13" si="5">R3/$R$16</f>
        <v>0.27314234015107414</v>
      </c>
      <c r="T3" s="8">
        <v>44997023346.675362</v>
      </c>
      <c r="U3" s="9">
        <f t="shared" ref="U3:U13" si="6">T3/$T$16</f>
        <v>0.29911895673673367</v>
      </c>
    </row>
    <row r="4" spans="1:21" x14ac:dyDescent="0.25">
      <c r="A4" t="s">
        <v>10</v>
      </c>
      <c r="B4" s="1">
        <v>28432037681.172798</v>
      </c>
      <c r="C4">
        <v>3</v>
      </c>
      <c r="D4" s="1">
        <v>999643898.41157603</v>
      </c>
      <c r="E4">
        <v>4</v>
      </c>
      <c r="F4" s="1">
        <v>14715840789.792187</v>
      </c>
      <c r="G4">
        <v>3</v>
      </c>
      <c r="H4" s="3">
        <f t="shared" si="0"/>
        <v>3.5762312401990112E-2</v>
      </c>
      <c r="I4" s="3"/>
      <c r="J4" s="8">
        <v>17691165975.646469</v>
      </c>
      <c r="K4" s="9">
        <f t="shared" si="1"/>
        <v>6.6788385429606981E-2</v>
      </c>
      <c r="L4" s="8">
        <v>17691165975.646469</v>
      </c>
      <c r="M4" s="9">
        <f t="shared" si="2"/>
        <v>7.487662800316118E-2</v>
      </c>
      <c r="N4" s="8">
        <v>17691165975.646469</v>
      </c>
      <c r="O4" s="9">
        <f t="shared" si="3"/>
        <v>8.5193814655747019E-2</v>
      </c>
      <c r="P4" s="8">
        <v>17691165975.646469</v>
      </c>
      <c r="Q4" s="9">
        <f t="shared" si="4"/>
        <v>9.8808562073961922E-2</v>
      </c>
      <c r="R4" s="8">
        <v>17691165975.646469</v>
      </c>
      <c r="S4" s="9">
        <f t="shared" si="5"/>
        <v>0.10738946968469124</v>
      </c>
      <c r="T4" s="8">
        <v>17691165975.646469</v>
      </c>
      <c r="U4" s="9">
        <f t="shared" si="6"/>
        <v>0.11760251493352962</v>
      </c>
    </row>
    <row r="5" spans="1:21" x14ac:dyDescent="0.25">
      <c r="A5" t="s">
        <v>6</v>
      </c>
      <c r="B5" s="1">
        <v>23019750417.177101</v>
      </c>
      <c r="C5">
        <v>4</v>
      </c>
      <c r="D5" s="1">
        <v>1043869378.67634</v>
      </c>
      <c r="E5">
        <v>3</v>
      </c>
      <c r="F5" s="1">
        <v>12031809897.92672</v>
      </c>
      <c r="G5">
        <v>4</v>
      </c>
      <c r="H5" s="3">
        <f t="shared" si="0"/>
        <v>2.9239603124103147E-2</v>
      </c>
      <c r="I5" s="3"/>
      <c r="J5" s="8">
        <v>16242671993.62982</v>
      </c>
      <c r="K5" s="9">
        <f t="shared" si="1"/>
        <v>6.1319973992137608E-2</v>
      </c>
      <c r="L5" s="8">
        <v>16242671993.62982</v>
      </c>
      <c r="M5" s="9">
        <f t="shared" si="2"/>
        <v>6.8745978095428636E-2</v>
      </c>
      <c r="N5" s="8">
        <v>16242671993.62982</v>
      </c>
      <c r="O5" s="9">
        <f t="shared" si="3"/>
        <v>7.8218427730783066E-2</v>
      </c>
      <c r="P5" s="8">
        <v>16242671993.62982</v>
      </c>
      <c r="Q5" s="9">
        <f t="shared" si="4"/>
        <v>9.0718444795492251E-2</v>
      </c>
      <c r="R5" s="8">
        <v>16242671993.62982</v>
      </c>
      <c r="S5" s="9">
        <f t="shared" si="5"/>
        <v>9.8596776157064636E-2</v>
      </c>
      <c r="T5" s="8">
        <v>16242671993.62982</v>
      </c>
      <c r="U5" s="9">
        <f t="shared" si="6"/>
        <v>0.10797361114133534</v>
      </c>
    </row>
    <row r="6" spans="1:21" x14ac:dyDescent="0.25">
      <c r="A6" t="s">
        <v>7</v>
      </c>
      <c r="B6" s="1">
        <v>17053706837.2651</v>
      </c>
      <c r="C6">
        <v>5</v>
      </c>
      <c r="D6" s="1">
        <v>808126961.68437302</v>
      </c>
      <c r="E6">
        <v>5</v>
      </c>
      <c r="F6" s="1">
        <v>8930916899.4747372</v>
      </c>
      <c r="G6">
        <v>5</v>
      </c>
      <c r="H6" s="3">
        <f t="shared" si="0"/>
        <v>2.1703839064144893E-2</v>
      </c>
      <c r="I6" s="3"/>
      <c r="J6" s="8">
        <v>12419128903.401445</v>
      </c>
      <c r="K6" s="9">
        <f t="shared" si="1"/>
        <v>4.6885183771503122E-2</v>
      </c>
      <c r="L6" s="8">
        <v>12419128903.401445</v>
      </c>
      <c r="M6" s="9">
        <f t="shared" si="2"/>
        <v>5.2563098232382997E-2</v>
      </c>
      <c r="N6" s="8">
        <v>12419128903.401445</v>
      </c>
      <c r="O6" s="9">
        <f t="shared" si="3"/>
        <v>5.9805722666255799E-2</v>
      </c>
      <c r="P6" s="8">
        <v>12419128903.401445</v>
      </c>
      <c r="Q6" s="9">
        <f t="shared" si="4"/>
        <v>6.936322178230174E-2</v>
      </c>
      <c r="R6" s="8">
        <v>12419128903.401445</v>
      </c>
      <c r="S6" s="9">
        <f t="shared" si="5"/>
        <v>7.5386985160731723E-2</v>
      </c>
      <c r="T6" s="8">
        <v>12419128903.401445</v>
      </c>
      <c r="U6" s="9">
        <f t="shared" si="6"/>
        <v>8.2556502738951196E-2</v>
      </c>
    </row>
    <row r="7" spans="1:21" x14ac:dyDescent="0.25">
      <c r="A7" t="s">
        <v>13</v>
      </c>
      <c r="B7" s="1">
        <v>7171287256.2915897</v>
      </c>
      <c r="C7">
        <v>6</v>
      </c>
      <c r="D7" s="1">
        <v>371380241.86587399</v>
      </c>
      <c r="E7">
        <v>6</v>
      </c>
      <c r="F7" s="1">
        <v>3771333749.078732</v>
      </c>
      <c r="G7">
        <v>6</v>
      </c>
      <c r="H7" s="3">
        <f t="shared" si="0"/>
        <v>9.1650635280233171E-3</v>
      </c>
      <c r="I7" s="3"/>
      <c r="J7" s="8">
        <v>11610576741.043509</v>
      </c>
      <c r="K7" s="9">
        <f t="shared" si="1"/>
        <v>4.3832705854906631E-2</v>
      </c>
      <c r="L7" s="8">
        <v>11610576741.043509</v>
      </c>
      <c r="M7" s="9">
        <f t="shared" si="2"/>
        <v>4.9140957511677075E-2</v>
      </c>
      <c r="N7" s="8">
        <v>11610576741.043509</v>
      </c>
      <c r="O7" s="9">
        <f t="shared" si="3"/>
        <v>5.591204809702445E-2</v>
      </c>
      <c r="P7" s="8">
        <v>11610576741.043509</v>
      </c>
      <c r="Q7" s="9">
        <f t="shared" si="4"/>
        <v>6.484730255830265E-2</v>
      </c>
      <c r="R7" s="8">
        <v>11610576741.043509</v>
      </c>
      <c r="S7" s="9">
        <f t="shared" si="5"/>
        <v>7.0478886505868685E-2</v>
      </c>
      <c r="T7" s="8">
        <v>11610576741.043509</v>
      </c>
      <c r="U7" s="9">
        <f t="shared" si="6"/>
        <v>7.7181629885509306E-2</v>
      </c>
    </row>
    <row r="8" spans="1:21" x14ac:dyDescent="0.25">
      <c r="A8" t="s">
        <v>5</v>
      </c>
      <c r="B8" s="1">
        <v>6528134142.6303997</v>
      </c>
      <c r="C8">
        <v>7</v>
      </c>
      <c r="D8" s="1">
        <v>302800677.61442602</v>
      </c>
      <c r="E8">
        <v>8</v>
      </c>
      <c r="F8" s="1">
        <v>3415467410.1224127</v>
      </c>
      <c r="G8">
        <v>7</v>
      </c>
      <c r="H8" s="3">
        <f t="shared" si="0"/>
        <v>8.3002401469538262E-3</v>
      </c>
      <c r="I8" s="3"/>
      <c r="J8" s="8">
        <v>5294555315.356329</v>
      </c>
      <c r="K8" s="9">
        <f t="shared" si="1"/>
        <v>1.9988213414942599E-2</v>
      </c>
      <c r="L8" s="8">
        <v>5294555315.356329</v>
      </c>
      <c r="M8" s="9">
        <f t="shared" si="2"/>
        <v>2.2408836666606931E-2</v>
      </c>
      <c r="N8" s="8">
        <v>5294555315.356329</v>
      </c>
      <c r="O8" s="9">
        <f t="shared" si="3"/>
        <v>2.5496531141135516E-2</v>
      </c>
      <c r="P8" s="8">
        <v>5294555315.356329</v>
      </c>
      <c r="Q8" s="9">
        <f t="shared" si="4"/>
        <v>2.9571109007262258E-2</v>
      </c>
      <c r="R8" s="8">
        <v>5294555315.356329</v>
      </c>
      <c r="S8" s="9">
        <f t="shared" si="5"/>
        <v>3.2139175468427678E-2</v>
      </c>
      <c r="T8" s="8">
        <v>5294555315.356329</v>
      </c>
      <c r="U8" s="9">
        <f t="shared" si="6"/>
        <v>3.5195702838226206E-2</v>
      </c>
    </row>
    <row r="9" spans="1:21" x14ac:dyDescent="0.25">
      <c r="A9" t="s">
        <v>3</v>
      </c>
      <c r="B9" s="1">
        <v>6348876037.51511</v>
      </c>
      <c r="C9">
        <v>8</v>
      </c>
      <c r="D9" s="1">
        <v>316571561.81425297</v>
      </c>
      <c r="E9">
        <v>7</v>
      </c>
      <c r="F9" s="1">
        <v>3332723799.6646814</v>
      </c>
      <c r="G9">
        <v>8</v>
      </c>
      <c r="H9" s="3">
        <f t="shared" si="0"/>
        <v>8.0991573213968545E-3</v>
      </c>
      <c r="I9" s="3"/>
      <c r="J9" s="8">
        <v>5143667345.2409534</v>
      </c>
      <c r="K9" s="9">
        <f t="shared" si="1"/>
        <v>1.9418575217062969E-2</v>
      </c>
      <c r="L9" s="8">
        <v>5143667345.2409534</v>
      </c>
      <c r="M9" s="9">
        <f t="shared" si="2"/>
        <v>2.1770213840726842E-2</v>
      </c>
      <c r="N9" s="8">
        <v>5143667345.2409534</v>
      </c>
      <c r="O9" s="9">
        <f t="shared" si="3"/>
        <v>2.4769913021250884E-2</v>
      </c>
      <c r="P9" s="8">
        <v>5143667345.2409534</v>
      </c>
      <c r="Q9" s="9">
        <f t="shared" si="4"/>
        <v>2.8728370694712208E-2</v>
      </c>
      <c r="R9" s="8">
        <v>5143667345.2409534</v>
      </c>
      <c r="S9" s="9">
        <f t="shared" si="5"/>
        <v>3.1223250587343199E-2</v>
      </c>
      <c r="T9" s="8">
        <v>5143667345.2409534</v>
      </c>
      <c r="U9" s="9">
        <f t="shared" si="6"/>
        <v>3.4192670885261046E-2</v>
      </c>
    </row>
    <row r="10" spans="1:21" x14ac:dyDescent="0.25">
      <c r="A10" t="s">
        <v>14</v>
      </c>
      <c r="B10" s="1">
        <v>4932026005.6447496</v>
      </c>
      <c r="C10">
        <v>9</v>
      </c>
      <c r="D10" s="1">
        <v>232184526.465047</v>
      </c>
      <c r="E10">
        <v>9</v>
      </c>
      <c r="F10" s="1">
        <v>2582105266.0548983</v>
      </c>
      <c r="G10">
        <v>9</v>
      </c>
      <c r="H10" s="3">
        <f t="shared" si="0"/>
        <v>6.2750104801034007E-3</v>
      </c>
      <c r="I10" s="3"/>
      <c r="J10" s="8">
        <v>3598662413.0633907</v>
      </c>
      <c r="K10" s="9">
        <f t="shared" si="1"/>
        <v>1.3585811845617171E-2</v>
      </c>
      <c r="L10" s="8">
        <v>3598662413.0633907</v>
      </c>
      <c r="M10" s="9">
        <f t="shared" si="2"/>
        <v>1.5231088057329667E-2</v>
      </c>
      <c r="N10" s="8">
        <v>3598662413.0633907</v>
      </c>
      <c r="O10" s="9">
        <f t="shared" si="3"/>
        <v>1.7329766678418304E-2</v>
      </c>
      <c r="P10" s="8">
        <v>3598662413.0633907</v>
      </c>
      <c r="Q10" s="9">
        <f t="shared" si="4"/>
        <v>2.0099221210964538E-2</v>
      </c>
      <c r="R10" s="8">
        <v>3598662413.0633907</v>
      </c>
      <c r="S10" s="9">
        <f t="shared" si="5"/>
        <v>2.1844713267916017E-2</v>
      </c>
      <c r="T10" s="8">
        <v>3598662413.0633907</v>
      </c>
      <c r="U10" s="9">
        <f t="shared" si="6"/>
        <v>2.3922207883618828E-2</v>
      </c>
    </row>
    <row r="11" spans="1:21" x14ac:dyDescent="0.25">
      <c r="A11" t="s">
        <v>9</v>
      </c>
      <c r="B11" s="1">
        <v>3773418485.1533999</v>
      </c>
      <c r="C11">
        <v>10</v>
      </c>
      <c r="D11" s="1">
        <v>216213813.80266199</v>
      </c>
      <c r="E11">
        <v>10</v>
      </c>
      <c r="F11" s="1">
        <v>1994816149.4780309</v>
      </c>
      <c r="G11">
        <v>10</v>
      </c>
      <c r="H11" s="3">
        <f t="shared" si="0"/>
        <v>4.8477854130940072E-3</v>
      </c>
      <c r="I11" s="3"/>
      <c r="J11" s="8">
        <v>3367358492.2464008</v>
      </c>
      <c r="K11" s="9">
        <f t="shared" si="1"/>
        <v>1.2712584188594984E-2</v>
      </c>
      <c r="L11" s="8">
        <v>3367358492.2464008</v>
      </c>
      <c r="M11" s="9">
        <f t="shared" si="2"/>
        <v>1.4252110320162542E-2</v>
      </c>
      <c r="N11" s="8">
        <v>3367358492.2464008</v>
      </c>
      <c r="O11" s="9">
        <f t="shared" si="3"/>
        <v>1.6215896434571352E-2</v>
      </c>
      <c r="P11" s="8">
        <v>3367358492.2464008</v>
      </c>
      <c r="Q11" s="9">
        <f t="shared" si="4"/>
        <v>1.8807344358446276E-2</v>
      </c>
      <c r="R11" s="8">
        <v>3367358492.2464008</v>
      </c>
      <c r="S11" s="9">
        <f t="shared" si="5"/>
        <v>2.0440644964745926E-2</v>
      </c>
      <c r="T11" s="8">
        <v>3367358492.2464008</v>
      </c>
      <c r="U11" s="9">
        <f t="shared" si="6"/>
        <v>2.2384608675092382E-2</v>
      </c>
    </row>
    <row r="12" spans="1:21" x14ac:dyDescent="0.25">
      <c r="A12" t="s">
        <v>4</v>
      </c>
      <c r="B12" s="1">
        <v>1763581387.9474599</v>
      </c>
      <c r="C12">
        <v>11</v>
      </c>
      <c r="D12" s="1">
        <v>92979937.027652606</v>
      </c>
      <c r="E12">
        <v>11</v>
      </c>
      <c r="F12" s="1">
        <v>928280662.48755622</v>
      </c>
      <c r="G12">
        <v>11</v>
      </c>
      <c r="H12" s="3">
        <f t="shared" si="0"/>
        <v>2.2558998512428956E-3</v>
      </c>
      <c r="I12" s="3"/>
      <c r="J12" s="8">
        <v>1410824491.584059</v>
      </c>
      <c r="K12" s="9">
        <f t="shared" si="1"/>
        <v>5.326200095977689E-3</v>
      </c>
      <c r="L12" s="8">
        <v>1410824491.584059</v>
      </c>
      <c r="M12" s="9">
        <f t="shared" si="2"/>
        <v>5.9712164127287484E-3</v>
      </c>
      <c r="N12" s="8">
        <v>1410824491.584059</v>
      </c>
      <c r="O12" s="9">
        <f t="shared" si="3"/>
        <v>6.793985224787239E-3</v>
      </c>
      <c r="P12" s="8">
        <v>1410824491.584059</v>
      </c>
      <c r="Q12" s="9">
        <f t="shared" si="4"/>
        <v>7.8797259346302228E-3</v>
      </c>
      <c r="R12" s="8">
        <v>1410824491.584059</v>
      </c>
      <c r="S12" s="9">
        <f t="shared" si="5"/>
        <v>8.5640310072242053E-3</v>
      </c>
      <c r="T12" s="8">
        <v>1410824491.584059</v>
      </c>
      <c r="U12" s="9">
        <f t="shared" si="6"/>
        <v>9.3784948130893747E-3</v>
      </c>
    </row>
    <row r="13" spans="1:21" ht="15.75" thickBot="1" x14ac:dyDescent="0.3">
      <c r="A13" t="s">
        <v>8</v>
      </c>
      <c r="B13" s="1">
        <v>77642784.137178198</v>
      </c>
      <c r="C13">
        <v>12</v>
      </c>
      <c r="D13" s="1">
        <v>4260582.4073133897</v>
      </c>
      <c r="E13">
        <v>12</v>
      </c>
      <c r="F13" s="1">
        <v>40951683.272245795</v>
      </c>
      <c r="G13">
        <v>12</v>
      </c>
      <c r="H13" s="3">
        <f t="shared" si="0"/>
        <v>9.9520435936307014E-5</v>
      </c>
      <c r="I13" s="3"/>
      <c r="J13" s="11">
        <v>43232296.722161487</v>
      </c>
      <c r="K13" s="12">
        <f t="shared" si="1"/>
        <v>1.632122665324406E-4</v>
      </c>
      <c r="L13" s="11">
        <v>43232296.722161487</v>
      </c>
      <c r="M13" s="12">
        <f t="shared" si="2"/>
        <v>1.8297768523814218E-4</v>
      </c>
      <c r="N13" s="11">
        <v>43232296.722161487</v>
      </c>
      <c r="O13" s="12">
        <f t="shared" si="3"/>
        <v>2.0819002428445061E-4</v>
      </c>
      <c r="P13" s="11">
        <v>43232296.722161487</v>
      </c>
      <c r="Q13" s="12">
        <f t="shared" si="4"/>
        <v>2.4146068609339001E-4</v>
      </c>
      <c r="R13" s="11">
        <v>43232296.722161487</v>
      </c>
      <c r="S13" s="12">
        <f t="shared" si="5"/>
        <v>2.6243004133448501E-4</v>
      </c>
      <c r="T13" s="11">
        <v>43232296.722161487</v>
      </c>
      <c r="U13" s="12">
        <f t="shared" si="6"/>
        <v>2.8738788771060593E-4</v>
      </c>
    </row>
    <row r="14" spans="1:21" x14ac:dyDescent="0.25">
      <c r="A14" t="s">
        <v>24</v>
      </c>
      <c r="B14" s="1">
        <v>60680169942.574348</v>
      </c>
      <c r="D14" s="1">
        <v>2626013412.5011263</v>
      </c>
      <c r="F14" s="1">
        <v>31653091677.537739</v>
      </c>
    </row>
    <row r="16" spans="1:21" x14ac:dyDescent="0.25">
      <c r="A16" t="s">
        <v>33</v>
      </c>
      <c r="B16" s="1">
        <f>SUM(B2:B14)</f>
        <v>788842209253.46655</v>
      </c>
      <c r="F16" s="1">
        <f>SUM(F2:F14)</f>
        <v>411490191807.99042</v>
      </c>
      <c r="J16" s="1">
        <f>SUM(J2:J14)</f>
        <v>264883869580.7738</v>
      </c>
      <c r="L16" s="1">
        <f>SUM(L2:L14)</f>
        <v>236270869127.54102</v>
      </c>
      <c r="N16" s="1">
        <f>SUM(N2:N14)</f>
        <v>207657868674.30823</v>
      </c>
      <c r="P16" s="1">
        <f>SUM(P2:P14)</f>
        <v>179044868221.07547</v>
      </c>
      <c r="R16" s="1">
        <f>SUM(R2:R14)</f>
        <v>164738367994.45905</v>
      </c>
      <c r="T16" s="1">
        <f>SUM(T2:T14)</f>
        <v>150431867767.84265</v>
      </c>
    </row>
    <row r="17" spans="2:2" x14ac:dyDescent="0.25">
      <c r="B17" s="1"/>
    </row>
    <row r="18" spans="2:2" x14ac:dyDescent="0.25">
      <c r="B1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0C631ABC4854797A7086365078EEB" ma:contentTypeVersion="11" ma:contentTypeDescription="Create a new document." ma:contentTypeScope="" ma:versionID="a7c966cd8f32c659b230bee9014dd86c">
  <xsd:schema xmlns:xsd="http://www.w3.org/2001/XMLSchema" xmlns:xs="http://www.w3.org/2001/XMLSchema" xmlns:p="http://schemas.microsoft.com/office/2006/metadata/properties" xmlns:ns3="93a06a64-c70d-4aae-8f8c-41bb1caa36bd" xmlns:ns4="8f4a7c3c-8b53-40cd-aa5c-d4e344e5064f" targetNamespace="http://schemas.microsoft.com/office/2006/metadata/properties" ma:root="true" ma:fieldsID="a43b56413c9b4c8a6e121744265c9c2e" ns3:_="" ns4:_="">
    <xsd:import namespace="93a06a64-c70d-4aae-8f8c-41bb1caa36bd"/>
    <xsd:import namespace="8f4a7c3c-8b53-40cd-aa5c-d4e344e50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06a64-c70d-4aae-8f8c-41bb1caa3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a7c3c-8b53-40cd-aa5c-d4e344e50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a06a64-c70d-4aae-8f8c-41bb1caa36bd" xsi:nil="true"/>
  </documentManagement>
</p:properties>
</file>

<file path=customXml/itemProps1.xml><?xml version="1.0" encoding="utf-8"?>
<ds:datastoreItem xmlns:ds="http://schemas.openxmlformats.org/officeDocument/2006/customXml" ds:itemID="{29683166-D223-4A64-9AA5-8C0AB94DB8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9F9AAB-45EE-4382-9EB8-115E52ECC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06a64-c70d-4aae-8f8c-41bb1caa36bd"/>
    <ds:schemaRef ds:uri="8f4a7c3c-8b53-40cd-aa5c-d4e344e50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20D57-7E44-4B18-B604-F1A097A48425}">
  <ds:schemaRefs>
    <ds:schemaRef ds:uri="http://purl.org/dc/elements/1.1/"/>
    <ds:schemaRef ds:uri="93a06a64-c70d-4aae-8f8c-41bb1caa36bd"/>
    <ds:schemaRef ds:uri="http://www.w3.org/XML/1998/namespace"/>
    <ds:schemaRef ds:uri="http://purl.org/dc/terms/"/>
    <ds:schemaRef ds:uri="http://schemas.microsoft.com/office/2006/documentManagement/types"/>
    <ds:schemaRef ds:uri="8f4a7c3c-8b53-40cd-aa5c-d4e344e5064f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Normalized RPO</vt:lpstr>
      <vt:lpstr>Normalized RPO (&gt;60mm)</vt:lpstr>
      <vt:lpstr>Total RPO</vt:lpstr>
      <vt:lpstr>Total RPO (&gt;60mm)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Paradis, Bennett</dc:creator>
  <cp:lastModifiedBy>Paradis, Bennett</cp:lastModifiedBy>
  <dcterms:created xsi:type="dcterms:W3CDTF">2023-08-15T14:15:12Z</dcterms:created>
  <dcterms:modified xsi:type="dcterms:W3CDTF">2023-08-17T17:54:49Z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0x010100B9B0C631ABC4854797A7086365078EEB</vt:lpwstr>
  </property>
</Properties>
</file>