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b9c531f84a585b/桌面/"/>
    </mc:Choice>
  </mc:AlternateContent>
  <xr:revisionPtr revIDLastSave="0" documentId="8_{F1BBCA37-73FD-4FC2-B06C-A37F267DD434}" xr6:coauthVersionLast="47" xr6:coauthVersionMax="47" xr10:uidLastSave="{00000000-0000-0000-0000-000000000000}"/>
  <bookViews>
    <workbookView xWindow="-120" yWindow="-120" windowWidth="29040" windowHeight="15720" xr2:uid="{23FF158B-E746-4AC3-A055-BF7ED6E7DC8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6" i="1" l="1"/>
  <c r="E56" i="1"/>
  <c r="C56" i="1"/>
  <c r="G54" i="1"/>
  <c r="E54" i="1"/>
  <c r="C54" i="1"/>
  <c r="B48" i="1"/>
  <c r="E44" i="1" s="1"/>
  <c r="I42" i="1" s="1"/>
  <c r="E45" i="1"/>
  <c r="C53" i="1" s="1"/>
  <c r="F43" i="1"/>
  <c r="E43" i="1"/>
  <c r="F42" i="1"/>
  <c r="E42" i="1"/>
  <c r="I41" i="1"/>
  <c r="G41" i="1"/>
  <c r="H41" i="1" s="1"/>
  <c r="I40" i="1"/>
  <c r="H40" i="1"/>
  <c r="G40" i="1"/>
  <c r="I39" i="1"/>
  <c r="H39" i="1"/>
  <c r="G39" i="1"/>
  <c r="G38" i="1"/>
  <c r="I38" i="1" s="1"/>
  <c r="I37" i="1"/>
  <c r="G37" i="1"/>
  <c r="H37" i="1" s="1"/>
  <c r="I36" i="1"/>
  <c r="H36" i="1"/>
  <c r="G36" i="1"/>
  <c r="I35" i="1"/>
  <c r="H35" i="1"/>
  <c r="G35" i="1"/>
  <c r="G34" i="1"/>
  <c r="I34" i="1" s="1"/>
  <c r="I33" i="1"/>
  <c r="G33" i="1"/>
  <c r="H33" i="1" s="1"/>
  <c r="I32" i="1"/>
  <c r="H32" i="1"/>
  <c r="G32" i="1"/>
  <c r="I31" i="1"/>
  <c r="H31" i="1"/>
  <c r="G31" i="1"/>
  <c r="G30" i="1"/>
  <c r="I30" i="1" s="1"/>
  <c r="I29" i="1"/>
  <c r="G29" i="1"/>
  <c r="H29" i="1" s="1"/>
  <c r="I28" i="1"/>
  <c r="H28" i="1"/>
  <c r="G28" i="1"/>
  <c r="I27" i="1"/>
  <c r="H27" i="1"/>
  <c r="G27" i="1"/>
  <c r="G26" i="1"/>
  <c r="I26" i="1" s="1"/>
  <c r="I25" i="1"/>
  <c r="G25" i="1"/>
  <c r="H25" i="1" s="1"/>
  <c r="I24" i="1"/>
  <c r="H24" i="1"/>
  <c r="G24" i="1"/>
  <c r="I23" i="1"/>
  <c r="H23" i="1"/>
  <c r="G23" i="1"/>
  <c r="G22" i="1"/>
  <c r="I22" i="1" s="1"/>
  <c r="I21" i="1"/>
  <c r="G21" i="1"/>
  <c r="H21" i="1" s="1"/>
  <c r="I20" i="1"/>
  <c r="H20" i="1"/>
  <c r="G20" i="1"/>
  <c r="I19" i="1"/>
  <c r="H19" i="1"/>
  <c r="G19" i="1"/>
  <c r="G18" i="1"/>
  <c r="I18" i="1" s="1"/>
  <c r="I17" i="1"/>
  <c r="G17" i="1"/>
  <c r="H17" i="1" s="1"/>
  <c r="I16" i="1"/>
  <c r="H16" i="1"/>
  <c r="G16" i="1"/>
  <c r="I15" i="1"/>
  <c r="H15" i="1"/>
  <c r="G15" i="1"/>
  <c r="G14" i="1"/>
  <c r="I14" i="1" s="1"/>
  <c r="I13" i="1"/>
  <c r="G13" i="1"/>
  <c r="H13" i="1" s="1"/>
  <c r="I12" i="1"/>
  <c r="H12" i="1"/>
  <c r="G12" i="1"/>
  <c r="I11" i="1"/>
  <c r="H11" i="1"/>
  <c r="G11" i="1"/>
  <c r="G10" i="1"/>
  <c r="I10" i="1" s="1"/>
  <c r="I9" i="1"/>
  <c r="G9" i="1"/>
  <c r="H9" i="1" s="1"/>
  <c r="I8" i="1"/>
  <c r="H8" i="1"/>
  <c r="G8" i="1"/>
  <c r="I7" i="1"/>
  <c r="H7" i="1"/>
  <c r="G7" i="1"/>
  <c r="G6" i="1"/>
  <c r="I6" i="1" s="1"/>
  <c r="I5" i="1"/>
  <c r="I48" i="1" s="1"/>
  <c r="I49" i="1" s="1"/>
  <c r="G5" i="1"/>
  <c r="H5" i="1" s="1"/>
  <c r="D54" i="1" l="1"/>
  <c r="D56" i="1"/>
  <c r="G53" i="1"/>
  <c r="E53" i="1"/>
  <c r="D53" i="1"/>
  <c r="C57" i="1"/>
  <c r="D57" i="1" s="1"/>
  <c r="C55" i="1"/>
  <c r="D55" i="1" s="1"/>
  <c r="F56" i="1"/>
  <c r="F48" i="1"/>
  <c r="F49" i="1" s="1"/>
  <c r="G48" i="1"/>
  <c r="G49" i="1" s="1"/>
  <c r="G43" i="1"/>
  <c r="H14" i="1"/>
  <c r="G42" i="1"/>
  <c r="H6" i="1"/>
  <c r="H10" i="1"/>
  <c r="H18" i="1"/>
  <c r="H22" i="1"/>
  <c r="H26" i="1"/>
  <c r="H30" i="1"/>
  <c r="H34" i="1"/>
  <c r="H38" i="1"/>
  <c r="F53" i="1" l="1"/>
  <c r="E55" i="1"/>
  <c r="F55" i="1" s="1"/>
  <c r="E57" i="1"/>
  <c r="F57" i="1" s="1"/>
  <c r="E48" i="1"/>
  <c r="E49" i="1" s="1"/>
  <c r="H53" i="1"/>
  <c r="G57" i="1"/>
  <c r="H57" i="1" s="1"/>
  <c r="G55" i="1"/>
  <c r="H55" i="1" s="1"/>
  <c r="H54" i="1"/>
  <c r="H56" i="1"/>
  <c r="F54" i="1"/>
</calcChain>
</file>

<file path=xl/sharedStrings.xml><?xml version="1.0" encoding="utf-8"?>
<sst xmlns="http://schemas.openxmlformats.org/spreadsheetml/2006/main" count="151" uniqueCount="111">
  <si>
    <t>113學年度上學期大三英檢測驗成績報表</t>
    <phoneticPr fontId="4" type="noConversion"/>
  </si>
  <si>
    <t xml:space="preserve">課號：2812 　多益試題本第4回 </t>
    <phoneticPr fontId="4" type="noConversion"/>
  </si>
  <si>
    <t>授課教師： 高玉佩   老師</t>
    <phoneticPr fontId="4" type="noConversion"/>
  </si>
  <si>
    <t>序號</t>
    <phoneticPr fontId="4" type="noConversion"/>
  </si>
  <si>
    <t>班級</t>
  </si>
  <si>
    <t>學號</t>
    <phoneticPr fontId="4" type="noConversion"/>
  </si>
  <si>
    <t>姓名</t>
  </si>
  <si>
    <t>聽力測驗</t>
  </si>
  <si>
    <t>閱讀測驗</t>
  </si>
  <si>
    <t>總分</t>
  </si>
  <si>
    <r>
      <t>C</t>
    </r>
    <r>
      <rPr>
        <sz val="12"/>
        <color theme="1"/>
        <rFont val="新細明體"/>
        <family val="2"/>
        <charset val="136"/>
        <scheme val="minor"/>
      </rPr>
      <t>EF</t>
    </r>
    <phoneticPr fontId="4" type="noConversion"/>
  </si>
  <si>
    <t>TOEIC</t>
    <phoneticPr fontId="4" type="noConversion"/>
  </si>
  <si>
    <t>四財金四A</t>
  </si>
  <si>
    <t>B11024047</t>
  </si>
  <si>
    <t>巫柏緯</t>
  </si>
  <si>
    <t>四企管三A</t>
  </si>
  <si>
    <t>B11122001</t>
  </si>
  <si>
    <t>許家惠</t>
  </si>
  <si>
    <t>B11122003</t>
  </si>
  <si>
    <t>楊舒棻</t>
  </si>
  <si>
    <t>B11122007</t>
  </si>
  <si>
    <t>馮詠琳</t>
  </si>
  <si>
    <t>B11122008</t>
  </si>
  <si>
    <t>陳儀家</t>
  </si>
  <si>
    <t>B11122010</t>
  </si>
  <si>
    <t>顏韵樺</t>
  </si>
  <si>
    <t>B11122011</t>
  </si>
  <si>
    <t>黃竹攸</t>
  </si>
  <si>
    <t>B11122012</t>
  </si>
  <si>
    <t>魏品瑜</t>
  </si>
  <si>
    <t>B11122013</t>
  </si>
  <si>
    <t>劉筱琪</t>
  </si>
  <si>
    <t>B11122014</t>
  </si>
  <si>
    <t>吳怡臻</t>
  </si>
  <si>
    <t>B11122016</t>
  </si>
  <si>
    <t>李涵</t>
  </si>
  <si>
    <t>B11122017</t>
  </si>
  <si>
    <t>郭昱妏</t>
  </si>
  <si>
    <t>B11122018</t>
  </si>
  <si>
    <t>陳昀孜</t>
  </si>
  <si>
    <t>B11122019</t>
  </si>
  <si>
    <t>陳琬婷</t>
  </si>
  <si>
    <t>B11122021</t>
  </si>
  <si>
    <t>劉庭于</t>
  </si>
  <si>
    <t>B11122022</t>
  </si>
  <si>
    <t>丁圓純</t>
  </si>
  <si>
    <t>B11122023</t>
  </si>
  <si>
    <t>黃沛瑀</t>
  </si>
  <si>
    <t>B11122030</t>
  </si>
  <si>
    <t>古宜庭</t>
  </si>
  <si>
    <t>B11122031</t>
  </si>
  <si>
    <t>佐佐木萌依</t>
  </si>
  <si>
    <t>B11122032</t>
  </si>
  <si>
    <t>王孝晴</t>
  </si>
  <si>
    <t>B11122034</t>
  </si>
  <si>
    <t>劉芸禎</t>
  </si>
  <si>
    <t>B11122036</t>
  </si>
  <si>
    <t>蔡依倫</t>
  </si>
  <si>
    <t>B11122037</t>
  </si>
  <si>
    <t>鄭儀均</t>
  </si>
  <si>
    <t>B11122040</t>
  </si>
  <si>
    <t>張芯瑀</t>
  </si>
  <si>
    <t>B11122041</t>
  </si>
  <si>
    <t>秦瑀澤</t>
  </si>
  <si>
    <t>B11122042</t>
  </si>
  <si>
    <t>王耀騏</t>
  </si>
  <si>
    <t>B11122045</t>
  </si>
  <si>
    <t>張意瑄</t>
  </si>
  <si>
    <t>B11122046</t>
  </si>
  <si>
    <t>廖雩任</t>
  </si>
  <si>
    <t>B11122049</t>
  </si>
  <si>
    <t>賴柏勳</t>
  </si>
  <si>
    <t>B11122050</t>
  </si>
  <si>
    <t>藍雨揚</t>
  </si>
  <si>
    <t>B11122054</t>
    <phoneticPr fontId="4" type="noConversion"/>
  </si>
  <si>
    <t>曾金海</t>
  </si>
  <si>
    <t>B11122055</t>
  </si>
  <si>
    <t>陳梓維</t>
  </si>
  <si>
    <t>B11122056</t>
  </si>
  <si>
    <t>安其傑</t>
  </si>
  <si>
    <t>B11122058</t>
  </si>
  <si>
    <t>林嘉怡</t>
  </si>
  <si>
    <t>四國管三A</t>
  </si>
  <si>
    <t>B11128006</t>
  </si>
  <si>
    <t>王盈媜</t>
  </si>
  <si>
    <t>B11128014</t>
  </si>
  <si>
    <t>蕭伊妏</t>
  </si>
  <si>
    <t>B11142047</t>
  </si>
  <si>
    <t>李宜蓁</t>
  </si>
  <si>
    <t>平均</t>
    <phoneticPr fontId="4" type="noConversion"/>
  </si>
  <si>
    <t>實考平均</t>
    <phoneticPr fontId="4" type="noConversion"/>
  </si>
  <si>
    <t>標準差</t>
    <phoneticPr fontId="4" type="noConversion"/>
  </si>
  <si>
    <t>考試實到人數</t>
    <phoneticPr fontId="4" type="noConversion"/>
  </si>
  <si>
    <t>全班人數</t>
    <phoneticPr fontId="4" type="noConversion"/>
  </si>
  <si>
    <t xml:space="preserve"> </t>
    <phoneticPr fontId="4" type="noConversion"/>
  </si>
  <si>
    <t>缺考人數</t>
    <phoneticPr fontId="4" type="noConversion"/>
  </si>
  <si>
    <t xml:space="preserve">         全班人數       通過人數</t>
    <phoneticPr fontId="4" type="noConversion"/>
  </si>
  <si>
    <t>未達CEF A2</t>
    <phoneticPr fontId="4" type="noConversion"/>
  </si>
  <si>
    <t>CEF A2</t>
    <phoneticPr fontId="4" type="noConversion"/>
  </si>
  <si>
    <t>CEF B1</t>
    <phoneticPr fontId="4" type="noConversion"/>
  </si>
  <si>
    <t>學校標準</t>
    <phoneticPr fontId="4" type="noConversion"/>
  </si>
  <si>
    <t>達到比率</t>
    <phoneticPr fontId="4" type="noConversion"/>
  </si>
  <si>
    <t>CEF A2</t>
  </si>
  <si>
    <t xml:space="preserve"> TOEIC(學校標準)</t>
    <phoneticPr fontId="4" type="noConversion"/>
  </si>
  <si>
    <t>人數</t>
    <phoneticPr fontId="4" type="noConversion"/>
  </si>
  <si>
    <t>百分比</t>
    <phoneticPr fontId="4" type="noConversion"/>
  </si>
  <si>
    <t>聽力及格</t>
    <phoneticPr fontId="4" type="noConversion"/>
  </si>
  <si>
    <t>聽力不及格</t>
    <phoneticPr fontId="4" type="noConversion"/>
  </si>
  <si>
    <t>閱讀及格</t>
    <phoneticPr fontId="4" type="noConversion"/>
  </si>
  <si>
    <t>閱讀不及格</t>
    <phoneticPr fontId="4" type="noConversion"/>
  </si>
  <si>
    <t xml:space="preserve">◎達到以下分數為通過標準：
    CEF A2－聽力及格110分、閱讀及格115分，及格總分225   (等同於全民英檢初級)
    CEF B1－聽力及閱讀及格275分，及格總分550                    (等同於全民英檢中級)
    TOEIC－聽力及閱讀及格225分，及格總分450－學校標準
◎達到比率=通過人數/考試實到人數
◎2019年多益英語測驗-大專學歷平均成績-聽力平均298分，閱讀平均244分，總成績平均542分。
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</si>
</sst>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_ "/>
    <numFmt numFmtId="177" formatCode="0.00_);[Red]\(0.00\)"/>
  </numFmts>
  <fonts count="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4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sz val="12"/>
      <name val="細明體"/>
      <family val="3"/>
      <charset val="136"/>
    </font>
    <font>
      <sz val="12"/>
      <name val="Tahoma"/>
      <family val="2"/>
    </font>
    <font>
      <sz val="10"/>
      <name val="新細明體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2" xfId="0" applyBorder="1" applyAlignment="1"/>
    <xf numFmtId="177" fontId="0" fillId="0" borderId="2" xfId="0" applyNumberFormat="1" applyBorder="1" applyAlignment="1"/>
    <xf numFmtId="49" fontId="8" fillId="0" borderId="0" xfId="0" applyNumberFormat="1" applyFont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6" borderId="8" xfId="0" applyFont="1" applyFill="1" applyBorder="1" applyAlignment="1">
      <alignment horizontal="left" vertical="distributed" wrapText="1"/>
    </xf>
    <xf numFmtId="0" fontId="8" fillId="3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8" fillId="6" borderId="8" xfId="0" applyFont="1" applyFill="1" applyBorder="1" applyAlignment="1">
      <alignment horizontal="left" vertical="distributed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6" borderId="2" xfId="0" applyFill="1" applyBorder="1" applyAlignment="1">
      <alignment horizontal="center" vertical="distributed"/>
    </xf>
    <xf numFmtId="10" fontId="0" fillId="0" borderId="2" xfId="0" applyNumberFormat="1" applyBorder="1" applyAlignment="1">
      <alignment horizontal="center"/>
    </xf>
    <xf numFmtId="10" fontId="0" fillId="0" borderId="2" xfId="1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C48A2-0494-4CA5-9FBF-6990F960C7A2}">
  <dimension ref="A1:J64"/>
  <sheetViews>
    <sheetView tabSelected="1" workbookViewId="0">
      <selection activeCell="M13" sqref="M13"/>
    </sheetView>
  </sheetViews>
  <sheetFormatPr defaultColWidth="8.875" defaultRowHeight="16.5" x14ac:dyDescent="0.25"/>
  <cols>
    <col min="1" max="1" width="6" style="2" bestFit="1" customWidth="1"/>
    <col min="2" max="2" width="12.5" style="2" bestFit="1" customWidth="1"/>
    <col min="3" max="3" width="11" style="2" bestFit="1" customWidth="1"/>
    <col min="4" max="4" width="12.875" style="2" customWidth="1"/>
    <col min="5" max="5" width="11.125" style="2" customWidth="1"/>
    <col min="6" max="6" width="10.5" style="2" customWidth="1"/>
    <col min="7" max="8" width="8.875" style="2"/>
    <col min="9" max="9" width="10.5" style="2" customWidth="1"/>
    <col min="10" max="16384" width="8.875" style="2"/>
  </cols>
  <sheetData>
    <row r="1" spans="1:9" ht="19.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3" t="s">
        <v>1</v>
      </c>
      <c r="B2" s="3"/>
      <c r="C2" s="3"/>
      <c r="D2" s="3"/>
      <c r="E2" s="3"/>
      <c r="F2" s="3"/>
      <c r="G2" s="3"/>
      <c r="H2" s="3"/>
      <c r="I2" s="3"/>
    </row>
    <row r="3" spans="1:9" x14ac:dyDescent="0.25">
      <c r="A3" s="4" t="s">
        <v>2</v>
      </c>
      <c r="B3" s="4"/>
      <c r="C3" s="4"/>
      <c r="D3" s="4"/>
      <c r="E3" s="4"/>
      <c r="F3" s="4"/>
      <c r="G3" s="4"/>
      <c r="H3" s="4"/>
      <c r="I3" s="4"/>
    </row>
    <row r="4" spans="1:9" x14ac:dyDescent="0.25">
      <c r="A4" s="5" t="s">
        <v>3</v>
      </c>
      <c r="B4" s="6" t="s">
        <v>4</v>
      </c>
      <c r="C4" s="5" t="s">
        <v>5</v>
      </c>
      <c r="D4" s="5" t="s">
        <v>6</v>
      </c>
      <c r="E4" s="5" t="s">
        <v>7</v>
      </c>
      <c r="F4" s="7" t="s">
        <v>8</v>
      </c>
      <c r="G4" s="7" t="s">
        <v>9</v>
      </c>
      <c r="H4" s="8" t="s">
        <v>10</v>
      </c>
      <c r="I4" s="8" t="s">
        <v>11</v>
      </c>
    </row>
    <row r="5" spans="1:9" x14ac:dyDescent="0.25">
      <c r="A5" s="9">
        <v>1</v>
      </c>
      <c r="B5" s="10" t="s">
        <v>12</v>
      </c>
      <c r="C5" s="11" t="s">
        <v>13</v>
      </c>
      <c r="D5" s="10" t="s">
        <v>14</v>
      </c>
      <c r="E5" s="12">
        <v>262.39999999999998</v>
      </c>
      <c r="F5" s="13">
        <v>163.4</v>
      </c>
      <c r="G5" s="14">
        <f>E5+F5</f>
        <v>425.79999999999995</v>
      </c>
      <c r="H5" s="15" t="str">
        <f>IF(OR(G5=0,G5="",G5&lt;225),"",IF(G5&gt;=550,"B1","A2"))</f>
        <v>A2</v>
      </c>
      <c r="I5" s="15" t="str">
        <f>IF(G5&gt;=500,"及格","")</f>
        <v/>
      </c>
    </row>
    <row r="6" spans="1:9" x14ac:dyDescent="0.25">
      <c r="A6" s="9">
        <v>2</v>
      </c>
      <c r="B6" s="10" t="s">
        <v>15</v>
      </c>
      <c r="C6" s="11" t="s">
        <v>16</v>
      </c>
      <c r="D6" s="10" t="s">
        <v>17</v>
      </c>
      <c r="E6" s="13">
        <v>158.4</v>
      </c>
      <c r="F6" s="13">
        <v>84.2</v>
      </c>
      <c r="G6" s="14">
        <f t="shared" ref="G6:G41" si="0">E6+F6</f>
        <v>242.60000000000002</v>
      </c>
      <c r="H6" s="15" t="str">
        <f t="shared" ref="H6:H41" si="1">IF(OR(G6=0,G6="",G6&lt;225),"",IF(G6&gt;=550,"B1","A2"))</f>
        <v>A2</v>
      </c>
      <c r="I6" s="15" t="str">
        <f t="shared" ref="I6:I41" si="2">IF(G6&gt;=500,"及格","")</f>
        <v/>
      </c>
    </row>
    <row r="7" spans="1:9" x14ac:dyDescent="0.25">
      <c r="A7" s="9">
        <v>3</v>
      </c>
      <c r="B7" s="10" t="s">
        <v>15</v>
      </c>
      <c r="C7" s="11" t="s">
        <v>18</v>
      </c>
      <c r="D7" s="10" t="s">
        <v>19</v>
      </c>
      <c r="E7" s="13">
        <v>143.6</v>
      </c>
      <c r="F7" s="13">
        <v>148.5</v>
      </c>
      <c r="G7" s="14">
        <f t="shared" si="0"/>
        <v>292.10000000000002</v>
      </c>
      <c r="H7" s="15" t="str">
        <f t="shared" si="1"/>
        <v>A2</v>
      </c>
      <c r="I7" s="15" t="str">
        <f t="shared" si="2"/>
        <v/>
      </c>
    </row>
    <row r="8" spans="1:9" x14ac:dyDescent="0.25">
      <c r="A8" s="9">
        <v>4</v>
      </c>
      <c r="B8" s="10" t="s">
        <v>15</v>
      </c>
      <c r="C8" s="11" t="s">
        <v>20</v>
      </c>
      <c r="D8" s="10" t="s">
        <v>21</v>
      </c>
      <c r="E8" s="10">
        <v>212.9</v>
      </c>
      <c r="F8" s="16">
        <v>227.7</v>
      </c>
      <c r="G8" s="14">
        <f t="shared" si="0"/>
        <v>440.6</v>
      </c>
      <c r="H8" s="15" t="str">
        <f t="shared" si="1"/>
        <v>A2</v>
      </c>
      <c r="I8" s="15" t="str">
        <f t="shared" si="2"/>
        <v/>
      </c>
    </row>
    <row r="9" spans="1:9" x14ac:dyDescent="0.25">
      <c r="A9" s="9">
        <v>5</v>
      </c>
      <c r="B9" s="10" t="s">
        <v>15</v>
      </c>
      <c r="C9" s="11" t="s">
        <v>22</v>
      </c>
      <c r="D9" s="10" t="s">
        <v>23</v>
      </c>
      <c r="E9" s="13">
        <v>242.6</v>
      </c>
      <c r="F9" s="13">
        <v>173.3</v>
      </c>
      <c r="G9" s="14">
        <f t="shared" si="0"/>
        <v>415.9</v>
      </c>
      <c r="H9" s="15" t="str">
        <f t="shared" si="1"/>
        <v>A2</v>
      </c>
      <c r="I9" s="15" t="str">
        <f t="shared" si="2"/>
        <v/>
      </c>
    </row>
    <row r="10" spans="1:9" x14ac:dyDescent="0.25">
      <c r="A10" s="9">
        <v>6</v>
      </c>
      <c r="B10" s="10" t="s">
        <v>15</v>
      </c>
      <c r="C10" s="11" t="s">
        <v>24</v>
      </c>
      <c r="D10" s="10" t="s">
        <v>25</v>
      </c>
      <c r="E10" s="13">
        <v>262.39999999999998</v>
      </c>
      <c r="F10" s="13">
        <v>222.8</v>
      </c>
      <c r="G10" s="14">
        <f t="shared" si="0"/>
        <v>485.2</v>
      </c>
      <c r="H10" s="15" t="str">
        <f t="shared" si="1"/>
        <v>A2</v>
      </c>
      <c r="I10" s="15" t="str">
        <f t="shared" si="2"/>
        <v/>
      </c>
    </row>
    <row r="11" spans="1:9" x14ac:dyDescent="0.25">
      <c r="A11" s="9">
        <v>7</v>
      </c>
      <c r="B11" s="10" t="s">
        <v>15</v>
      </c>
      <c r="C11" s="11" t="s">
        <v>26</v>
      </c>
      <c r="D11" s="10" t="s">
        <v>27</v>
      </c>
      <c r="E11" s="13">
        <v>302</v>
      </c>
      <c r="F11" s="13">
        <v>287.10000000000002</v>
      </c>
      <c r="G11" s="14">
        <f t="shared" si="0"/>
        <v>589.1</v>
      </c>
      <c r="H11" s="15" t="str">
        <f t="shared" si="1"/>
        <v>B1</v>
      </c>
      <c r="I11" s="15" t="str">
        <f t="shared" si="2"/>
        <v>及格</v>
      </c>
    </row>
    <row r="12" spans="1:9" x14ac:dyDescent="0.25">
      <c r="A12" s="9">
        <v>8</v>
      </c>
      <c r="B12" s="10" t="s">
        <v>15</v>
      </c>
      <c r="C12" s="11" t="s">
        <v>28</v>
      </c>
      <c r="D12" s="10" t="s">
        <v>29</v>
      </c>
      <c r="E12" s="10">
        <v>257.39999999999998</v>
      </c>
      <c r="F12" s="16">
        <v>267.3</v>
      </c>
      <c r="G12" s="14">
        <f t="shared" si="0"/>
        <v>524.70000000000005</v>
      </c>
      <c r="H12" s="15" t="str">
        <f t="shared" si="1"/>
        <v>A2</v>
      </c>
      <c r="I12" s="15" t="str">
        <f t="shared" si="2"/>
        <v>及格</v>
      </c>
    </row>
    <row r="13" spans="1:9" x14ac:dyDescent="0.25">
      <c r="A13" s="9">
        <v>9</v>
      </c>
      <c r="B13" s="10" t="s">
        <v>15</v>
      </c>
      <c r="C13" s="11" t="s">
        <v>30</v>
      </c>
      <c r="D13" s="10" t="s">
        <v>31</v>
      </c>
      <c r="E13" s="13">
        <v>311.89999999999998</v>
      </c>
      <c r="F13" s="12">
        <v>262.39999999999998</v>
      </c>
      <c r="G13" s="14">
        <f t="shared" si="0"/>
        <v>574.29999999999995</v>
      </c>
      <c r="H13" s="15" t="str">
        <f t="shared" si="1"/>
        <v>B1</v>
      </c>
      <c r="I13" s="15" t="str">
        <f t="shared" si="2"/>
        <v>及格</v>
      </c>
    </row>
    <row r="14" spans="1:9" x14ac:dyDescent="0.25">
      <c r="A14" s="9">
        <v>10</v>
      </c>
      <c r="B14" s="10" t="s">
        <v>15</v>
      </c>
      <c r="C14" s="11" t="s">
        <v>32</v>
      </c>
      <c r="D14" s="10" t="s">
        <v>33</v>
      </c>
      <c r="E14" s="13">
        <v>217.8</v>
      </c>
      <c r="F14" s="13">
        <v>173.3</v>
      </c>
      <c r="G14" s="14">
        <f t="shared" si="0"/>
        <v>391.1</v>
      </c>
      <c r="H14" s="15" t="str">
        <f t="shared" si="1"/>
        <v>A2</v>
      </c>
      <c r="I14" s="15" t="str">
        <f t="shared" si="2"/>
        <v/>
      </c>
    </row>
    <row r="15" spans="1:9" x14ac:dyDescent="0.25">
      <c r="A15" s="9">
        <v>11</v>
      </c>
      <c r="B15" s="10" t="s">
        <v>15</v>
      </c>
      <c r="C15" s="11" t="s">
        <v>34</v>
      </c>
      <c r="D15" s="10" t="s">
        <v>35</v>
      </c>
      <c r="E15" s="13">
        <v>252.5</v>
      </c>
      <c r="F15" s="13">
        <v>203</v>
      </c>
      <c r="G15" s="14">
        <f t="shared" si="0"/>
        <v>455.5</v>
      </c>
      <c r="H15" s="15" t="str">
        <f t="shared" si="1"/>
        <v>A2</v>
      </c>
      <c r="I15" s="15" t="str">
        <f t="shared" si="2"/>
        <v/>
      </c>
    </row>
    <row r="16" spans="1:9" x14ac:dyDescent="0.25">
      <c r="A16" s="9">
        <v>12</v>
      </c>
      <c r="B16" s="10" t="s">
        <v>15</v>
      </c>
      <c r="C16" s="11" t="s">
        <v>36</v>
      </c>
      <c r="D16" s="10" t="s">
        <v>37</v>
      </c>
      <c r="E16" s="13">
        <v>297</v>
      </c>
      <c r="F16" s="13">
        <v>227.7</v>
      </c>
      <c r="G16" s="14">
        <f t="shared" si="0"/>
        <v>524.70000000000005</v>
      </c>
      <c r="H16" s="15" t="str">
        <f t="shared" si="1"/>
        <v>A2</v>
      </c>
      <c r="I16" s="15" t="str">
        <f t="shared" si="2"/>
        <v>及格</v>
      </c>
    </row>
    <row r="17" spans="1:9" x14ac:dyDescent="0.25">
      <c r="A17" s="9">
        <v>13</v>
      </c>
      <c r="B17" s="10" t="s">
        <v>15</v>
      </c>
      <c r="C17" s="11" t="s">
        <v>38</v>
      </c>
      <c r="D17" s="10" t="s">
        <v>39</v>
      </c>
      <c r="E17" s="13">
        <v>148.5</v>
      </c>
      <c r="F17" s="13">
        <v>207.9</v>
      </c>
      <c r="G17" s="14">
        <f t="shared" si="0"/>
        <v>356.4</v>
      </c>
      <c r="H17" s="15" t="str">
        <f t="shared" si="1"/>
        <v>A2</v>
      </c>
      <c r="I17" s="15" t="str">
        <f t="shared" si="2"/>
        <v/>
      </c>
    </row>
    <row r="18" spans="1:9" x14ac:dyDescent="0.25">
      <c r="A18" s="9">
        <v>14</v>
      </c>
      <c r="B18" s="10" t="s">
        <v>15</v>
      </c>
      <c r="C18" s="11" t="s">
        <v>40</v>
      </c>
      <c r="D18" s="10" t="s">
        <v>41</v>
      </c>
      <c r="E18" s="13">
        <v>287.10000000000002</v>
      </c>
      <c r="F18" s="13">
        <v>242.6</v>
      </c>
      <c r="G18" s="14">
        <f t="shared" si="0"/>
        <v>529.70000000000005</v>
      </c>
      <c r="H18" s="15" t="str">
        <f t="shared" si="1"/>
        <v>A2</v>
      </c>
      <c r="I18" s="15" t="str">
        <f t="shared" si="2"/>
        <v>及格</v>
      </c>
    </row>
    <row r="19" spans="1:9" x14ac:dyDescent="0.25">
      <c r="A19" s="9">
        <v>15</v>
      </c>
      <c r="B19" s="10" t="s">
        <v>15</v>
      </c>
      <c r="C19" s="11" t="s">
        <v>42</v>
      </c>
      <c r="D19" s="10" t="s">
        <v>43</v>
      </c>
      <c r="E19" s="13">
        <v>331.7</v>
      </c>
      <c r="F19" s="13">
        <v>227.7</v>
      </c>
      <c r="G19" s="14">
        <f t="shared" si="0"/>
        <v>559.4</v>
      </c>
      <c r="H19" s="15" t="str">
        <f t="shared" si="1"/>
        <v>B1</v>
      </c>
      <c r="I19" s="15" t="str">
        <f t="shared" si="2"/>
        <v>及格</v>
      </c>
    </row>
    <row r="20" spans="1:9" x14ac:dyDescent="0.25">
      <c r="A20" s="9">
        <v>16</v>
      </c>
      <c r="B20" s="10" t="s">
        <v>15</v>
      </c>
      <c r="C20" s="11" t="s">
        <v>44</v>
      </c>
      <c r="D20" s="10" t="s">
        <v>45</v>
      </c>
      <c r="E20" s="13">
        <v>287.10000000000002</v>
      </c>
      <c r="F20" s="13">
        <v>222.8</v>
      </c>
      <c r="G20" s="14">
        <f t="shared" si="0"/>
        <v>509.90000000000003</v>
      </c>
      <c r="H20" s="15" t="str">
        <f t="shared" si="1"/>
        <v>A2</v>
      </c>
      <c r="I20" s="15" t="str">
        <f t="shared" si="2"/>
        <v>及格</v>
      </c>
    </row>
    <row r="21" spans="1:9" x14ac:dyDescent="0.25">
      <c r="A21" s="9">
        <v>17</v>
      </c>
      <c r="B21" s="10" t="s">
        <v>15</v>
      </c>
      <c r="C21" s="11" t="s">
        <v>46</v>
      </c>
      <c r="D21" s="10" t="s">
        <v>47</v>
      </c>
      <c r="E21" s="13"/>
      <c r="F21" s="13"/>
      <c r="G21" s="14">
        <f t="shared" si="0"/>
        <v>0</v>
      </c>
      <c r="H21" s="15" t="str">
        <f t="shared" si="1"/>
        <v/>
      </c>
      <c r="I21" s="15" t="str">
        <f t="shared" si="2"/>
        <v/>
      </c>
    </row>
    <row r="22" spans="1:9" x14ac:dyDescent="0.25">
      <c r="A22" s="9">
        <v>18</v>
      </c>
      <c r="B22" s="10" t="s">
        <v>15</v>
      </c>
      <c r="C22" s="11" t="s">
        <v>48</v>
      </c>
      <c r="D22" s="10" t="s">
        <v>49</v>
      </c>
      <c r="E22" s="12">
        <v>247.5</v>
      </c>
      <c r="F22" s="13">
        <v>227.7</v>
      </c>
      <c r="G22" s="14">
        <f t="shared" si="0"/>
        <v>475.2</v>
      </c>
      <c r="H22" s="15" t="str">
        <f t="shared" si="1"/>
        <v>A2</v>
      </c>
      <c r="I22" s="15" t="str">
        <f t="shared" si="2"/>
        <v/>
      </c>
    </row>
    <row r="23" spans="1:9" x14ac:dyDescent="0.25">
      <c r="A23" s="17">
        <v>19</v>
      </c>
      <c r="B23" s="10" t="s">
        <v>15</v>
      </c>
      <c r="C23" s="11" t="s">
        <v>50</v>
      </c>
      <c r="D23" s="10" t="s">
        <v>51</v>
      </c>
      <c r="E23" s="13">
        <v>257.39999999999998</v>
      </c>
      <c r="F23" s="13">
        <v>297</v>
      </c>
      <c r="G23" s="14">
        <f t="shared" si="0"/>
        <v>554.4</v>
      </c>
      <c r="H23" s="15" t="str">
        <f t="shared" si="1"/>
        <v>B1</v>
      </c>
      <c r="I23" s="15" t="str">
        <f t="shared" si="2"/>
        <v>及格</v>
      </c>
    </row>
    <row r="24" spans="1:9" x14ac:dyDescent="0.25">
      <c r="A24" s="9">
        <v>20</v>
      </c>
      <c r="B24" s="10" t="s">
        <v>15</v>
      </c>
      <c r="C24" s="11" t="s">
        <v>52</v>
      </c>
      <c r="D24" s="10" t="s">
        <v>53</v>
      </c>
      <c r="E24" s="13">
        <v>232.7</v>
      </c>
      <c r="F24" s="13">
        <v>183.2</v>
      </c>
      <c r="G24" s="14">
        <f t="shared" si="0"/>
        <v>415.9</v>
      </c>
      <c r="H24" s="15" t="str">
        <f t="shared" si="1"/>
        <v>A2</v>
      </c>
      <c r="I24" s="15" t="str">
        <f t="shared" si="2"/>
        <v/>
      </c>
    </row>
    <row r="25" spans="1:9" x14ac:dyDescent="0.25">
      <c r="A25" s="9">
        <v>21</v>
      </c>
      <c r="B25" s="10" t="s">
        <v>15</v>
      </c>
      <c r="C25" s="11" t="s">
        <v>54</v>
      </c>
      <c r="D25" s="10" t="s">
        <v>55</v>
      </c>
      <c r="E25" s="13">
        <v>297</v>
      </c>
      <c r="F25" s="13">
        <v>292.10000000000002</v>
      </c>
      <c r="G25" s="14">
        <f t="shared" si="0"/>
        <v>589.1</v>
      </c>
      <c r="H25" s="15" t="str">
        <f t="shared" si="1"/>
        <v>B1</v>
      </c>
      <c r="I25" s="15" t="str">
        <f t="shared" si="2"/>
        <v>及格</v>
      </c>
    </row>
    <row r="26" spans="1:9" x14ac:dyDescent="0.25">
      <c r="A26" s="9">
        <v>22</v>
      </c>
      <c r="B26" s="10" t="s">
        <v>15</v>
      </c>
      <c r="C26" s="11" t="s">
        <v>56</v>
      </c>
      <c r="D26" s="10" t="s">
        <v>57</v>
      </c>
      <c r="E26" s="13">
        <v>302</v>
      </c>
      <c r="F26" s="13">
        <v>282.2</v>
      </c>
      <c r="G26" s="14">
        <f t="shared" si="0"/>
        <v>584.20000000000005</v>
      </c>
      <c r="H26" s="15" t="str">
        <f t="shared" si="1"/>
        <v>B1</v>
      </c>
      <c r="I26" s="15" t="str">
        <f t="shared" si="2"/>
        <v>及格</v>
      </c>
    </row>
    <row r="27" spans="1:9" x14ac:dyDescent="0.25">
      <c r="A27" s="9">
        <v>23</v>
      </c>
      <c r="B27" s="10" t="s">
        <v>15</v>
      </c>
      <c r="C27" s="11" t="s">
        <v>58</v>
      </c>
      <c r="D27" s="10" t="s">
        <v>59</v>
      </c>
      <c r="E27" s="13">
        <v>262.39999999999998</v>
      </c>
      <c r="F27" s="13">
        <v>262.39999999999998</v>
      </c>
      <c r="G27" s="14">
        <f t="shared" si="0"/>
        <v>524.79999999999995</v>
      </c>
      <c r="H27" s="15" t="str">
        <f t="shared" si="1"/>
        <v>A2</v>
      </c>
      <c r="I27" s="15" t="str">
        <f t="shared" si="2"/>
        <v>及格</v>
      </c>
    </row>
    <row r="28" spans="1:9" x14ac:dyDescent="0.25">
      <c r="A28" s="9">
        <v>24</v>
      </c>
      <c r="B28" s="10" t="s">
        <v>15</v>
      </c>
      <c r="C28" s="11" t="s">
        <v>60</v>
      </c>
      <c r="D28" s="10" t="s">
        <v>61</v>
      </c>
      <c r="E28" s="13">
        <v>361.4</v>
      </c>
      <c r="F28" s="13">
        <v>277.2</v>
      </c>
      <c r="G28" s="14">
        <f t="shared" si="0"/>
        <v>638.59999999999991</v>
      </c>
      <c r="H28" s="15" t="str">
        <f t="shared" si="1"/>
        <v>B1</v>
      </c>
      <c r="I28" s="15" t="str">
        <f t="shared" si="2"/>
        <v>及格</v>
      </c>
    </row>
    <row r="29" spans="1:9" x14ac:dyDescent="0.25">
      <c r="A29" s="9">
        <v>25</v>
      </c>
      <c r="B29" s="10" t="s">
        <v>15</v>
      </c>
      <c r="C29" s="11" t="s">
        <v>62</v>
      </c>
      <c r="D29" s="10" t="s">
        <v>63</v>
      </c>
      <c r="E29" s="13"/>
      <c r="F29" s="13"/>
      <c r="G29" s="14">
        <f t="shared" si="0"/>
        <v>0</v>
      </c>
      <c r="H29" s="15" t="str">
        <f t="shared" si="1"/>
        <v/>
      </c>
      <c r="I29" s="15" t="str">
        <f t="shared" si="2"/>
        <v/>
      </c>
    </row>
    <row r="30" spans="1:9" x14ac:dyDescent="0.25">
      <c r="A30" s="9">
        <v>26</v>
      </c>
      <c r="B30" s="10" t="s">
        <v>15</v>
      </c>
      <c r="C30" s="11" t="s">
        <v>64</v>
      </c>
      <c r="D30" s="10" t="s">
        <v>65</v>
      </c>
      <c r="E30" s="13"/>
      <c r="F30" s="13"/>
      <c r="G30" s="14">
        <f t="shared" si="0"/>
        <v>0</v>
      </c>
      <c r="H30" s="15" t="str">
        <f t="shared" si="1"/>
        <v/>
      </c>
      <c r="I30" s="15" t="str">
        <f t="shared" si="2"/>
        <v/>
      </c>
    </row>
    <row r="31" spans="1:9" x14ac:dyDescent="0.25">
      <c r="A31" s="9">
        <v>27</v>
      </c>
      <c r="B31" s="10" t="s">
        <v>15</v>
      </c>
      <c r="C31" s="11" t="s">
        <v>66</v>
      </c>
      <c r="D31" s="10" t="s">
        <v>67</v>
      </c>
      <c r="E31" s="13"/>
      <c r="F31" s="13"/>
      <c r="G31" s="14">
        <f t="shared" si="0"/>
        <v>0</v>
      </c>
      <c r="H31" s="15" t="str">
        <f t="shared" si="1"/>
        <v/>
      </c>
      <c r="I31" s="15" t="str">
        <f t="shared" si="2"/>
        <v/>
      </c>
    </row>
    <row r="32" spans="1:9" x14ac:dyDescent="0.25">
      <c r="A32" s="9">
        <v>28</v>
      </c>
      <c r="B32" s="10" t="s">
        <v>15</v>
      </c>
      <c r="C32" s="11" t="s">
        <v>68</v>
      </c>
      <c r="D32" s="10" t="s">
        <v>69</v>
      </c>
      <c r="E32" s="13">
        <v>326.7</v>
      </c>
      <c r="F32" s="13">
        <v>222.8</v>
      </c>
      <c r="G32" s="14">
        <f t="shared" si="0"/>
        <v>549.5</v>
      </c>
      <c r="H32" s="15" t="str">
        <f t="shared" si="1"/>
        <v>A2</v>
      </c>
      <c r="I32" s="15" t="str">
        <f t="shared" si="2"/>
        <v>及格</v>
      </c>
    </row>
    <row r="33" spans="1:10" x14ac:dyDescent="0.25">
      <c r="A33" s="9">
        <v>29</v>
      </c>
      <c r="B33" s="10" t="s">
        <v>15</v>
      </c>
      <c r="C33" s="11" t="s">
        <v>70</v>
      </c>
      <c r="D33" s="10" t="s">
        <v>71</v>
      </c>
      <c r="E33" s="13"/>
      <c r="F33" s="13"/>
      <c r="G33" s="14">
        <f t="shared" si="0"/>
        <v>0</v>
      </c>
      <c r="H33" s="15" t="str">
        <f t="shared" si="1"/>
        <v/>
      </c>
      <c r="I33" s="15" t="str">
        <f t="shared" si="2"/>
        <v/>
      </c>
    </row>
    <row r="34" spans="1:10" x14ac:dyDescent="0.25">
      <c r="A34" s="9">
        <v>30</v>
      </c>
      <c r="B34" s="10" t="s">
        <v>15</v>
      </c>
      <c r="C34" s="11" t="s">
        <v>72</v>
      </c>
      <c r="D34" s="10" t="s">
        <v>73</v>
      </c>
      <c r="E34" s="12">
        <v>247.5</v>
      </c>
      <c r="F34" s="13">
        <v>247.5</v>
      </c>
      <c r="G34" s="14">
        <f t="shared" si="0"/>
        <v>495</v>
      </c>
      <c r="H34" s="15" t="str">
        <f t="shared" si="1"/>
        <v>A2</v>
      </c>
      <c r="I34" s="15" t="str">
        <f t="shared" si="2"/>
        <v/>
      </c>
    </row>
    <row r="35" spans="1:10" x14ac:dyDescent="0.25">
      <c r="A35" s="9">
        <v>31</v>
      </c>
      <c r="B35" s="10" t="s">
        <v>15</v>
      </c>
      <c r="C35" s="11" t="s">
        <v>74</v>
      </c>
      <c r="D35" s="10" t="s">
        <v>75</v>
      </c>
      <c r="E35" s="13">
        <v>381.2</v>
      </c>
      <c r="F35" s="13">
        <v>346.5</v>
      </c>
      <c r="G35" s="14">
        <f t="shared" si="0"/>
        <v>727.7</v>
      </c>
      <c r="H35" s="15" t="str">
        <f t="shared" si="1"/>
        <v>B1</v>
      </c>
      <c r="I35" s="15" t="str">
        <f t="shared" si="2"/>
        <v>及格</v>
      </c>
    </row>
    <row r="36" spans="1:10" x14ac:dyDescent="0.25">
      <c r="A36" s="9">
        <v>32</v>
      </c>
      <c r="B36" s="10" t="s">
        <v>15</v>
      </c>
      <c r="C36" s="11" t="s">
        <v>76</v>
      </c>
      <c r="D36" s="10" t="s">
        <v>77</v>
      </c>
      <c r="E36" s="13">
        <v>237.6</v>
      </c>
      <c r="F36" s="13">
        <v>242.6</v>
      </c>
      <c r="G36" s="14">
        <f t="shared" si="0"/>
        <v>480.2</v>
      </c>
      <c r="H36" s="15" t="str">
        <f t="shared" si="1"/>
        <v>A2</v>
      </c>
      <c r="I36" s="15" t="str">
        <f t="shared" si="2"/>
        <v/>
      </c>
    </row>
    <row r="37" spans="1:10" x14ac:dyDescent="0.25">
      <c r="A37" s="9">
        <v>33</v>
      </c>
      <c r="B37" s="10" t="s">
        <v>15</v>
      </c>
      <c r="C37" s="11" t="s">
        <v>78</v>
      </c>
      <c r="D37" s="10" t="s">
        <v>79</v>
      </c>
      <c r="E37" s="13">
        <v>287.10000000000002</v>
      </c>
      <c r="F37" s="13">
        <v>262.39999999999998</v>
      </c>
      <c r="G37" s="14">
        <f t="shared" si="0"/>
        <v>549.5</v>
      </c>
      <c r="H37" s="15" t="str">
        <f t="shared" si="1"/>
        <v>A2</v>
      </c>
      <c r="I37" s="15" t="str">
        <f t="shared" si="2"/>
        <v>及格</v>
      </c>
    </row>
    <row r="38" spans="1:10" x14ac:dyDescent="0.25">
      <c r="A38" s="9">
        <v>34</v>
      </c>
      <c r="B38" s="10" t="s">
        <v>15</v>
      </c>
      <c r="C38" s="11" t="s">
        <v>80</v>
      </c>
      <c r="D38" s="10" t="s">
        <v>81</v>
      </c>
      <c r="E38" s="13">
        <v>277.2</v>
      </c>
      <c r="F38" s="13">
        <v>401</v>
      </c>
      <c r="G38" s="14">
        <f t="shared" si="0"/>
        <v>678.2</v>
      </c>
      <c r="H38" s="15" t="str">
        <f t="shared" si="1"/>
        <v>B1</v>
      </c>
      <c r="I38" s="15" t="str">
        <f t="shared" si="2"/>
        <v>及格</v>
      </c>
    </row>
    <row r="39" spans="1:10" x14ac:dyDescent="0.25">
      <c r="A39" s="9">
        <v>35</v>
      </c>
      <c r="B39" s="10" t="s">
        <v>82</v>
      </c>
      <c r="C39" s="11" t="s">
        <v>83</v>
      </c>
      <c r="D39" s="10" t="s">
        <v>84</v>
      </c>
      <c r="E39" s="13">
        <v>311.89999999999998</v>
      </c>
      <c r="F39" s="13">
        <v>282.2</v>
      </c>
      <c r="G39" s="14">
        <f t="shared" si="0"/>
        <v>594.09999999999991</v>
      </c>
      <c r="H39" s="15" t="str">
        <f t="shared" si="1"/>
        <v>B1</v>
      </c>
      <c r="I39" s="15" t="str">
        <f t="shared" si="2"/>
        <v>及格</v>
      </c>
    </row>
    <row r="40" spans="1:10" x14ac:dyDescent="0.25">
      <c r="A40" s="9">
        <v>36</v>
      </c>
      <c r="B40" s="10" t="s">
        <v>82</v>
      </c>
      <c r="C40" s="11" t="s">
        <v>85</v>
      </c>
      <c r="D40" s="10" t="s">
        <v>86</v>
      </c>
      <c r="E40" s="13">
        <v>321.8</v>
      </c>
      <c r="F40" s="13">
        <v>193.1</v>
      </c>
      <c r="G40" s="14">
        <f t="shared" si="0"/>
        <v>514.9</v>
      </c>
      <c r="H40" s="15" t="str">
        <f t="shared" si="1"/>
        <v>A2</v>
      </c>
      <c r="I40" s="15" t="str">
        <f t="shared" si="2"/>
        <v>及格</v>
      </c>
    </row>
    <row r="41" spans="1:10" x14ac:dyDescent="0.25">
      <c r="A41" s="9">
        <v>37</v>
      </c>
      <c r="B41" s="10" t="s">
        <v>15</v>
      </c>
      <c r="C41" s="11" t="s">
        <v>87</v>
      </c>
      <c r="D41" s="10" t="s">
        <v>88</v>
      </c>
      <c r="E41" s="13">
        <v>336.6</v>
      </c>
      <c r="F41" s="13">
        <v>292.10000000000002</v>
      </c>
      <c r="G41" s="14">
        <f t="shared" si="0"/>
        <v>628.70000000000005</v>
      </c>
      <c r="H41" s="15" t="str">
        <f t="shared" si="1"/>
        <v>B1</v>
      </c>
      <c r="I41" s="15" t="str">
        <f t="shared" si="2"/>
        <v>及格</v>
      </c>
    </row>
    <row r="42" spans="1:10" x14ac:dyDescent="0.25">
      <c r="A42" s="18" t="s">
        <v>89</v>
      </c>
      <c r="B42" s="19"/>
      <c r="C42" s="19"/>
      <c r="D42" s="20"/>
      <c r="E42" s="21">
        <f>AVERAGE(E5:E41)</f>
        <v>270.72812499999992</v>
      </c>
      <c r="F42" s="21">
        <f>AVERAGE(F5:F41)</f>
        <v>239.17812499999999</v>
      </c>
      <c r="G42" s="21">
        <f>AVERAGE(G5:G41)</f>
        <v>441.00000000000006</v>
      </c>
      <c r="H42" s="22" t="s">
        <v>90</v>
      </c>
      <c r="I42" s="23">
        <f>SUM(G5:G41)/E44</f>
        <v>509.90625000000006</v>
      </c>
      <c r="J42" s="24"/>
    </row>
    <row r="43" spans="1:10" x14ac:dyDescent="0.25">
      <c r="A43" s="18" t="s">
        <v>91</v>
      </c>
      <c r="B43" s="19"/>
      <c r="C43" s="19"/>
      <c r="D43" s="20"/>
      <c r="E43" s="25">
        <f>STDEV(E5:E41)</f>
        <v>55.929011655473637</v>
      </c>
      <c r="F43" s="25">
        <f>STDEV(F5:F41)</f>
        <v>60.143080659454874</v>
      </c>
      <c r="G43" s="25">
        <f>STDEV(G5:G41)</f>
        <v>201.43344779079968</v>
      </c>
      <c r="H43" s="22"/>
      <c r="I43" s="22"/>
      <c r="J43" s="24"/>
    </row>
    <row r="44" spans="1:10" x14ac:dyDescent="0.25">
      <c r="A44" s="18" t="s">
        <v>92</v>
      </c>
      <c r="B44" s="19"/>
      <c r="C44" s="19"/>
      <c r="D44" s="20"/>
      <c r="E44" s="26">
        <f>E45-B48</f>
        <v>32</v>
      </c>
      <c r="F44" s="27"/>
      <c r="G44" s="28"/>
      <c r="H44" s="22"/>
      <c r="I44" s="22"/>
      <c r="J44" s="24"/>
    </row>
    <row r="45" spans="1:10" x14ac:dyDescent="0.25">
      <c r="A45" s="18" t="s">
        <v>93</v>
      </c>
      <c r="B45" s="19"/>
      <c r="C45" s="19"/>
      <c r="D45" s="20"/>
      <c r="E45" s="26">
        <f>COUNTA(C5:C41)</f>
        <v>37</v>
      </c>
      <c r="F45" s="27"/>
      <c r="G45" s="28"/>
      <c r="H45" s="22"/>
      <c r="I45" s="22"/>
      <c r="J45" s="24"/>
    </row>
    <row r="46" spans="1:10" x14ac:dyDescent="0.25">
      <c r="G46" s="2" t="s">
        <v>94</v>
      </c>
      <c r="J46" s="24"/>
    </row>
    <row r="47" spans="1:10" ht="16.350000000000001" customHeight="1" x14ac:dyDescent="0.25">
      <c r="B47" s="8" t="s">
        <v>95</v>
      </c>
      <c r="D47" s="29" t="s">
        <v>96</v>
      </c>
      <c r="E47" s="30" t="s">
        <v>97</v>
      </c>
      <c r="F47" s="8" t="s">
        <v>98</v>
      </c>
      <c r="G47" s="8" t="s">
        <v>99</v>
      </c>
      <c r="I47" s="31" t="s">
        <v>100</v>
      </c>
      <c r="J47" s="24"/>
    </row>
    <row r="48" spans="1:10" x14ac:dyDescent="0.25">
      <c r="B48" s="16">
        <f>COUNTIF(G5:G41,"0")</f>
        <v>5</v>
      </c>
      <c r="D48" s="32"/>
      <c r="E48" s="33">
        <f>C53-(SUM(F48:G48))</f>
        <v>5</v>
      </c>
      <c r="F48" s="16">
        <f>COUNTIF(H5:H41,"A2")</f>
        <v>21</v>
      </c>
      <c r="G48" s="16">
        <f>COUNTIF(H5:H41,"B1")</f>
        <v>11</v>
      </c>
      <c r="I48" s="16">
        <f>COUNTIF(I5:I41,"及格")</f>
        <v>19</v>
      </c>
      <c r="J48" s="24"/>
    </row>
    <row r="49" spans="1:10" x14ac:dyDescent="0.25">
      <c r="B49" s="34"/>
      <c r="D49" s="35" t="s">
        <v>101</v>
      </c>
      <c r="E49" s="36">
        <f>E48/$E$44</f>
        <v>0.15625</v>
      </c>
      <c r="F49" s="36">
        <f>F48/$E$44</f>
        <v>0.65625</v>
      </c>
      <c r="G49" s="36">
        <f>G48/$E$44</f>
        <v>0.34375</v>
      </c>
      <c r="I49" s="37">
        <f>I48/E44</f>
        <v>0.59375</v>
      </c>
      <c r="J49" s="24"/>
    </row>
    <row r="50" spans="1:10" x14ac:dyDescent="0.25">
      <c r="J50" s="24"/>
    </row>
    <row r="51" spans="1:10" x14ac:dyDescent="0.25">
      <c r="B51" s="38"/>
      <c r="C51" s="39" t="s">
        <v>102</v>
      </c>
      <c r="D51" s="39"/>
      <c r="E51" s="8" t="s">
        <v>99</v>
      </c>
      <c r="F51" s="8"/>
      <c r="G51" s="8" t="s">
        <v>103</v>
      </c>
      <c r="H51" s="8"/>
      <c r="J51" s="24"/>
    </row>
    <row r="52" spans="1:10" x14ac:dyDescent="0.25">
      <c r="B52" s="40"/>
      <c r="C52" s="41" t="s">
        <v>104</v>
      </c>
      <c r="D52" s="41" t="s">
        <v>105</v>
      </c>
      <c r="E52" s="41" t="s">
        <v>104</v>
      </c>
      <c r="F52" s="41" t="s">
        <v>105</v>
      </c>
      <c r="G52" s="41" t="s">
        <v>104</v>
      </c>
      <c r="H52" s="41" t="s">
        <v>105</v>
      </c>
      <c r="I52" s="34"/>
      <c r="J52" s="24"/>
    </row>
    <row r="53" spans="1:10" x14ac:dyDescent="0.25">
      <c r="B53" s="42" t="s">
        <v>93</v>
      </c>
      <c r="C53" s="16">
        <f>E45</f>
        <v>37</v>
      </c>
      <c r="D53" s="43">
        <f>C53/C53</f>
        <v>1</v>
      </c>
      <c r="E53" s="16">
        <f>C53</f>
        <v>37</v>
      </c>
      <c r="F53" s="43">
        <f>E53/E53</f>
        <v>1</v>
      </c>
      <c r="G53" s="16">
        <f>C53</f>
        <v>37</v>
      </c>
      <c r="H53" s="43">
        <f>G53/G53</f>
        <v>1</v>
      </c>
      <c r="I53" s="34"/>
      <c r="J53" s="24"/>
    </row>
    <row r="54" spans="1:10" x14ac:dyDescent="0.25">
      <c r="B54" s="42" t="s">
        <v>106</v>
      </c>
      <c r="C54" s="16">
        <f>COUNTIF(E5:E41,"&gt;=110")</f>
        <v>32</v>
      </c>
      <c r="D54" s="43">
        <f>C54/C53</f>
        <v>0.86486486486486491</v>
      </c>
      <c r="E54" s="16">
        <f>COUNTIF(E5:E41,"&gt;=275")</f>
        <v>16</v>
      </c>
      <c r="F54" s="43">
        <f>E54/E53</f>
        <v>0.43243243243243246</v>
      </c>
      <c r="G54" s="16">
        <f>COUNTIF(E5:E41,"&gt;=225")</f>
        <v>27</v>
      </c>
      <c r="H54" s="43">
        <f>G54/G53</f>
        <v>0.72972972972972971</v>
      </c>
      <c r="I54" s="34"/>
      <c r="J54" s="24"/>
    </row>
    <row r="55" spans="1:10" x14ac:dyDescent="0.25">
      <c r="B55" s="42" t="s">
        <v>107</v>
      </c>
      <c r="C55" s="16">
        <f>C53-C54</f>
        <v>5</v>
      </c>
      <c r="D55" s="43">
        <f>C55/C53</f>
        <v>0.13513513513513514</v>
      </c>
      <c r="E55" s="16">
        <f>E53-E54</f>
        <v>21</v>
      </c>
      <c r="F55" s="43">
        <f>E55/E53</f>
        <v>0.56756756756756754</v>
      </c>
      <c r="G55" s="16">
        <f>G53-G54</f>
        <v>10</v>
      </c>
      <c r="H55" s="43">
        <f>G55/G53</f>
        <v>0.27027027027027029</v>
      </c>
      <c r="I55" s="34"/>
      <c r="J55" s="24"/>
    </row>
    <row r="56" spans="1:10" x14ac:dyDescent="0.25">
      <c r="B56" s="42" t="s">
        <v>108</v>
      </c>
      <c r="C56" s="16">
        <f>COUNTIF(F5:F41,"&gt;=115")</f>
        <v>31</v>
      </c>
      <c r="D56" s="43">
        <f>C56/C53</f>
        <v>0.83783783783783783</v>
      </c>
      <c r="E56" s="16">
        <f>COUNTIF(F5:F41,"&gt;=275")</f>
        <v>9</v>
      </c>
      <c r="F56" s="43">
        <f>E56/E53</f>
        <v>0.24324324324324326</v>
      </c>
      <c r="G56" s="16">
        <f>COUNTIF(F5:F41,"&gt;=225")</f>
        <v>20</v>
      </c>
      <c r="H56" s="43">
        <f>G56/G53</f>
        <v>0.54054054054054057</v>
      </c>
      <c r="I56" s="34"/>
      <c r="J56" s="24"/>
    </row>
    <row r="57" spans="1:10" x14ac:dyDescent="0.25">
      <c r="B57" s="42" t="s">
        <v>109</v>
      </c>
      <c r="C57" s="16">
        <f>C53-C56</f>
        <v>6</v>
      </c>
      <c r="D57" s="43">
        <f>C57/C53</f>
        <v>0.16216216216216217</v>
      </c>
      <c r="E57" s="16">
        <f>E53-E56</f>
        <v>28</v>
      </c>
      <c r="F57" s="43">
        <f>E57/E53</f>
        <v>0.7567567567567568</v>
      </c>
      <c r="G57" s="16">
        <f>G53-G56</f>
        <v>17</v>
      </c>
      <c r="H57" s="43">
        <f>G57/G57</f>
        <v>1</v>
      </c>
      <c r="I57" s="34"/>
      <c r="J57" s="24"/>
    </row>
    <row r="58" spans="1:10" x14ac:dyDescent="0.25">
      <c r="B58" s="34"/>
      <c r="C58" s="34"/>
      <c r="D58" s="44"/>
      <c r="E58" s="34"/>
      <c r="F58" s="34"/>
      <c r="G58" s="34"/>
      <c r="H58" s="44"/>
      <c r="I58" s="34"/>
    </row>
    <row r="59" spans="1:10" ht="16.350000000000001" customHeight="1" x14ac:dyDescent="0.25">
      <c r="A59" s="45" t="s">
        <v>110</v>
      </c>
      <c r="B59" s="45"/>
      <c r="C59" s="45"/>
      <c r="D59" s="45"/>
      <c r="E59" s="45"/>
      <c r="F59" s="45"/>
      <c r="G59" s="45"/>
      <c r="H59" s="45"/>
      <c r="I59" s="45"/>
    </row>
    <row r="60" spans="1:10" x14ac:dyDescent="0.25">
      <c r="A60" s="45"/>
      <c r="B60" s="45"/>
      <c r="C60" s="45"/>
      <c r="D60" s="45"/>
      <c r="E60" s="45"/>
      <c r="F60" s="45"/>
      <c r="G60" s="45"/>
      <c r="H60" s="45"/>
      <c r="I60" s="45"/>
    </row>
    <row r="61" spans="1:10" x14ac:dyDescent="0.25">
      <c r="A61" s="45"/>
      <c r="B61" s="45"/>
      <c r="C61" s="45"/>
      <c r="D61" s="45"/>
      <c r="E61" s="45"/>
      <c r="F61" s="45"/>
      <c r="G61" s="45"/>
      <c r="H61" s="45"/>
      <c r="I61" s="45"/>
    </row>
    <row r="62" spans="1:10" x14ac:dyDescent="0.25">
      <c r="A62" s="45"/>
      <c r="B62" s="45"/>
      <c r="C62" s="45"/>
      <c r="D62" s="45"/>
      <c r="E62" s="45"/>
      <c r="F62" s="45"/>
      <c r="G62" s="45"/>
      <c r="H62" s="45"/>
      <c r="I62" s="45"/>
    </row>
    <row r="63" spans="1:10" x14ac:dyDescent="0.25">
      <c r="A63" s="45"/>
      <c r="B63" s="45"/>
      <c r="C63" s="45"/>
      <c r="D63" s="45"/>
      <c r="E63" s="45"/>
      <c r="F63" s="45"/>
      <c r="G63" s="45"/>
      <c r="H63" s="45"/>
      <c r="I63" s="45"/>
    </row>
    <row r="64" spans="1:10" x14ac:dyDescent="0.25">
      <c r="A64" s="46"/>
      <c r="B64" s="46"/>
      <c r="C64" s="46"/>
      <c r="D64" s="46"/>
      <c r="E64" s="46"/>
      <c r="F64" s="46"/>
      <c r="G64" s="46"/>
      <c r="H64" s="46"/>
      <c r="I64" s="46"/>
    </row>
  </sheetData>
  <mergeCells count="13">
    <mergeCell ref="A45:D45"/>
    <mergeCell ref="E45:G45"/>
    <mergeCell ref="D47:D48"/>
    <mergeCell ref="B51:B52"/>
    <mergeCell ref="C51:D51"/>
    <mergeCell ref="A59:I63"/>
    <mergeCell ref="A1:I1"/>
    <mergeCell ref="A2:I2"/>
    <mergeCell ref="A3:I3"/>
    <mergeCell ref="A42:D42"/>
    <mergeCell ref="A43:D43"/>
    <mergeCell ref="A44:D44"/>
    <mergeCell ref="E44:G4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育成 王</dc:creator>
  <cp:lastModifiedBy>育成 王</cp:lastModifiedBy>
  <dcterms:created xsi:type="dcterms:W3CDTF">2025-02-19T06:51:26Z</dcterms:created>
  <dcterms:modified xsi:type="dcterms:W3CDTF">2025-02-19T06:52:10Z</dcterms:modified>
</cp:coreProperties>
</file>