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12. DICIEMBRE\4. Melissa Julieta Sanchez Heredia\"/>
    </mc:Choice>
  </mc:AlternateContent>
  <xr:revisionPtr revIDLastSave="0" documentId="13_ncr:1_{3F3DB709-72E6-4143-839E-D288E5260D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Análisis ingresos y gastos" sheetId="7" r:id="rId2"/>
    <sheet name="Análisis de Buró" sheetId="5" r:id="rId3"/>
    <sheet name="Hoja2" sheetId="4" r:id="rId4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5" l="1"/>
  <c r="D29" i="5" s="1"/>
  <c r="J65" i="6" l="1"/>
  <c r="D7" i="5"/>
  <c r="C7" i="5"/>
  <c r="D5" i="5"/>
  <c r="C5" i="5"/>
  <c r="E3" i="5"/>
  <c r="E2" i="5"/>
  <c r="D3" i="5"/>
  <c r="D2" i="5"/>
  <c r="C3" i="5"/>
  <c r="C2" i="5"/>
  <c r="AK47" i="6"/>
  <c r="J76" i="6" l="1"/>
  <c r="J78" i="6" s="1"/>
  <c r="AB76" i="6" s="1"/>
  <c r="AK78" i="6" s="1"/>
</calcChain>
</file>

<file path=xl/sharedStrings.xml><?xml version="1.0" encoding="utf-8"?>
<sst xmlns="http://schemas.openxmlformats.org/spreadsheetml/2006/main" count="144" uniqueCount="125">
  <si>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</si>
  <si>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</si>
  <si>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</si>
  <si>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</si>
  <si>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</si>
  <si>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</si>
  <si>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</si>
  <si>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</si>
  <si>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</si>
  <si>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</si>
  <si>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</si>
  <si>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</si>
  <si>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</si>
  <si>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</si>
  <si>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</si>
  <si>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</si>
  <si>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</si>
  <si>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</si>
  <si>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</si>
  <si>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</si>
  <si>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</si>
  <si>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</si>
  <si>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</si>
  <si>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</si>
  <si>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</si>
  <si>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</si>
  <si>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</si>
  <si>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</si>
  <si>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</si>
  <si>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</si>
  <si>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</si>
  <si>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</si>
  <si>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</si>
  <si>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</si>
  <si>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</si>
  <si>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</si>
  <si>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</si>
  <si>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</si>
  <si>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</si>
  <si>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</si>
  <si>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</si>
  <si>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</si>
  <si>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</si>
  <si>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</si>
  <si>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</si>
  <si>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</si>
  <si>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</si>
  <si>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</si>
  <si>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</si>
  <si>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</si>
  <si>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</si>
  <si>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</si>
  <si>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</si>
  <si>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</si>
  <si>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</si>
  <si>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</si>
  <si>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</si>
  <si>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</si>
  <si>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</si>
  <si>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</si>
  <si>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</si>
  <si>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</si>
  <si>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</si>
  <si>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</si>
  <si>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</si>
  <si>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</si>
  <si>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</si>
  <si>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</si>
  <si>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</si>
  <si>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</si>
  <si>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</si>
  <si>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</si>
  <si>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</si>
  <si>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</si>
  <si>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</si>
  <si>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</si>
  <si>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</si>
  <si>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</si>
  <si>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</si>
  <si>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</si>
  <si>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</si>
  <si>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</si>
  <si>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</si>
  <si>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</si>
  <si>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</si>
  <si>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</si>
  <si>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</si>
  <si>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</si>
  <si>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</si>
  <si>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</si>
  <si>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</si>
  <si>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</si>
  <si>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Fecha del Ditacmen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</si>
  <si>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</si>
  <si>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</si>
  <si>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</si>
  <si>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</si>
  <si>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SPEI</t>
  </si>
  <si>
    <t>X</t>
  </si>
  <si>
    <t>El expediente digital se encuentra completo.</t>
  </si>
  <si>
    <t>No aplica</t>
  </si>
  <si>
    <t>-----------------------</t>
  </si>
  <si>
    <t>El promotor no realizó llamada</t>
  </si>
  <si>
    <t>Ingreso</t>
  </si>
  <si>
    <t>Gasto</t>
  </si>
  <si>
    <t>Credito</t>
  </si>
  <si>
    <t>José Alfredo Muñiz Rivera</t>
  </si>
  <si>
    <t xml:space="preserve"> </t>
  </si>
  <si>
    <t>Adeudo Actual</t>
  </si>
  <si>
    <t>saldo vencido</t>
  </si>
  <si>
    <t>Score</t>
  </si>
  <si>
    <t>Sus gastos fijos son el pago de sus consumos y gastos en general. Se considera un promedio de 3 meses de los Estados de cuenta para su análisis.</t>
  </si>
  <si>
    <t>Los ingresos refelajados corresponden principalmente a sus ingresos de actividades profesionales. Se determina un promedio trimestral para efectos de este análisis.</t>
  </si>
  <si>
    <r>
      <t xml:space="preserve">En conclusión, una vez analizada toda la información proporcionada, en mi opinión, el cliente </t>
    </r>
    <r>
      <rPr>
        <b/>
        <sz val="8"/>
        <rFont val="Arial"/>
        <family val="2"/>
      </rPr>
      <t>SÍ</t>
    </r>
    <r>
      <rPr>
        <sz val="8"/>
        <rFont val="Arial"/>
        <family val="2"/>
      </rPr>
      <t xml:space="preserve"> cuenta con la solvencia requerida para hacer frente a una nueva obligación.</t>
    </r>
  </si>
  <si>
    <t>MELISSA JULIETA SACHEZ HEREDIA</t>
  </si>
  <si>
    <t>COMERCIANTE</t>
  </si>
  <si>
    <t>NEGOCIO PROPIO</t>
  </si>
  <si>
    <t xml:space="preserve">SAUCE 15 Y 6 TENAYO NORTE TLALNEPANTLA EDOMEX </t>
  </si>
  <si>
    <t>Karina Cervantes Ayala</t>
  </si>
  <si>
    <t>Mariana Arena Nava</t>
  </si>
  <si>
    <t>Montserrat Arlin Ortega</t>
  </si>
  <si>
    <t>Revisando el reporte de buró de crédito confirmamos que tiene un mal buró de crédito con un score de 405, por una cuenta que causó quebranto y que negoció con su banco, sin embargo,  cuenta con un historial de 2 créditos OPORFIN, que ha pagado en tiempo y forma.</t>
  </si>
  <si>
    <t>2 créditos previos con OporFin.</t>
  </si>
  <si>
    <t>INTERNO</t>
  </si>
  <si>
    <t>Se le otorga el crédito por el buen historial que tiene con Oporfin, 2 créditos pagados en tiempo y 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</si>
</sst>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0" fontId="1" fillId="0" borderId="0" xfId="0" applyFont="1"/>
    <xf numFmtId="9" fontId="0" fillId="0" borderId="0" xfId="4" applyFont="1"/>
    <xf numFmtId="0" fontId="8" fillId="0" borderId="0" xfId="0" applyFont="1" applyAlignment="1">
      <alignment horizontal="right"/>
    </xf>
    <xf numFmtId="0" fontId="5" fillId="0" borderId="4" xfId="0" applyFont="1" applyBorder="1"/>
    <xf numFmtId="164" fontId="0" fillId="0" borderId="0" xfId="2" applyFont="1"/>
    <xf numFmtId="14" fontId="0" fillId="0" borderId="0" xfId="0" applyNumberFormat="1"/>
    <xf numFmtId="43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5" fillId="0" borderId="4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8" fontId="9" fillId="0" borderId="4" xfId="3" applyNumberFormat="1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20" fillId="6" borderId="4" xfId="2" applyFont="1" applyFill="1" applyBorder="1" applyAlignment="1">
      <alignment horizontal="center"/>
    </xf>
    <xf numFmtId="164" fontId="20" fillId="6" borderId="3" xfId="2" applyFont="1" applyFill="1" applyBorder="1" applyAlignment="1">
      <alignment horizontal="center"/>
    </xf>
    <xf numFmtId="164" fontId="20" fillId="6" borderId="5" xfId="2" applyFont="1" applyFill="1" applyBorder="1" applyAlignment="1">
      <alignment horizontal="center"/>
    </xf>
    <xf numFmtId="43" fontId="9" fillId="0" borderId="4" xfId="3" applyFont="1" applyBorder="1" applyAlignment="1">
      <alignment horizontal="center" vertic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5">
    <cellStyle name="Euro" xfId="1" xr:uid="{00000000-0005-0000-0000-000000000000}"/>
    <cellStyle name="Millares" xfId="3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zoomScale="120" zoomScaleNormal="120" workbookViewId="0">
      <selection activeCell="B127" sqref="B127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28" t="s">
        <v>96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30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31" t="s">
        <v>8</v>
      </c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2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40" t="s">
        <v>114</v>
      </c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33" t="s">
        <v>0</v>
      </c>
      <c r="AG7" s="133"/>
      <c r="AH7" s="133"/>
      <c r="AI7" s="133"/>
      <c r="AJ7" s="142">
        <v>1</v>
      </c>
      <c r="AK7" s="143"/>
      <c r="AL7" s="143"/>
      <c r="AM7" s="143"/>
      <c r="AN7" s="144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34">
        <v>20000</v>
      </c>
      <c r="C10" s="122"/>
      <c r="D10" s="122"/>
      <c r="E10" s="122"/>
      <c r="F10" s="122"/>
      <c r="G10" s="122"/>
      <c r="H10" s="122"/>
      <c r="I10" s="122"/>
      <c r="J10" s="123"/>
      <c r="K10" s="135">
        <v>12</v>
      </c>
      <c r="L10" s="136"/>
      <c r="M10" s="136"/>
      <c r="N10" s="136"/>
      <c r="O10" s="137"/>
      <c r="P10" s="138" t="s">
        <v>97</v>
      </c>
      <c r="Q10" s="136"/>
      <c r="R10" s="136"/>
      <c r="S10" s="136"/>
      <c r="T10" s="137"/>
      <c r="U10" s="139" t="s">
        <v>115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20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18" t="s">
        <v>100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20"/>
      <c r="AB12" s="121" t="s">
        <v>101</v>
      </c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3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24" t="s">
        <v>98</v>
      </c>
      <c r="H14" s="125"/>
      <c r="I14" s="10"/>
      <c r="J14" s="10" t="s">
        <v>17</v>
      </c>
      <c r="K14" s="10"/>
      <c r="L14" s="10"/>
      <c r="M14" s="10"/>
      <c r="N14" s="10"/>
      <c r="O14" s="124"/>
      <c r="P14" s="125"/>
      <c r="Q14" s="10"/>
      <c r="R14" s="10" t="s">
        <v>18</v>
      </c>
      <c r="S14" s="10"/>
      <c r="T14" s="10"/>
      <c r="U14" s="10"/>
      <c r="V14" s="10"/>
      <c r="W14" s="126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5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 t="s">
        <v>98</v>
      </c>
      <c r="T16" s="10"/>
      <c r="U16" s="10" t="s">
        <v>21</v>
      </c>
      <c r="V16" s="10"/>
      <c r="W16" s="59"/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66" t="s">
        <v>115</v>
      </c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126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126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5"/>
      <c r="AH22" s="10"/>
      <c r="AI22" s="10" t="s">
        <v>46</v>
      </c>
      <c r="AJ22" s="10"/>
      <c r="AK22" s="10"/>
      <c r="AL22" s="126"/>
      <c r="AM22" s="94"/>
      <c r="AN22" s="95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126"/>
      <c r="J24" s="94"/>
      <c r="K24" s="95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6"/>
      <c r="AG24" s="94"/>
      <c r="AH24" s="94"/>
      <c r="AI24" s="94"/>
      <c r="AJ24" s="94"/>
      <c r="AK24" s="94"/>
      <c r="AL24" s="94"/>
      <c r="AM24" s="94"/>
      <c r="AN24" s="95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126"/>
      <c r="K27" s="94"/>
      <c r="L27" s="94"/>
      <c r="M27" s="95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6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5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126"/>
      <c r="K29" s="94"/>
      <c r="L29" s="94"/>
      <c r="M29" s="95"/>
      <c r="N29" s="10"/>
      <c r="O29" s="10" t="s">
        <v>40</v>
      </c>
      <c r="P29" s="10"/>
      <c r="Q29" s="10"/>
      <c r="R29" s="10"/>
      <c r="S29" s="10"/>
      <c r="T29" s="126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5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105" t="s">
        <v>41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7"/>
      <c r="N32" s="10"/>
      <c r="O32" s="145" t="s">
        <v>68</v>
      </c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10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1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3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126"/>
      <c r="K34" s="94"/>
      <c r="L34" s="94"/>
      <c r="M34" s="95"/>
      <c r="N34" s="10"/>
      <c r="O34" s="114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6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105" t="s">
        <v>43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7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99"/>
      <c r="K38" s="100"/>
      <c r="L38" s="100"/>
      <c r="M38" s="101"/>
      <c r="N38" s="10"/>
      <c r="O38" s="145" t="s">
        <v>67</v>
      </c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10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99"/>
      <c r="K39" s="100"/>
      <c r="L39" s="100"/>
      <c r="M39" s="101"/>
      <c r="N39" s="10"/>
      <c r="O39" s="111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3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99"/>
      <c r="K40" s="100"/>
      <c r="L40" s="100"/>
      <c r="M40" s="101"/>
      <c r="N40" s="10"/>
      <c r="O40" s="114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6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99"/>
      <c r="K41" s="100"/>
      <c r="L41" s="100"/>
      <c r="M41" s="101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99"/>
      <c r="K43" s="100"/>
      <c r="L43" s="100"/>
      <c r="M43" s="101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126"/>
      <c r="K45" s="94"/>
      <c r="L45" s="94"/>
      <c r="M45" s="95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6"/>
      <c r="AC45" s="94"/>
      <c r="AD45" s="94"/>
      <c r="AE45" s="9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126"/>
      <c r="K47" s="94"/>
      <c r="L47" s="94"/>
      <c r="M47" s="95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6"/>
      <c r="AC47" s="94"/>
      <c r="AD47" s="94"/>
      <c r="AE47" s="95"/>
      <c r="AF47" s="25"/>
      <c r="AG47" s="26" t="s">
        <v>52</v>
      </c>
      <c r="AH47" s="25"/>
      <c r="AI47" s="25"/>
      <c r="AJ47" s="25"/>
      <c r="AK47" s="126">
        <f>11051.17-9404.05</f>
        <v>1647.1200000000008</v>
      </c>
      <c r="AL47" s="94"/>
      <c r="AM47" s="94"/>
      <c r="AN47" s="95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79" t="s">
        <v>116</v>
      </c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1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79" t="s">
        <v>117</v>
      </c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1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82" t="s">
        <v>115</v>
      </c>
      <c r="F55" s="80"/>
      <c r="G55" s="80"/>
      <c r="H55" s="80"/>
      <c r="I55" s="80"/>
      <c r="J55" s="80"/>
      <c r="K55" s="80"/>
      <c r="L55" s="80"/>
      <c r="M55" s="80"/>
      <c r="N55" s="81"/>
      <c r="O55" s="10" t="s">
        <v>10</v>
      </c>
      <c r="P55" s="10"/>
      <c r="Q55" s="10"/>
      <c r="R55" s="83">
        <v>44562</v>
      </c>
      <c r="S55" s="80"/>
      <c r="T55" s="80"/>
      <c r="U55" s="81"/>
      <c r="V55" s="10" t="s">
        <v>9</v>
      </c>
      <c r="W55" s="10"/>
      <c r="X55" s="10"/>
      <c r="Y55" s="84">
        <v>557628998</v>
      </c>
      <c r="Z55" s="85"/>
      <c r="AA55" s="85"/>
      <c r="AB55" s="85"/>
      <c r="AC55" s="86"/>
      <c r="AD55" s="10" t="s">
        <v>54</v>
      </c>
      <c r="AE55" s="25"/>
      <c r="AF55" s="25"/>
      <c r="AG55" s="25"/>
      <c r="AH55" s="25"/>
      <c r="AI55" s="87"/>
      <c r="AJ55" s="88"/>
      <c r="AK55" s="88"/>
      <c r="AL55" s="89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5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105" t="s">
        <v>56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7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8" t="s">
        <v>112</v>
      </c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7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99">
        <v>10000</v>
      </c>
      <c r="K61" s="100"/>
      <c r="L61" s="100"/>
      <c r="M61" s="101"/>
      <c r="N61" s="10"/>
      <c r="O61" s="148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50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99">
        <v>20000</v>
      </c>
      <c r="K62" s="100"/>
      <c r="L62" s="100"/>
      <c r="M62" s="101"/>
      <c r="N62" s="10"/>
      <c r="O62" s="148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50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99"/>
      <c r="K63" s="100"/>
      <c r="L63" s="100"/>
      <c r="M63" s="101"/>
      <c r="N63" s="10"/>
      <c r="O63" s="148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50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51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3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102">
        <f>+J61+J62+J63</f>
        <v>30000</v>
      </c>
      <c r="K65" s="103"/>
      <c r="L65" s="103"/>
      <c r="M65" s="104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105" t="s">
        <v>60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7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99"/>
      <c r="K69" s="100"/>
      <c r="L69" s="100"/>
      <c r="M69" s="101"/>
      <c r="N69" s="10"/>
      <c r="O69" s="108" t="s">
        <v>111</v>
      </c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10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99"/>
      <c r="K70" s="100"/>
      <c r="L70" s="100"/>
      <c r="M70" s="101"/>
      <c r="N70" s="10"/>
      <c r="O70" s="111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3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99"/>
      <c r="K71" s="100"/>
      <c r="L71" s="100"/>
      <c r="M71" s="101"/>
      <c r="N71" s="10"/>
      <c r="O71" s="114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6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99"/>
      <c r="K72" s="100"/>
      <c r="L72" s="100"/>
      <c r="M72" s="101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154">
        <v>2100</v>
      </c>
      <c r="K73" s="155"/>
      <c r="L73" s="155"/>
      <c r="M73" s="156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99">
        <v>20000</v>
      </c>
      <c r="K74" s="100"/>
      <c r="L74" s="100"/>
      <c r="M74" s="10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164">
        <f>+J69+J70+J71+J72+J73+J74</f>
        <v>22100</v>
      </c>
      <c r="K76" s="94"/>
      <c r="L76" s="94"/>
      <c r="M76" s="95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63">
        <f>+J78*0.8</f>
        <v>6320</v>
      </c>
      <c r="AC76" s="158"/>
      <c r="AD76" s="158"/>
      <c r="AE76" s="159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102">
        <f>+J65-J76</f>
        <v>7900</v>
      </c>
      <c r="K78" s="103"/>
      <c r="L78" s="103"/>
      <c r="M78" s="104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57">
        <v>2074</v>
      </c>
      <c r="AC78" s="158"/>
      <c r="AD78" s="158"/>
      <c r="AE78" s="159"/>
      <c r="AF78" s="25"/>
      <c r="AG78" s="26" t="s">
        <v>52</v>
      </c>
      <c r="AH78" s="25"/>
      <c r="AI78" s="25"/>
      <c r="AJ78" s="25"/>
      <c r="AK78" s="160">
        <f>+AB76-AB78</f>
        <v>4246</v>
      </c>
      <c r="AL78" s="161"/>
      <c r="AM78" s="161"/>
      <c r="AN78" s="162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126" t="s">
        <v>6</v>
      </c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5"/>
      <c r="N84" s="126" t="s">
        <v>71</v>
      </c>
      <c r="O84" s="94"/>
      <c r="P84" s="94"/>
      <c r="Q84" s="94"/>
      <c r="R84" s="95"/>
      <c r="S84" s="126" t="s">
        <v>72</v>
      </c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5"/>
    </row>
    <row r="85" spans="2:40" ht="12.75" customHeight="1" x14ac:dyDescent="0.25">
      <c r="B85" s="93" t="s">
        <v>118</v>
      </c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5"/>
      <c r="N85" s="126"/>
      <c r="O85" s="94"/>
      <c r="P85" s="94"/>
      <c r="Q85" s="94"/>
      <c r="R85" s="95"/>
      <c r="S85" s="93" t="s">
        <v>102</v>
      </c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5"/>
    </row>
    <row r="86" spans="2:40" ht="12.75" customHeight="1" x14ac:dyDescent="0.25">
      <c r="B86" s="93" t="s">
        <v>119</v>
      </c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5"/>
      <c r="N86" s="126"/>
      <c r="O86" s="94"/>
      <c r="P86" s="94"/>
      <c r="Q86" s="94"/>
      <c r="R86" s="95"/>
      <c r="S86" s="93" t="s">
        <v>102</v>
      </c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5"/>
    </row>
    <row r="87" spans="2:40" ht="12.75" customHeight="1" x14ac:dyDescent="0.25">
      <c r="B87" s="93" t="s">
        <v>120</v>
      </c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5"/>
      <c r="N87" s="126"/>
      <c r="O87" s="94"/>
      <c r="P87" s="94"/>
      <c r="Q87" s="94"/>
      <c r="R87" s="95"/>
      <c r="S87" s="93" t="s">
        <v>102</v>
      </c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5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90">
        <v>45274</v>
      </c>
      <c r="Z89" s="91"/>
      <c r="AA89" s="91"/>
      <c r="AB89" s="92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/>
      <c r="AK89" s="38" t="s">
        <v>86</v>
      </c>
      <c r="AL89" s="55"/>
      <c r="AM89" s="54" t="s">
        <v>98</v>
      </c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70" t="s">
        <v>121</v>
      </c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2"/>
    </row>
    <row r="92" spans="2:40" ht="18.75" customHeight="1" x14ac:dyDescent="0.25">
      <c r="B92" s="73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5"/>
    </row>
    <row r="93" spans="2:40" ht="18.75" customHeight="1" x14ac:dyDescent="0.25">
      <c r="B93" s="76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8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94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70" t="s">
        <v>122</v>
      </c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2"/>
    </row>
    <row r="98" spans="2:40" ht="12.75" customHeight="1" x14ac:dyDescent="0.25">
      <c r="B98" s="73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5"/>
    </row>
    <row r="99" spans="2:40" ht="12.75" customHeight="1" x14ac:dyDescent="0.25">
      <c r="B99" s="73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5"/>
    </row>
    <row r="100" spans="2:40" ht="12.75" customHeight="1" x14ac:dyDescent="0.25">
      <c r="B100" s="76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8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167" t="s">
        <v>98</v>
      </c>
      <c r="I104" s="168"/>
      <c r="J104" s="12"/>
      <c r="K104" s="28" t="s">
        <v>77</v>
      </c>
      <c r="L104" s="12"/>
      <c r="M104" s="12"/>
      <c r="N104" s="10"/>
      <c r="O104" s="10"/>
      <c r="P104" s="10"/>
      <c r="Q104" s="15"/>
      <c r="R104" s="80"/>
      <c r="S104" s="80"/>
      <c r="T104" s="80"/>
      <c r="U104" s="80"/>
      <c r="V104" s="81"/>
      <c r="W104" s="10"/>
      <c r="X104" s="10" t="s">
        <v>78</v>
      </c>
      <c r="Y104" s="24"/>
      <c r="Z104" s="25"/>
      <c r="AA104" s="36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6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167" t="s">
        <v>98</v>
      </c>
      <c r="I106" s="168"/>
      <c r="J106" s="12"/>
      <c r="K106" s="28" t="s">
        <v>77</v>
      </c>
      <c r="L106" s="12"/>
      <c r="M106" s="12"/>
      <c r="N106" s="10"/>
      <c r="O106" s="10"/>
      <c r="P106" s="10"/>
      <c r="Q106" s="15"/>
      <c r="R106" s="80"/>
      <c r="S106" s="80"/>
      <c r="T106" s="80"/>
      <c r="U106" s="80"/>
      <c r="V106" s="81"/>
      <c r="W106" s="10"/>
      <c r="X106" s="10" t="s">
        <v>78</v>
      </c>
      <c r="Y106" s="24"/>
      <c r="Z106" s="25"/>
      <c r="AA106" s="36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6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167"/>
      <c r="I108" s="168"/>
      <c r="J108" s="12"/>
      <c r="K108" s="28" t="s">
        <v>77</v>
      </c>
      <c r="L108" s="12"/>
      <c r="M108" s="12"/>
      <c r="N108" s="10"/>
      <c r="O108" s="10"/>
      <c r="P108" s="10"/>
      <c r="Q108" s="15"/>
      <c r="R108" s="80"/>
      <c r="S108" s="80"/>
      <c r="T108" s="80"/>
      <c r="U108" s="80"/>
      <c r="V108" s="81"/>
      <c r="W108" s="10"/>
      <c r="X108" s="10" t="s">
        <v>78</v>
      </c>
      <c r="Y108" s="24"/>
      <c r="Z108" s="25"/>
      <c r="AA108" s="36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6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93" t="s">
        <v>123</v>
      </c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5"/>
      <c r="AF112" s="20" t="s">
        <v>83</v>
      </c>
      <c r="AG112" s="20"/>
      <c r="AH112" s="20"/>
      <c r="AI112" s="57" t="s">
        <v>98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27" t="s">
        <v>99</v>
      </c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2"/>
    </row>
    <row r="115" spans="2:40" ht="12.75" customHeight="1" x14ac:dyDescent="0.25">
      <c r="B115" s="73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5"/>
    </row>
    <row r="116" spans="2:40" ht="12.75" customHeight="1" x14ac:dyDescent="0.25">
      <c r="B116" s="76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8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95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70" t="s">
        <v>124</v>
      </c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2"/>
    </row>
    <row r="121" spans="2:40" ht="12.75" customHeight="1" x14ac:dyDescent="0.25">
      <c r="B121" s="73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5"/>
    </row>
    <row r="122" spans="2:40" ht="12.75" customHeight="1" x14ac:dyDescent="0.25">
      <c r="B122" s="73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5"/>
    </row>
    <row r="123" spans="2:40" ht="12.75" customHeight="1" x14ac:dyDescent="0.25">
      <c r="B123" s="73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5"/>
    </row>
    <row r="124" spans="2:40" ht="12.75" customHeight="1" x14ac:dyDescent="0.25">
      <c r="B124" s="73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5"/>
    </row>
    <row r="125" spans="2:40" ht="12.75" customHeight="1" x14ac:dyDescent="0.25">
      <c r="B125" s="73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5"/>
    </row>
    <row r="126" spans="2:40" ht="12.75" customHeight="1" x14ac:dyDescent="0.25">
      <c r="B126" s="76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8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98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92</v>
      </c>
      <c r="AB130" s="25"/>
      <c r="AC130" s="25"/>
      <c r="AD130" s="25"/>
      <c r="AE130" s="25"/>
      <c r="AF130" s="25"/>
      <c r="AG130" s="96">
        <v>45273</v>
      </c>
      <c r="AH130" s="97"/>
      <c r="AI130" s="97"/>
      <c r="AJ130" s="97"/>
      <c r="AK130" s="97"/>
      <c r="AL130" s="97"/>
      <c r="AM130" s="97"/>
      <c r="AN130" s="98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70" t="s">
        <v>113</v>
      </c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2"/>
    </row>
    <row r="133" spans="2:40" ht="12.75" customHeight="1" x14ac:dyDescent="0.25">
      <c r="B133" s="73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5"/>
    </row>
    <row r="134" spans="2:40" ht="12.75" customHeight="1" x14ac:dyDescent="0.25">
      <c r="B134" s="73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5"/>
    </row>
    <row r="135" spans="2:40" ht="12.75" customHeight="1" x14ac:dyDescent="0.25">
      <c r="B135" s="73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5"/>
    </row>
    <row r="136" spans="2:40" ht="12.75" customHeight="1" x14ac:dyDescent="0.25">
      <c r="B136" s="76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8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93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65" t="s">
        <v>107</v>
      </c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17" t="s">
        <v>106</v>
      </c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7B67-234E-4DDE-9839-A7EE4ACEE752}">
  <dimension ref="A5:F13"/>
  <sheetViews>
    <sheetView workbookViewId="0">
      <selection activeCell="A4" sqref="A4:A11"/>
    </sheetView>
  </sheetViews>
  <sheetFormatPr baseColWidth="10" defaultRowHeight="13.2" x14ac:dyDescent="0.25"/>
  <cols>
    <col min="5" max="5" width="12.88671875" bestFit="1" customWidth="1"/>
  </cols>
  <sheetData>
    <row r="5" spans="1:6" x14ac:dyDescent="0.25">
      <c r="A5" s="68"/>
      <c r="C5" s="68"/>
    </row>
    <row r="6" spans="1:6" x14ac:dyDescent="0.25">
      <c r="A6" s="68"/>
      <c r="C6" s="68"/>
      <c r="E6" s="63"/>
      <c r="F6" s="63"/>
    </row>
    <row r="7" spans="1:6" x14ac:dyDescent="0.25">
      <c r="A7" s="68"/>
      <c r="C7" s="68"/>
      <c r="F7" s="63"/>
    </row>
    <row r="8" spans="1:6" x14ac:dyDescent="0.25">
      <c r="A8" s="68"/>
      <c r="C8" s="68"/>
      <c r="F8" s="63"/>
    </row>
    <row r="11" spans="1:6" x14ac:dyDescent="0.25">
      <c r="D11" s="61"/>
      <c r="E11" s="61"/>
      <c r="F11" s="63"/>
    </row>
    <row r="12" spans="1:6" x14ac:dyDescent="0.25">
      <c r="E12" s="69"/>
    </row>
    <row r="13" spans="1:6" x14ac:dyDescent="0.25">
      <c r="E13" s="6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22" workbookViewId="0">
      <selection activeCell="C33" sqref="C33"/>
    </sheetView>
  </sheetViews>
  <sheetFormatPr baseColWidth="10" defaultRowHeight="13.2" x14ac:dyDescent="0.25"/>
  <cols>
    <col min="1" max="1" width="11.44140625" style="61"/>
    <col min="2" max="2" width="14.33203125" style="61" bestFit="1" customWidth="1"/>
    <col min="3" max="4" width="12.88671875" style="61" bestFit="1" customWidth="1"/>
  </cols>
  <sheetData>
    <row r="1" spans="3:5" x14ac:dyDescent="0.25">
      <c r="C1" s="62" t="s">
        <v>103</v>
      </c>
      <c r="D1" s="62" t="s">
        <v>104</v>
      </c>
      <c r="E1" s="63" t="s">
        <v>105</v>
      </c>
    </row>
    <row r="2" spans="3:5" x14ac:dyDescent="0.25">
      <c r="C2" s="61">
        <f>1500+1700+2000+2000+1500</f>
        <v>8700</v>
      </c>
      <c r="D2" s="61">
        <f>1150+115+955.19+1000+1006.26</f>
        <v>4226.45</v>
      </c>
      <c r="E2">
        <f>888+369+369+888+1846+369+369+435+435+369</f>
        <v>6337</v>
      </c>
    </row>
    <row r="3" spans="3:5" x14ac:dyDescent="0.25">
      <c r="C3" s="61">
        <f>C2/3</f>
        <v>2900</v>
      </c>
      <c r="D3" s="61">
        <f>D2/3</f>
        <v>1408.8166666666666</v>
      </c>
      <c r="E3">
        <f>E2/3</f>
        <v>2112.3333333333335</v>
      </c>
    </row>
    <row r="4" spans="3:5" x14ac:dyDescent="0.25">
      <c r="C4" s="61">
        <v>3000</v>
      </c>
      <c r="D4" s="61">
        <v>1400</v>
      </c>
      <c r="E4">
        <v>2112</v>
      </c>
    </row>
    <row r="5" spans="3:5" x14ac:dyDescent="0.25">
      <c r="C5" s="61">
        <f>SUM(C2:C4)</f>
        <v>14600</v>
      </c>
      <c r="D5" s="61">
        <f>SUM(D2:D4)</f>
        <v>7035.2666666666664</v>
      </c>
    </row>
    <row r="6" spans="3:5" x14ac:dyDescent="0.25">
      <c r="C6" s="61">
        <v>3</v>
      </c>
      <c r="D6" s="61">
        <v>3</v>
      </c>
    </row>
    <row r="7" spans="3:5" x14ac:dyDescent="0.25">
      <c r="C7" s="61">
        <f>+C5/C6</f>
        <v>4866.666666666667</v>
      </c>
      <c r="D7" s="61">
        <f>+D5/D6</f>
        <v>2345.088888888889</v>
      </c>
    </row>
    <row r="29" spans="2:4" x14ac:dyDescent="0.25">
      <c r="B29" s="62" t="s">
        <v>108</v>
      </c>
      <c r="C29" s="61">
        <v>255139</v>
      </c>
      <c r="D29" s="61">
        <f>+C29*C31</f>
        <v>30616.68</v>
      </c>
    </row>
    <row r="30" spans="2:4" x14ac:dyDescent="0.25">
      <c r="B30" s="62" t="s">
        <v>109</v>
      </c>
      <c r="C30" s="61">
        <v>30616.68</v>
      </c>
    </row>
    <row r="31" spans="2:4" x14ac:dyDescent="0.25">
      <c r="C31" s="64">
        <f>+C30/C29</f>
        <v>0.12</v>
      </c>
    </row>
    <row r="32" spans="2:4" x14ac:dyDescent="0.25">
      <c r="B32" s="62" t="s">
        <v>110</v>
      </c>
      <c r="C32" s="61">
        <v>453</v>
      </c>
      <c r="D32"/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3"/>
  <sheetViews>
    <sheetView workbookViewId="0">
      <selection activeCell="E10" sqref="E10:F15"/>
    </sheetView>
  </sheetViews>
  <sheetFormatPr baseColWidth="10" defaultRowHeight="13.2" x14ac:dyDescent="0.25"/>
  <sheetData>
    <row r="13" spans="5:5" x14ac:dyDescent="0.25">
      <c r="E13" s="64"/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Analisis 2</vt:lpstr>
      <vt:lpstr>Análisis ingresos y gastos</vt:lpstr>
      <vt:lpstr>Análisis de Buró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2023-12-14T17:11:45Z</cp:lastPrinted>
  <dcterms:created xsi:type="dcterms:W3CDTF">2004-07-06T23:55:25Z</dcterms:created>
  <dcterms:modified xsi:type="dcterms:W3CDTF">2023-12-14T17:59:22Z</dcterms:modified>
</cp:coreProperties>
</file>