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OPORFIN 2023\09 Septiembre\7.- Raúl Demetrio Hernández Mora\"/>
    </mc:Choice>
  </mc:AlternateContent>
  <xr:revisionPtr revIDLastSave="0" documentId="8_{A0877229-CCF5-487A-A845-36E26E193E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alisis 2" sheetId="6" r:id="rId1"/>
    <sheet name="Análisis ingresos y gastos" sheetId="7" r:id="rId2"/>
    <sheet name="Análisis de Buró" sheetId="5" r:id="rId3"/>
    <sheet name="Hoja1" sheetId="8" r:id="rId4"/>
    <sheet name="Hoja2" sheetId="4" r:id="rId5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" l="1"/>
  <c r="D8" i="7"/>
  <c r="D31" i="5"/>
  <c r="C31" i="5" l="1"/>
  <c r="J73" i="6" l="1"/>
  <c r="D10" i="7"/>
  <c r="J62" i="6" s="1"/>
  <c r="J65" i="6" s="1"/>
  <c r="E10" i="7"/>
  <c r="J74" i="6" s="1"/>
  <c r="D7" i="5"/>
  <c r="C7" i="5"/>
  <c r="D5" i="5"/>
  <c r="C5" i="5"/>
  <c r="E3" i="5"/>
  <c r="E2" i="5"/>
  <c r="D3" i="5"/>
  <c r="D2" i="5"/>
  <c r="C3" i="5"/>
  <c r="C2" i="5"/>
  <c r="AK47" i="6"/>
  <c r="J76" i="6" l="1"/>
  <c r="J78" i="6" s="1"/>
  <c r="AB76" i="6" s="1"/>
  <c r="AK78" i="6" s="1"/>
</calcChain>
</file>

<file path=xl/sharedStrings.xml><?xml version="1.0" encoding="utf-8"?>
<sst xmlns="http://schemas.openxmlformats.org/spreadsheetml/2006/main" count="150" uniqueCount="129">
  <si>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</si>
  <si>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</si>
  <si>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</si>
  <si>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</si>
  <si>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</si>
  <si>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</si>
  <si>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</si>
  <si>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</si>
  <si>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</si>
  <si>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</si>
  <si>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</si>
  <si>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</si>
  <si>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</si>
  <si>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</si>
  <si>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</si>
  <si>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</si>
  <si>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</si>
  <si>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</si>
  <si>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</si>
  <si>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</si>
  <si>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</si>
  <si>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</si>
  <si>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</si>
  <si>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</si>
  <si>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</si>
  <si>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</si>
  <si>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</si>
  <si>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</si>
  <si>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</si>
  <si>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</si>
  <si>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</si>
  <si>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</si>
  <si>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</si>
  <si>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</si>
  <si>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</si>
  <si>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</si>
  <si>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</si>
  <si>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</si>
  <si>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</si>
  <si>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</si>
  <si>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</si>
  <si>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</si>
  <si>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</si>
  <si>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</si>
  <si>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</si>
  <si>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</si>
  <si>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</si>
  <si>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</si>
  <si>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</si>
  <si>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</si>
  <si>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</si>
  <si>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</si>
  <si>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</si>
  <si>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</si>
  <si>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</si>
  <si>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</si>
  <si>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</si>
  <si>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</si>
  <si>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</si>
  <si>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</si>
  <si>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</si>
  <si>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</si>
  <si>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</si>
  <si>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</si>
  <si>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</si>
  <si>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</si>
  <si>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</si>
  <si>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</si>
  <si>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</si>
  <si>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</si>
  <si>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</si>
  <si>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</si>
  <si>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</si>
  <si>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</si>
  <si>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</si>
  <si>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</si>
  <si>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</si>
  <si>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</si>
  <si>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</si>
  <si>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</si>
  <si>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</si>
  <si>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</si>
  <si>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</si>
  <si>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</si>
  <si>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</si>
  <si>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</si>
  <si>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</si>
  <si>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</si>
  <si>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</si>
  <si>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</si>
  <si>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</si>
  <si>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</si>
  <si>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</si>
  <si>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</si>
  <si>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</si>
  <si>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</si>
  <si>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</si>
  <si>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SPEI</t>
  </si>
  <si>
    <t>X</t>
  </si>
  <si>
    <t>El expediente digital se encuentra completo.</t>
  </si>
  <si>
    <t>No aplica</t>
  </si>
  <si>
    <t>-----------------------</t>
  </si>
  <si>
    <t>No cuenta con créditos previos con OporFin.</t>
  </si>
  <si>
    <t>El promotor no realizó llamada</t>
  </si>
  <si>
    <t>Ingreso</t>
  </si>
  <si>
    <t>Gasto</t>
  </si>
  <si>
    <t>Credito</t>
  </si>
  <si>
    <t>José Alfredo Muñiz Rivera</t>
  </si>
  <si>
    <t xml:space="preserve"> </t>
  </si>
  <si>
    <t>Adeudo Actual</t>
  </si>
  <si>
    <t>saldo vencido</t>
  </si>
  <si>
    <t>Score</t>
  </si>
  <si>
    <t>Sus gastos fijos son el pago de sus consumos y gastos en general. Se considera un promedio de 3 meses de los Estados de cuenta para su análisis.</t>
  </si>
  <si>
    <t>Los ingresos reflejados corresponden principalmente a su nómina. Se determina un promedio trimestral para efectos de este análisis.</t>
  </si>
  <si>
    <t>JULIO</t>
  </si>
  <si>
    <t>188/4¿+</t>
  </si>
  <si>
    <t>Rosa María Olvera</t>
  </si>
  <si>
    <t>MAYO</t>
  </si>
  <si>
    <t>JUNIO</t>
  </si>
  <si>
    <t>RAÚL DEMETRIO HERNÁNDEZ MORA</t>
  </si>
  <si>
    <t>Comerciante</t>
  </si>
  <si>
    <t>Tauro Mza 9 Lt 15 Col, Galaxia, Los Reyes, Chicoloapan, EdoMex</t>
  </si>
  <si>
    <t>Cecilia Luna</t>
  </si>
  <si>
    <t>Mirella Mora</t>
  </si>
  <si>
    <t>Ernesto Morales</t>
  </si>
  <si>
    <t>El historial crediticio del cliente es regular, tiene un 67% de retraso</t>
  </si>
  <si>
    <t>Mediante el análisis de los estados bancarios del prospecto se puede identificar que su fuente principal de ingresos es su negocio, adicionalmente, no presenta garantía alguna</t>
  </si>
  <si>
    <t>En conclusión, una vez analizada toda la información proporcionada, en mi opinión, el cliente NO cuenta con la solvencia para hacer frente a esta nueva responsabilidad</t>
  </si>
  <si>
    <t>REPARA APARATOS ELÉCTRICOS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</si>
</sst>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0" fontId="1" fillId="0" borderId="0" xfId="0" applyFont="1"/>
    <xf numFmtId="9" fontId="0" fillId="0" borderId="0" xfId="4" applyFont="1"/>
    <xf numFmtId="0" fontId="8" fillId="0" borderId="0" xfId="0" applyFont="1" applyAlignment="1">
      <alignment horizontal="right"/>
    </xf>
    <xf numFmtId="0" fontId="5" fillId="0" borderId="4" xfId="0" applyFont="1" applyBorder="1"/>
    <xf numFmtId="0" fontId="5" fillId="0" borderId="3" xfId="0" applyFont="1" applyBorder="1"/>
    <xf numFmtId="0" fontId="5" fillId="0" borderId="0" xfId="0" applyFont="1"/>
    <xf numFmtId="9" fontId="0" fillId="0" borderId="0" xfId="3" applyNumberFormat="1" applyFont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8" fontId="9" fillId="0" borderId="4" xfId="3" applyNumberFormat="1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20" fillId="6" borderId="4" xfId="2" applyFont="1" applyFill="1" applyBorder="1" applyAlignment="1">
      <alignment horizontal="center"/>
    </xf>
    <xf numFmtId="164" fontId="20" fillId="6" borderId="3" xfId="2" applyFont="1" applyFill="1" applyBorder="1" applyAlignment="1">
      <alignment horizontal="center"/>
    </xf>
    <xf numFmtId="164" fontId="20" fillId="6" borderId="5" xfId="2" applyFont="1" applyFill="1" applyBorder="1" applyAlignment="1">
      <alignment horizontal="center"/>
    </xf>
    <xf numFmtId="43" fontId="9" fillId="0" borderId="4" xfId="3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4" xfId="0" applyNumberFormat="1" applyFont="1" applyBorder="1" applyAlignment="1">
      <alignment horizontal="center"/>
    </xf>
    <xf numFmtId="43" fontId="5" fillId="0" borderId="4" xfId="3" applyFont="1" applyBorder="1" applyAlignment="1">
      <alignment horizontal="center"/>
    </xf>
    <xf numFmtId="43" fontId="5" fillId="0" borderId="3" xfId="3" applyFont="1" applyBorder="1" applyAlignment="1">
      <alignment horizontal="center"/>
    </xf>
    <xf numFmtId="43" fontId="5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5">
    <cellStyle name="Euro" xfId="1" xr:uid="{00000000-0005-0000-0000-000000000000}"/>
    <cellStyle name="Millares" xfId="3" builtinId="3"/>
    <cellStyle name="Moneda" xfId="2" builtinId="4"/>
    <cellStyle name="Normal" xfId="0" builtinId="0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4" zoomScale="120" zoomScaleNormal="120" workbookViewId="0">
      <selection activeCell="U10" sqref="U10:AN10"/>
    </sheetView>
  </sheetViews>
  <sheetFormatPr baseColWidth="10" defaultColWidth="2.7109375" defaultRowHeight="12.75" x14ac:dyDescent="0.2"/>
  <cols>
    <col min="32" max="32" width="2.7109375" customWidth="1"/>
    <col min="36" max="36" width="3.85546875" customWidth="1"/>
  </cols>
  <sheetData>
    <row r="1" spans="2:40" ht="13.5" thickBot="1" x14ac:dyDescent="0.25"/>
    <row r="2" spans="2:40" ht="6" customHeight="1" x14ac:dyDescent="0.2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">
      <c r="B3" s="118" t="s">
        <v>96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20"/>
    </row>
    <row r="4" spans="2:40" ht="6" customHeight="1" x14ac:dyDescent="0.3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9.5" thickBot="1" x14ac:dyDescent="0.35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21" t="s">
        <v>8</v>
      </c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2"/>
    </row>
    <row r="6" spans="2:40" ht="12" customHeight="1" x14ac:dyDescent="0.25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4" t="s">
        <v>119</v>
      </c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23" t="s">
        <v>0</v>
      </c>
      <c r="AG7" s="123"/>
      <c r="AH7" s="123"/>
      <c r="AI7" s="123"/>
      <c r="AJ7" s="136">
        <v>1</v>
      </c>
      <c r="AK7" s="137"/>
      <c r="AL7" s="137"/>
      <c r="AM7" s="137"/>
      <c r="AN7" s="138"/>
    </row>
    <row r="8" spans="2:40" ht="3.95" customHeight="1" x14ac:dyDescent="0.25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">
      <c r="B10" s="124">
        <v>50000</v>
      </c>
      <c r="C10" s="125"/>
      <c r="D10" s="125"/>
      <c r="E10" s="125"/>
      <c r="F10" s="125"/>
      <c r="G10" s="125"/>
      <c r="H10" s="125"/>
      <c r="I10" s="125"/>
      <c r="J10" s="126"/>
      <c r="K10" s="127">
        <v>18</v>
      </c>
      <c r="L10" s="128"/>
      <c r="M10" s="128"/>
      <c r="N10" s="128"/>
      <c r="O10" s="129"/>
      <c r="P10" s="130" t="s">
        <v>97</v>
      </c>
      <c r="Q10" s="128"/>
      <c r="R10" s="128"/>
      <c r="S10" s="128"/>
      <c r="T10" s="129"/>
      <c r="U10" s="131" t="s">
        <v>128</v>
      </c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3"/>
    </row>
    <row r="11" spans="2:40" ht="12.75" customHeight="1" x14ac:dyDescent="0.2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">
      <c r="B12" s="140" t="s">
        <v>100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3"/>
      <c r="AB12" s="141" t="s">
        <v>101</v>
      </c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6"/>
    </row>
    <row r="13" spans="2:40" ht="3.95" customHeight="1" x14ac:dyDescent="0.2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">
      <c r="B14" s="10" t="s">
        <v>16</v>
      </c>
      <c r="C14" s="10"/>
      <c r="D14" s="10"/>
      <c r="E14" s="10"/>
      <c r="F14" s="10"/>
      <c r="G14" s="142" t="s">
        <v>98</v>
      </c>
      <c r="H14" s="143"/>
      <c r="I14" s="10"/>
      <c r="J14" s="10" t="s">
        <v>17</v>
      </c>
      <c r="K14" s="10"/>
      <c r="L14" s="10"/>
      <c r="M14" s="10"/>
      <c r="N14" s="10"/>
      <c r="O14" s="142"/>
      <c r="P14" s="143"/>
      <c r="Q14" s="10"/>
      <c r="R14" s="10" t="s">
        <v>18</v>
      </c>
      <c r="S14" s="10"/>
      <c r="T14" s="10"/>
      <c r="U14" s="10"/>
      <c r="V14" s="10"/>
      <c r="W14" s="79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</row>
    <row r="15" spans="2:40" ht="3.9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 t="s">
        <v>98</v>
      </c>
      <c r="T16" s="10"/>
      <c r="U16" s="10" t="s">
        <v>21</v>
      </c>
      <c r="V16" s="10"/>
      <c r="W16" s="59"/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66"/>
      <c r="AG16" s="67" t="s">
        <v>120</v>
      </c>
      <c r="AH16" s="16"/>
      <c r="AI16" s="16"/>
      <c r="AJ16" s="16"/>
      <c r="AK16" s="16"/>
      <c r="AL16" s="16"/>
      <c r="AM16" s="16"/>
      <c r="AN16" s="17"/>
    </row>
    <row r="17" spans="2:40" ht="3.95" customHeight="1" x14ac:dyDescent="0.25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25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5" hidden="1" customHeight="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">
      <c r="B20" s="10" t="s">
        <v>31</v>
      </c>
      <c r="C20" s="10"/>
      <c r="D20" s="10"/>
      <c r="E20" s="10"/>
      <c r="F20" s="10"/>
      <c r="G20" s="79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3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5" hidden="1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">
      <c r="B22" s="10" t="s">
        <v>32</v>
      </c>
      <c r="C22" s="10"/>
      <c r="D22" s="10"/>
      <c r="E22" s="10"/>
      <c r="F22" s="10"/>
      <c r="G22" s="10"/>
      <c r="H22" s="10"/>
      <c r="I22" s="79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3"/>
      <c r="AH22" s="10"/>
      <c r="AI22" s="10" t="s">
        <v>46</v>
      </c>
      <c r="AJ22" s="10"/>
      <c r="AK22" s="10"/>
      <c r="AL22" s="79"/>
      <c r="AM22" s="72"/>
      <c r="AN22" s="73"/>
    </row>
    <row r="23" spans="2:40" ht="3.95" hidden="1" customHeight="1" x14ac:dyDescent="0.2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">
      <c r="B24" s="10" t="s">
        <v>33</v>
      </c>
      <c r="C24" s="10"/>
      <c r="D24" s="10"/>
      <c r="E24" s="10"/>
      <c r="F24" s="10"/>
      <c r="G24" s="10"/>
      <c r="H24" s="10"/>
      <c r="I24" s="79"/>
      <c r="J24" s="72"/>
      <c r="K24" s="73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79"/>
      <c r="AG24" s="72"/>
      <c r="AH24" s="72"/>
      <c r="AI24" s="72"/>
      <c r="AJ24" s="72"/>
      <c r="AK24" s="72"/>
      <c r="AL24" s="72"/>
      <c r="AM24" s="72"/>
      <c r="AN24" s="73"/>
    </row>
    <row r="25" spans="2:40" ht="3.95" hidden="1" customHeight="1" x14ac:dyDescent="0.2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">
      <c r="B27" s="10" t="s">
        <v>37</v>
      </c>
      <c r="C27" s="10"/>
      <c r="D27" s="10"/>
      <c r="E27" s="10"/>
      <c r="F27" s="10"/>
      <c r="G27" s="10"/>
      <c r="H27" s="12"/>
      <c r="I27" s="12"/>
      <c r="J27" s="79"/>
      <c r="K27" s="72"/>
      <c r="L27" s="72"/>
      <c r="M27" s="73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79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3"/>
    </row>
    <row r="28" spans="2:40" ht="3.95" hidden="1" customHeight="1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">
      <c r="B29" s="10" t="s">
        <v>39</v>
      </c>
      <c r="C29" s="10"/>
      <c r="D29" s="10"/>
      <c r="E29" s="10"/>
      <c r="F29" s="10"/>
      <c r="G29" s="10"/>
      <c r="H29" s="10"/>
      <c r="I29" s="10"/>
      <c r="J29" s="79"/>
      <c r="K29" s="72"/>
      <c r="L29" s="72"/>
      <c r="M29" s="73"/>
      <c r="N29" s="10"/>
      <c r="O29" s="10" t="s">
        <v>40</v>
      </c>
      <c r="P29" s="10"/>
      <c r="Q29" s="10"/>
      <c r="R29" s="10"/>
      <c r="S29" s="10"/>
      <c r="T29" s="79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3"/>
    </row>
    <row r="30" spans="2:40" ht="3.95" hidden="1" customHeight="1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">
      <c r="B32" s="106" t="s">
        <v>41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8"/>
      <c r="N32" s="10"/>
      <c r="O32" s="97" t="s">
        <v>68</v>
      </c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9"/>
    </row>
    <row r="33" spans="2:40" ht="3.95" hidden="1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0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2"/>
    </row>
    <row r="34" spans="2:40" ht="12.75" hidden="1" customHeight="1" x14ac:dyDescent="0.2">
      <c r="B34" s="10" t="s">
        <v>42</v>
      </c>
      <c r="C34" s="10"/>
      <c r="D34" s="10"/>
      <c r="E34" s="10"/>
      <c r="F34" s="10"/>
      <c r="G34" s="10"/>
      <c r="H34" s="10"/>
      <c r="I34" s="10"/>
      <c r="J34" s="79"/>
      <c r="K34" s="72"/>
      <c r="L34" s="72"/>
      <c r="M34" s="73"/>
      <c r="N34" s="10"/>
      <c r="O34" s="103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5"/>
    </row>
    <row r="35" spans="2:40" ht="12.75" hidden="1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">
      <c r="B36" s="106" t="s">
        <v>43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5" hidden="1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">
      <c r="B38" s="10" t="s">
        <v>44</v>
      </c>
      <c r="C38" s="10"/>
      <c r="D38" s="10"/>
      <c r="E38" s="10"/>
      <c r="F38" s="10"/>
      <c r="G38" s="10"/>
      <c r="H38" s="10"/>
      <c r="I38" s="10"/>
      <c r="J38" s="87"/>
      <c r="K38" s="88"/>
      <c r="L38" s="88"/>
      <c r="M38" s="89"/>
      <c r="N38" s="10"/>
      <c r="O38" s="97" t="s">
        <v>67</v>
      </c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9"/>
    </row>
    <row r="39" spans="2:40" ht="12.75" hidden="1" customHeight="1" x14ac:dyDescent="0.2">
      <c r="B39" s="10" t="s">
        <v>45</v>
      </c>
      <c r="C39" s="10"/>
      <c r="D39" s="10"/>
      <c r="E39" s="10"/>
      <c r="F39" s="10"/>
      <c r="G39" s="10"/>
      <c r="H39" s="10"/>
      <c r="I39" s="10"/>
      <c r="J39" s="87"/>
      <c r="K39" s="88"/>
      <c r="L39" s="88"/>
      <c r="M39" s="89"/>
      <c r="N39" s="10"/>
      <c r="O39" s="100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2"/>
    </row>
    <row r="40" spans="2:40" ht="12.75" hidden="1" customHeight="1" x14ac:dyDescent="0.2">
      <c r="B40" s="10" t="s">
        <v>11</v>
      </c>
      <c r="C40" s="10"/>
      <c r="D40" s="10"/>
      <c r="E40" s="10"/>
      <c r="F40" s="10"/>
      <c r="G40" s="10"/>
      <c r="H40" s="10"/>
      <c r="I40" s="10"/>
      <c r="J40" s="87"/>
      <c r="K40" s="88"/>
      <c r="L40" s="88"/>
      <c r="M40" s="89"/>
      <c r="N40" s="10"/>
      <c r="O40" s="103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5"/>
    </row>
    <row r="41" spans="2:40" ht="12.75" hidden="1" customHeight="1" x14ac:dyDescent="0.2">
      <c r="B41" s="10" t="s">
        <v>47</v>
      </c>
      <c r="C41" s="10"/>
      <c r="D41" s="10"/>
      <c r="E41" s="10"/>
      <c r="F41" s="10"/>
      <c r="G41" s="10"/>
      <c r="H41" s="10"/>
      <c r="I41" s="10"/>
      <c r="J41" s="87"/>
      <c r="K41" s="88"/>
      <c r="L41" s="88"/>
      <c r="M41" s="89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">
      <c r="B43" s="10" t="s">
        <v>12</v>
      </c>
      <c r="C43" s="10"/>
      <c r="D43" s="10"/>
      <c r="E43" s="10"/>
      <c r="F43" s="10"/>
      <c r="G43" s="10"/>
      <c r="H43" s="10"/>
      <c r="I43" s="10"/>
      <c r="J43" s="87"/>
      <c r="K43" s="88"/>
      <c r="L43" s="88"/>
      <c r="M43" s="8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5" hidden="1" customHeight="1" x14ac:dyDescent="0.2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">
      <c r="B45" s="10"/>
      <c r="C45" s="10"/>
      <c r="D45" s="10"/>
      <c r="E45" s="14" t="s">
        <v>48</v>
      </c>
      <c r="F45" s="10"/>
      <c r="G45" s="10"/>
      <c r="H45" s="10"/>
      <c r="I45" s="10"/>
      <c r="J45" s="79"/>
      <c r="K45" s="72"/>
      <c r="L45" s="72"/>
      <c r="M45" s="73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79"/>
      <c r="AC45" s="72"/>
      <c r="AD45" s="72"/>
      <c r="AE45" s="73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5" hidden="1" customHeight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">
      <c r="B47" s="10"/>
      <c r="C47" s="14" t="s">
        <v>49</v>
      </c>
      <c r="D47" s="10"/>
      <c r="E47" s="14"/>
      <c r="F47" s="10"/>
      <c r="G47" s="10"/>
      <c r="H47" s="10"/>
      <c r="I47" s="10"/>
      <c r="J47" s="79"/>
      <c r="K47" s="72"/>
      <c r="L47" s="72"/>
      <c r="M47" s="73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79"/>
      <c r="AC47" s="72"/>
      <c r="AD47" s="72"/>
      <c r="AE47" s="73"/>
      <c r="AF47" s="25"/>
      <c r="AG47" s="26" t="s">
        <v>52</v>
      </c>
      <c r="AH47" s="25"/>
      <c r="AI47" s="25"/>
      <c r="AJ47" s="25"/>
      <c r="AK47" s="79">
        <f>11051.17-9404.05</f>
        <v>1647.1200000000008</v>
      </c>
      <c r="AL47" s="72"/>
      <c r="AM47" s="72"/>
      <c r="AN47" s="73"/>
    </row>
    <row r="48" spans="2:40" ht="12.75" hidden="1" customHeight="1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25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5" customHeight="1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">
      <c r="B51" s="10" t="s">
        <v>53</v>
      </c>
      <c r="C51" s="10"/>
      <c r="D51" s="10"/>
      <c r="E51" s="10"/>
      <c r="F51" s="10"/>
      <c r="G51" s="154" t="s">
        <v>120</v>
      </c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7"/>
    </row>
    <row r="52" spans="2:40" ht="3.95" customHeight="1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">
      <c r="B53" s="10" t="s">
        <v>7</v>
      </c>
      <c r="C53" s="10"/>
      <c r="D53" s="10"/>
      <c r="E53" s="154" t="s">
        <v>121</v>
      </c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7"/>
    </row>
    <row r="54" spans="2:40" ht="3.95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">
      <c r="B55" s="10" t="s">
        <v>14</v>
      </c>
      <c r="C55" s="10"/>
      <c r="D55" s="15"/>
      <c r="E55" s="155" t="s">
        <v>120</v>
      </c>
      <c r="F55" s="76"/>
      <c r="G55" s="76"/>
      <c r="H55" s="76"/>
      <c r="I55" s="76"/>
      <c r="J55" s="76"/>
      <c r="K55" s="76"/>
      <c r="L55" s="76"/>
      <c r="M55" s="76"/>
      <c r="N55" s="77"/>
      <c r="O55" s="10" t="s">
        <v>10</v>
      </c>
      <c r="P55" s="10"/>
      <c r="Q55" s="10"/>
      <c r="R55" s="156">
        <v>42917</v>
      </c>
      <c r="S55" s="76"/>
      <c r="T55" s="76"/>
      <c r="U55" s="77"/>
      <c r="V55" s="10" t="s">
        <v>9</v>
      </c>
      <c r="W55" s="10"/>
      <c r="X55" s="10"/>
      <c r="Y55" s="157">
        <v>5633144416</v>
      </c>
      <c r="Z55" s="158"/>
      <c r="AA55" s="158"/>
      <c r="AB55" s="158"/>
      <c r="AC55" s="159"/>
      <c r="AD55" s="10" t="s">
        <v>54</v>
      </c>
      <c r="AE55" s="25"/>
      <c r="AF55" s="25"/>
      <c r="AG55" s="25"/>
      <c r="AH55" s="25"/>
      <c r="AI55" s="160"/>
      <c r="AJ55" s="161"/>
      <c r="AK55" s="161"/>
      <c r="AL55" s="162"/>
      <c r="AM55" s="25"/>
      <c r="AN55" s="25"/>
    </row>
    <row r="56" spans="2:40" ht="3.95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">
      <c r="B57" s="10" t="s">
        <v>55</v>
      </c>
      <c r="C57" s="10"/>
      <c r="D57" s="10"/>
      <c r="E57" s="10"/>
      <c r="F57" s="10"/>
      <c r="G57" s="10"/>
      <c r="H57" s="15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3"/>
    </row>
    <row r="58" spans="2:40" ht="12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">
      <c r="B59" s="106" t="s">
        <v>56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8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5" customHeight="1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9" t="s">
        <v>113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1"/>
    </row>
    <row r="61" spans="2:40" ht="12.75" customHeight="1" x14ac:dyDescent="0.2">
      <c r="B61" s="10" t="s">
        <v>57</v>
      </c>
      <c r="C61" s="10"/>
      <c r="D61" s="10"/>
      <c r="E61" s="10"/>
      <c r="F61" s="10"/>
      <c r="G61" s="10"/>
      <c r="H61" s="10"/>
      <c r="I61" s="10"/>
      <c r="J61" s="87"/>
      <c r="K61" s="88"/>
      <c r="L61" s="88"/>
      <c r="M61" s="89"/>
      <c r="N61" s="10"/>
      <c r="O61" s="112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4"/>
    </row>
    <row r="62" spans="2:40" ht="12.75" customHeight="1" x14ac:dyDescent="0.2">
      <c r="B62" s="10" t="s">
        <v>13</v>
      </c>
      <c r="C62" s="10"/>
      <c r="D62" s="10"/>
      <c r="E62" s="10"/>
      <c r="F62" s="10"/>
      <c r="G62" s="10"/>
      <c r="H62" s="10"/>
      <c r="I62" s="10"/>
      <c r="J62" s="87">
        <f>+'Análisis ingresos y gastos'!D10</f>
        <v>7249.333333333333</v>
      </c>
      <c r="K62" s="88"/>
      <c r="L62" s="88"/>
      <c r="M62" s="89"/>
      <c r="N62" s="10"/>
      <c r="O62" s="112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4"/>
    </row>
    <row r="63" spans="2:40" ht="12.75" customHeight="1" x14ac:dyDescent="0.2">
      <c r="B63" s="10" t="s">
        <v>58</v>
      </c>
      <c r="C63" s="10"/>
      <c r="D63" s="10"/>
      <c r="E63" s="10"/>
      <c r="F63" s="10"/>
      <c r="G63" s="10"/>
      <c r="H63" s="10"/>
      <c r="I63" s="10"/>
      <c r="J63" s="87">
        <v>0</v>
      </c>
      <c r="K63" s="88"/>
      <c r="L63" s="88"/>
      <c r="M63" s="89"/>
      <c r="N63" s="10"/>
      <c r="O63" s="112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4"/>
    </row>
    <row r="64" spans="2:40" ht="3.9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15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7"/>
    </row>
    <row r="65" spans="2:40" ht="12.75" customHeight="1" x14ac:dyDescent="0.2">
      <c r="B65" s="10"/>
      <c r="C65" s="10"/>
      <c r="D65" s="10"/>
      <c r="E65" s="14" t="s">
        <v>59</v>
      </c>
      <c r="F65" s="10"/>
      <c r="G65" s="10"/>
      <c r="H65" s="10"/>
      <c r="I65" s="10"/>
      <c r="J65" s="94">
        <f>+J61+J62+J63</f>
        <v>7249.333333333333</v>
      </c>
      <c r="K65" s="95"/>
      <c r="L65" s="95"/>
      <c r="M65" s="96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">
      <c r="B67" s="106" t="s">
        <v>60</v>
      </c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5" customHeight="1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">
      <c r="B69" s="10" t="s">
        <v>61</v>
      </c>
      <c r="C69" s="10"/>
      <c r="D69" s="10"/>
      <c r="E69" s="10"/>
      <c r="F69" s="10"/>
      <c r="G69" s="10"/>
      <c r="H69" s="10"/>
      <c r="I69" s="10"/>
      <c r="J69" s="87"/>
      <c r="K69" s="88"/>
      <c r="L69" s="88"/>
      <c r="M69" s="89"/>
      <c r="N69" s="10"/>
      <c r="O69" s="109" t="s">
        <v>112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9"/>
    </row>
    <row r="70" spans="2:40" ht="12.75" customHeight="1" x14ac:dyDescent="0.2">
      <c r="B70" s="10" t="s">
        <v>62</v>
      </c>
      <c r="C70" s="10"/>
      <c r="D70" s="10"/>
      <c r="E70" s="10"/>
      <c r="F70" s="10"/>
      <c r="G70" s="10"/>
      <c r="H70" s="10"/>
      <c r="I70" s="10"/>
      <c r="J70" s="87"/>
      <c r="K70" s="88"/>
      <c r="L70" s="88"/>
      <c r="M70" s="89"/>
      <c r="N70" s="10"/>
      <c r="O70" s="100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2"/>
    </row>
    <row r="71" spans="2:40" ht="12.75" customHeight="1" x14ac:dyDescent="0.2">
      <c r="B71" s="10" t="s">
        <v>63</v>
      </c>
      <c r="C71" s="10"/>
      <c r="D71" s="10"/>
      <c r="E71" s="10"/>
      <c r="F71" s="10"/>
      <c r="G71" s="10"/>
      <c r="H71" s="10"/>
      <c r="I71" s="10"/>
      <c r="J71" s="87"/>
      <c r="K71" s="88"/>
      <c r="L71" s="88"/>
      <c r="M71" s="89"/>
      <c r="N71" s="10"/>
      <c r="O71" s="103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5"/>
    </row>
    <row r="72" spans="2:40" ht="12.75" customHeight="1" x14ac:dyDescent="0.2">
      <c r="B72" s="10" t="s">
        <v>64</v>
      </c>
      <c r="C72" s="10"/>
      <c r="D72" s="10"/>
      <c r="E72" s="10"/>
      <c r="F72" s="10"/>
      <c r="G72" s="10"/>
      <c r="H72" s="10"/>
      <c r="I72" s="10"/>
      <c r="J72" s="87"/>
      <c r="K72" s="88"/>
      <c r="L72" s="88"/>
      <c r="M72" s="8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">
      <c r="B73" s="10" t="s">
        <v>65</v>
      </c>
      <c r="C73" s="10"/>
      <c r="D73" s="10"/>
      <c r="E73" s="10"/>
      <c r="F73" s="10"/>
      <c r="G73" s="10"/>
      <c r="H73" s="10"/>
      <c r="I73" s="10"/>
      <c r="J73" s="91">
        <f>+'Análisis ingresos y gastos'!E11</f>
        <v>32371</v>
      </c>
      <c r="K73" s="92"/>
      <c r="L73" s="92"/>
      <c r="M73" s="93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">
      <c r="B74" s="10" t="s">
        <v>66</v>
      </c>
      <c r="C74" s="10"/>
      <c r="D74" s="10"/>
      <c r="E74" s="10"/>
      <c r="F74" s="10"/>
      <c r="G74" s="10"/>
      <c r="H74" s="10"/>
      <c r="I74" s="10"/>
      <c r="J74" s="87">
        <f>+'Análisis ingresos y gastos'!E10</f>
        <v>7248.666666666667</v>
      </c>
      <c r="K74" s="88"/>
      <c r="L74" s="88"/>
      <c r="M74" s="8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5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">
      <c r="B76" s="10"/>
      <c r="C76" s="10"/>
      <c r="D76" s="10"/>
      <c r="E76" s="14" t="s">
        <v>48</v>
      </c>
      <c r="F76" s="10"/>
      <c r="G76" s="10"/>
      <c r="H76" s="10"/>
      <c r="I76" s="10"/>
      <c r="J76" s="90">
        <f>+J69+J70+J71+J72+J73+J74</f>
        <v>39619.666666666664</v>
      </c>
      <c r="K76" s="72"/>
      <c r="L76" s="72"/>
      <c r="M76" s="73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86">
        <f>+J78*0.8</f>
        <v>-25896.266666666666</v>
      </c>
      <c r="AC76" s="81"/>
      <c r="AD76" s="81"/>
      <c r="AE76" s="82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5" customHeight="1" x14ac:dyDescent="0.2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">
      <c r="B78" s="10"/>
      <c r="C78" s="14" t="s">
        <v>49</v>
      </c>
      <c r="D78" s="10"/>
      <c r="E78" s="14"/>
      <c r="F78" s="10"/>
      <c r="G78" s="10"/>
      <c r="H78" s="10"/>
      <c r="I78" s="10"/>
      <c r="J78" s="94">
        <f>+J65-J76</f>
        <v>-32370.333333333332</v>
      </c>
      <c r="K78" s="95"/>
      <c r="L78" s="95"/>
      <c r="M78" s="96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80">
        <v>1249.17</v>
      </c>
      <c r="AC78" s="81"/>
      <c r="AD78" s="81"/>
      <c r="AE78" s="82"/>
      <c r="AF78" s="25"/>
      <c r="AG78" s="26" t="s">
        <v>52</v>
      </c>
      <c r="AH78" s="25"/>
      <c r="AI78" s="25"/>
      <c r="AJ78" s="25"/>
      <c r="AK78" s="83">
        <f>+AB76-AB78</f>
        <v>-27145.436666666668</v>
      </c>
      <c r="AL78" s="84"/>
      <c r="AM78" s="84"/>
      <c r="AN78" s="85"/>
    </row>
    <row r="79" spans="2:40" ht="12.75" customHeight="1" x14ac:dyDescent="0.2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">
      <c r="B84" s="79" t="s">
        <v>6</v>
      </c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3"/>
      <c r="N84" s="79" t="s">
        <v>71</v>
      </c>
      <c r="O84" s="72"/>
      <c r="P84" s="72"/>
      <c r="Q84" s="72"/>
      <c r="R84" s="73"/>
      <c r="S84" s="79" t="s">
        <v>72</v>
      </c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3"/>
    </row>
    <row r="85" spans="2:40" ht="12.75" customHeight="1" x14ac:dyDescent="0.2">
      <c r="B85" s="78" t="s">
        <v>122</v>
      </c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3"/>
      <c r="N85" s="79"/>
      <c r="O85" s="72"/>
      <c r="P85" s="72"/>
      <c r="Q85" s="72"/>
      <c r="R85" s="73"/>
      <c r="S85" s="78" t="s">
        <v>103</v>
      </c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3"/>
    </row>
    <row r="86" spans="2:40" ht="12.75" customHeight="1" x14ac:dyDescent="0.2">
      <c r="B86" s="78" t="s">
        <v>123</v>
      </c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3"/>
      <c r="N86" s="79"/>
      <c r="O86" s="72"/>
      <c r="P86" s="72"/>
      <c r="Q86" s="72"/>
      <c r="R86" s="73"/>
      <c r="S86" s="78" t="s">
        <v>103</v>
      </c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3"/>
    </row>
    <row r="87" spans="2:40" ht="12.75" customHeight="1" x14ac:dyDescent="0.2">
      <c r="B87" s="78" t="s">
        <v>124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3"/>
      <c r="N87" s="79"/>
      <c r="O87" s="72"/>
      <c r="P87" s="72"/>
      <c r="Q87" s="72"/>
      <c r="R87" s="73"/>
      <c r="S87" s="78" t="s">
        <v>103</v>
      </c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3"/>
    </row>
    <row r="88" spans="2:40" ht="12.75" customHeight="1" x14ac:dyDescent="0.2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163">
        <v>45167</v>
      </c>
      <c r="Z89" s="164"/>
      <c r="AA89" s="164"/>
      <c r="AB89" s="165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 t="s">
        <v>98</v>
      </c>
      <c r="AK89" s="38" t="s">
        <v>86</v>
      </c>
      <c r="AL89" s="55"/>
      <c r="AM89" s="54"/>
      <c r="AN89" s="38"/>
    </row>
    <row r="90" spans="2:40" ht="3.95" customHeight="1" x14ac:dyDescent="0.2">
      <c r="B90" s="68" t="s">
        <v>115</v>
      </c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">
      <c r="B91" s="144" t="s">
        <v>125</v>
      </c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6"/>
    </row>
    <row r="92" spans="2:40" ht="18.75" customHeight="1" x14ac:dyDescent="0.2">
      <c r="B92" s="147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9"/>
    </row>
    <row r="93" spans="2:40" ht="18.75" customHeight="1" x14ac:dyDescent="0.2">
      <c r="B93" s="150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2"/>
    </row>
    <row r="94" spans="2:40" ht="12.75" customHeight="1" x14ac:dyDescent="0.2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5" customHeight="1" x14ac:dyDescent="0.2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">
      <c r="B97" s="144" t="s">
        <v>102</v>
      </c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6"/>
    </row>
    <row r="98" spans="2:40" ht="12.75" customHeight="1" x14ac:dyDescent="0.2">
      <c r="B98" s="147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9"/>
    </row>
    <row r="99" spans="2:40" ht="12.75" customHeight="1" x14ac:dyDescent="0.2">
      <c r="B99" s="147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9"/>
    </row>
    <row r="100" spans="2:40" ht="12.75" customHeight="1" x14ac:dyDescent="0.2">
      <c r="B100" s="150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2"/>
    </row>
    <row r="101" spans="2:40" ht="12.75" customHeight="1" x14ac:dyDescent="0.2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5" customHeight="1" x14ac:dyDescent="0.2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">
      <c r="B104" s="10" t="s">
        <v>76</v>
      </c>
      <c r="C104" s="10"/>
      <c r="D104" s="10"/>
      <c r="E104" s="14"/>
      <c r="F104" s="10"/>
      <c r="G104" s="10"/>
      <c r="H104" s="74" t="s">
        <v>98</v>
      </c>
      <c r="I104" s="75"/>
      <c r="J104" s="12"/>
      <c r="K104" s="28" t="s">
        <v>77</v>
      </c>
      <c r="L104" s="12"/>
      <c r="M104" s="12"/>
      <c r="N104" s="10"/>
      <c r="O104" s="10"/>
      <c r="P104" s="10"/>
      <c r="Q104" s="15"/>
      <c r="R104" s="76"/>
      <c r="S104" s="76"/>
      <c r="T104" s="76"/>
      <c r="U104" s="76"/>
      <c r="V104" s="77"/>
      <c r="W104" s="10"/>
      <c r="X104" s="10" t="s">
        <v>78</v>
      </c>
      <c r="Y104" s="24"/>
      <c r="Z104" s="25"/>
      <c r="AA104" s="36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1"/>
    </row>
    <row r="105" spans="2:40" ht="3.95" customHeight="1" x14ac:dyDescent="0.2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">
      <c r="B106" s="10" t="s">
        <v>79</v>
      </c>
      <c r="C106" s="10"/>
      <c r="D106" s="10"/>
      <c r="E106" s="14"/>
      <c r="F106" s="10"/>
      <c r="G106" s="10"/>
      <c r="H106" s="74" t="s">
        <v>98</v>
      </c>
      <c r="I106" s="75"/>
      <c r="J106" s="12"/>
      <c r="K106" s="28" t="s">
        <v>77</v>
      </c>
      <c r="L106" s="12"/>
      <c r="M106" s="12"/>
      <c r="N106" s="10"/>
      <c r="O106" s="10"/>
      <c r="P106" s="10"/>
      <c r="Q106" s="15"/>
      <c r="R106" s="76"/>
      <c r="S106" s="76"/>
      <c r="T106" s="76"/>
      <c r="U106" s="76"/>
      <c r="V106" s="77"/>
      <c r="W106" s="10"/>
      <c r="X106" s="10" t="s">
        <v>78</v>
      </c>
      <c r="Y106" s="24"/>
      <c r="Z106" s="25"/>
      <c r="AA106" s="36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1"/>
    </row>
    <row r="107" spans="2:40" ht="3.95" customHeight="1" x14ac:dyDescent="0.2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">
      <c r="B108" s="10" t="s">
        <v>80</v>
      </c>
      <c r="C108" s="10"/>
      <c r="D108" s="10"/>
      <c r="E108" s="14"/>
      <c r="F108" s="10"/>
      <c r="G108" s="10"/>
      <c r="H108" s="74"/>
      <c r="I108" s="75"/>
      <c r="J108" s="12"/>
      <c r="K108" s="28" t="s">
        <v>77</v>
      </c>
      <c r="L108" s="12"/>
      <c r="M108" s="12"/>
      <c r="N108" s="10"/>
      <c r="O108" s="10"/>
      <c r="P108" s="10"/>
      <c r="Q108" s="15"/>
      <c r="R108" s="76"/>
      <c r="S108" s="76"/>
      <c r="T108" s="76"/>
      <c r="U108" s="76"/>
      <c r="V108" s="77"/>
      <c r="W108" s="10"/>
      <c r="X108" s="10" t="s">
        <v>78</v>
      </c>
      <c r="Y108" s="24"/>
      <c r="Z108" s="25"/>
      <c r="AA108" s="36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1"/>
    </row>
    <row r="109" spans="2:40" ht="3.95" customHeight="1" x14ac:dyDescent="0.2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78" t="s">
        <v>116</v>
      </c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3"/>
      <c r="AF112" s="20" t="s">
        <v>83</v>
      </c>
      <c r="AG112" s="20"/>
      <c r="AH112" s="20"/>
      <c r="AI112" s="57" t="s">
        <v>98</v>
      </c>
      <c r="AJ112" s="20"/>
      <c r="AK112" s="20" t="s">
        <v>84</v>
      </c>
      <c r="AL112" s="20"/>
      <c r="AM112" s="20"/>
      <c r="AN112" s="57"/>
    </row>
    <row r="113" spans="2:40" ht="3.95" customHeight="1" x14ac:dyDescent="0.2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">
      <c r="B114" s="153" t="s">
        <v>99</v>
      </c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6"/>
    </row>
    <row r="115" spans="2:40" ht="12.75" customHeight="1" x14ac:dyDescent="0.2">
      <c r="B115" s="147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9"/>
    </row>
    <row r="116" spans="2:40" ht="12.75" customHeight="1" x14ac:dyDescent="0.2">
      <c r="B116" s="150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2"/>
    </row>
    <row r="117" spans="2:40" ht="12.75" customHeight="1" x14ac:dyDescent="0.2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5" customHeight="1" x14ac:dyDescent="0.2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">
      <c r="B120" s="144" t="s">
        <v>126</v>
      </c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45"/>
      <c r="AI120" s="145"/>
      <c r="AJ120" s="145"/>
      <c r="AK120" s="145"/>
      <c r="AL120" s="145"/>
      <c r="AM120" s="145"/>
      <c r="AN120" s="146"/>
    </row>
    <row r="121" spans="2:40" ht="12.75" customHeight="1" x14ac:dyDescent="0.2">
      <c r="B121" s="147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9"/>
    </row>
    <row r="122" spans="2:40" ht="12.75" customHeight="1" x14ac:dyDescent="0.2">
      <c r="B122" s="147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9"/>
    </row>
    <row r="123" spans="2:40" ht="12.75" customHeight="1" x14ac:dyDescent="0.2">
      <c r="B123" s="147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9"/>
    </row>
    <row r="124" spans="2:40" ht="12.75" customHeight="1" x14ac:dyDescent="0.2">
      <c r="B124" s="147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9"/>
    </row>
    <row r="125" spans="2:40" ht="12.75" customHeight="1" x14ac:dyDescent="0.2">
      <c r="B125" s="147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9"/>
    </row>
    <row r="126" spans="2:40" ht="12.75" customHeight="1" x14ac:dyDescent="0.2">
      <c r="B126" s="150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2"/>
    </row>
    <row r="127" spans="2:40" ht="12.75" customHeight="1" x14ac:dyDescent="0.2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/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 t="s">
        <v>98</v>
      </c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166">
        <v>45182</v>
      </c>
      <c r="AH130" s="167"/>
      <c r="AI130" s="167"/>
      <c r="AJ130" s="167"/>
      <c r="AK130" s="167"/>
      <c r="AL130" s="167"/>
      <c r="AM130" s="167"/>
      <c r="AN130" s="168"/>
    </row>
    <row r="131" spans="2:40" ht="12.75" customHeight="1" x14ac:dyDescent="0.2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">
      <c r="B132" s="144" t="s">
        <v>127</v>
      </c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  <c r="AL132" s="145"/>
      <c r="AM132" s="145"/>
      <c r="AN132" s="146"/>
    </row>
    <row r="133" spans="2:40" ht="12.75" customHeight="1" x14ac:dyDescent="0.2">
      <c r="B133" s="147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9"/>
    </row>
    <row r="134" spans="2:40" ht="12.75" customHeight="1" x14ac:dyDescent="0.2">
      <c r="B134" s="147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9"/>
    </row>
    <row r="135" spans="2:40" ht="12.75" customHeight="1" x14ac:dyDescent="0.2">
      <c r="B135" s="147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9"/>
    </row>
    <row r="136" spans="2:40" ht="12.75" customHeight="1" x14ac:dyDescent="0.2">
      <c r="B136" s="150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2"/>
    </row>
    <row r="137" spans="2:40" ht="12.75" customHeight="1" x14ac:dyDescent="0.2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65" t="s">
        <v>108</v>
      </c>
      <c r="AI141" s="25"/>
      <c r="AJ141" s="25"/>
      <c r="AK141" s="25"/>
      <c r="AL141" s="25"/>
      <c r="AM141" s="25"/>
      <c r="AN141" s="25"/>
    </row>
    <row r="142" spans="2:40" ht="12.75" customHeight="1" x14ac:dyDescent="0.2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">
      <c r="B144" s="10"/>
      <c r="C144" s="10"/>
      <c r="D144" s="10"/>
      <c r="E144" s="14"/>
      <c r="F144" s="139" t="s">
        <v>107</v>
      </c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25"/>
      <c r="AL144" s="25"/>
      <c r="AM144" s="25"/>
      <c r="AN144" s="25"/>
    </row>
    <row r="145" spans="2:40" ht="12.75" customHeight="1" x14ac:dyDescent="0.2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J70:M70"/>
    <mergeCell ref="J71:M71"/>
    <mergeCell ref="J72:M72"/>
    <mergeCell ref="J73:M73"/>
    <mergeCell ref="J78:M78"/>
    <mergeCell ref="AB78:AE78"/>
    <mergeCell ref="AK78:AN78"/>
    <mergeCell ref="AB76:AE76"/>
    <mergeCell ref="J74:M74"/>
    <mergeCell ref="J76:M76"/>
    <mergeCell ref="B86:M86"/>
    <mergeCell ref="N86:R86"/>
    <mergeCell ref="S86:AN86"/>
    <mergeCell ref="S84:AN84"/>
    <mergeCell ref="N84:R84"/>
    <mergeCell ref="B84:M84"/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B67-234E-4DDE-9839-A7EE4ACEE752}">
  <dimension ref="C4:F15"/>
  <sheetViews>
    <sheetView zoomScale="115" zoomScaleNormal="115" workbookViewId="0">
      <selection activeCell="E8" sqref="E8"/>
    </sheetView>
  </sheetViews>
  <sheetFormatPr baseColWidth="10" defaultRowHeight="12.75" x14ac:dyDescent="0.2"/>
  <cols>
    <col min="5" max="5" width="12.85546875" bestFit="1" customWidth="1"/>
  </cols>
  <sheetData>
    <row r="4" spans="3:6" x14ac:dyDescent="0.2">
      <c r="D4" t="s">
        <v>56</v>
      </c>
      <c r="E4" t="s">
        <v>60</v>
      </c>
    </row>
    <row r="5" spans="3:6" x14ac:dyDescent="0.2">
      <c r="C5" t="s">
        <v>117</v>
      </c>
      <c r="D5" s="61">
        <v>20738</v>
      </c>
      <c r="E5" s="61">
        <v>20731</v>
      </c>
    </row>
    <row r="6" spans="3:6" x14ac:dyDescent="0.2">
      <c r="C6" t="s">
        <v>118</v>
      </c>
      <c r="D6" s="61">
        <v>0</v>
      </c>
      <c r="E6" s="61">
        <v>37</v>
      </c>
      <c r="F6" s="63"/>
    </row>
    <row r="7" spans="3:6" x14ac:dyDescent="0.2">
      <c r="C7" t="s">
        <v>114</v>
      </c>
      <c r="D7" s="61">
        <v>1010</v>
      </c>
      <c r="E7" s="62">
        <v>978</v>
      </c>
      <c r="F7" s="63"/>
    </row>
    <row r="8" spans="3:6" x14ac:dyDescent="0.2">
      <c r="D8" s="61">
        <f>SUM(D5:D7)</f>
        <v>21748</v>
      </c>
      <c r="E8" s="61">
        <f>SUM(E5:E7)</f>
        <v>21746</v>
      </c>
    </row>
    <row r="9" spans="3:6" x14ac:dyDescent="0.2">
      <c r="D9" s="61">
        <v>3</v>
      </c>
      <c r="E9" s="61">
        <v>3</v>
      </c>
    </row>
    <row r="10" spans="3:6" x14ac:dyDescent="0.2">
      <c r="D10" s="61">
        <f>+D8/D9</f>
        <v>7249.333333333333</v>
      </c>
      <c r="E10" s="61">
        <f>+E8/E9</f>
        <v>7248.666666666667</v>
      </c>
      <c r="F10" s="63"/>
    </row>
    <row r="11" spans="3:6" x14ac:dyDescent="0.2">
      <c r="D11" s="61"/>
      <c r="E11" s="62">
        <v>32371</v>
      </c>
    </row>
    <row r="12" spans="3:6" x14ac:dyDescent="0.2">
      <c r="D12" s="61"/>
      <c r="E12" s="61"/>
    </row>
    <row r="13" spans="3:6" x14ac:dyDescent="0.2">
      <c r="D13" s="61"/>
      <c r="E13" s="61"/>
    </row>
    <row r="14" spans="3:6" x14ac:dyDescent="0.2">
      <c r="D14" s="61"/>
      <c r="E14" s="61"/>
    </row>
    <row r="15" spans="3:6" x14ac:dyDescent="0.2">
      <c r="D15" s="61"/>
      <c r="E15" s="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22" workbookViewId="0">
      <selection activeCell="C31" sqref="C31"/>
    </sheetView>
  </sheetViews>
  <sheetFormatPr baseColWidth="10" defaultRowHeight="12.75" x14ac:dyDescent="0.2"/>
  <cols>
    <col min="1" max="1" width="11.42578125" style="61"/>
    <col min="2" max="2" width="14.28515625" style="61" bestFit="1" customWidth="1"/>
    <col min="3" max="4" width="12.85546875" style="61" bestFit="1" customWidth="1"/>
  </cols>
  <sheetData>
    <row r="1" spans="3:5" x14ac:dyDescent="0.2">
      <c r="C1" s="62" t="s">
        <v>104</v>
      </c>
      <c r="D1" s="62" t="s">
        <v>105</v>
      </c>
      <c r="E1" s="63" t="s">
        <v>106</v>
      </c>
    </row>
    <row r="2" spans="3:5" x14ac:dyDescent="0.2">
      <c r="C2" s="61">
        <f>1500+1700+2000+2000+1500</f>
        <v>8700</v>
      </c>
      <c r="D2" s="61">
        <f>1150+115+955.19+1000+1006.26</f>
        <v>4226.45</v>
      </c>
      <c r="E2">
        <f>888+369+369+888+1846+369+369+435+435+369</f>
        <v>6337</v>
      </c>
    </row>
    <row r="3" spans="3:5" x14ac:dyDescent="0.2">
      <c r="C3" s="61">
        <f>C2/3</f>
        <v>2900</v>
      </c>
      <c r="D3" s="61">
        <f>D2/3</f>
        <v>1408.8166666666666</v>
      </c>
      <c r="E3">
        <f>E2/3</f>
        <v>2112.3333333333335</v>
      </c>
    </row>
    <row r="4" spans="3:5" x14ac:dyDescent="0.2">
      <c r="C4" s="61">
        <v>3000</v>
      </c>
      <c r="D4" s="61">
        <v>1400</v>
      </c>
      <c r="E4">
        <v>2112</v>
      </c>
    </row>
    <row r="5" spans="3:5" x14ac:dyDescent="0.2">
      <c r="C5" s="61">
        <f>SUM(C2:C4)</f>
        <v>14600</v>
      </c>
      <c r="D5" s="61">
        <f>SUM(D2:D4)</f>
        <v>7035.2666666666664</v>
      </c>
    </row>
    <row r="6" spans="3:5" x14ac:dyDescent="0.2">
      <c r="C6" s="61">
        <v>3</v>
      </c>
      <c r="D6" s="61">
        <v>3</v>
      </c>
    </row>
    <row r="7" spans="3:5" x14ac:dyDescent="0.2">
      <c r="C7" s="61">
        <f>+C5/C6</f>
        <v>4866.666666666667</v>
      </c>
      <c r="D7" s="61">
        <f>+D5/D6</f>
        <v>2345.088888888889</v>
      </c>
    </row>
    <row r="29" spans="2:4" x14ac:dyDescent="0.2">
      <c r="B29" s="62" t="s">
        <v>109</v>
      </c>
      <c r="C29" s="61">
        <v>32371</v>
      </c>
      <c r="D29" s="61">
        <v>32371</v>
      </c>
    </row>
    <row r="30" spans="2:4" x14ac:dyDescent="0.2">
      <c r="B30" s="62" t="s">
        <v>110</v>
      </c>
      <c r="C30" s="61">
        <v>32371</v>
      </c>
      <c r="D30" s="69">
        <v>0.67</v>
      </c>
    </row>
    <row r="31" spans="2:4" x14ac:dyDescent="0.2">
      <c r="C31" s="64">
        <f>+C30/C29</f>
        <v>1</v>
      </c>
      <c r="D31" s="61">
        <f>+D29*D30</f>
        <v>21688.57</v>
      </c>
    </row>
    <row r="32" spans="2:4" x14ac:dyDescent="0.2">
      <c r="B32" s="62" t="s">
        <v>111</v>
      </c>
      <c r="C32" s="61">
        <v>0</v>
      </c>
      <c r="D32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389D-C78B-47BD-BB42-D5B843FEA24D}">
  <dimension ref="A1"/>
  <sheetViews>
    <sheetView topLeftCell="A4" workbookViewId="0">
      <selection activeCell="E8" sqref="E8"/>
    </sheetView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3"/>
  <sheetViews>
    <sheetView workbookViewId="0">
      <selection activeCell="E10" sqref="E10:F15"/>
    </sheetView>
  </sheetViews>
  <sheetFormatPr baseColWidth="10" defaultRowHeight="12.75" x14ac:dyDescent="0.2"/>
  <sheetData>
    <row r="13" spans="5:5" x14ac:dyDescent="0.2">
      <c r="E13" s="64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Analisis 2</vt:lpstr>
      <vt:lpstr>Análisis ingresos y gastos</vt:lpstr>
      <vt:lpstr>Análisis de Buró</vt:lpstr>
      <vt:lpstr>Hoja1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2023-05-05T22:35:59Z</cp:lastPrinted>
  <dcterms:created xsi:type="dcterms:W3CDTF">2004-07-06T23:55:25Z</dcterms:created>
  <dcterms:modified xsi:type="dcterms:W3CDTF">2023-09-13T17:27:37Z</dcterms:modified>
</cp:coreProperties>
</file>