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github/benofben/the_intelligent_property_investor/excel/4/"/>
    </mc:Choice>
  </mc:AlternateContent>
  <bookViews>
    <workbookView xWindow="0" yWindow="0" windowWidth="25600" windowHeight="16000" xr2:uid="{6B2BACE4-D29B-AC4D-90BF-6B88B76DFC11}"/>
  </bookViews>
  <sheets>
    <sheet name="Initial Loan" sheetId="1" r:id="rId1"/>
    <sheet name="2015 Refinance" sheetId="3" r:id="rId2"/>
    <sheet name="2016 Refinance" sheetId="5" r:id="rId3"/>
    <sheet name="Refinance Comparison" sheetId="6" r:id="rId4"/>
    <sheet name="Average Return" sheetId="9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5" l="1"/>
  <c r="D4" i="9"/>
  <c r="C4" i="9" l="1"/>
  <c r="B4" i="9"/>
  <c r="A4" i="9"/>
  <c r="D31" i="6" l="1"/>
  <c r="C31" i="6"/>
  <c r="B31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2" i="6"/>
  <c r="I4" i="5" l="1"/>
  <c r="I6" i="5"/>
  <c r="I7" i="5"/>
  <c r="I8" i="5"/>
  <c r="I9" i="5"/>
  <c r="K9" i="5" s="1"/>
  <c r="I10" i="5"/>
  <c r="I11" i="5"/>
  <c r="I12" i="5"/>
  <c r="I13" i="5"/>
  <c r="K13" i="5" s="1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5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4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J11" i="5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B11" i="5"/>
  <c r="B10" i="5"/>
  <c r="B9" i="5"/>
  <c r="J7" i="5"/>
  <c r="J8" i="5" s="1"/>
  <c r="J9" i="5" s="1"/>
  <c r="J10" i="5" s="1"/>
  <c r="E7" i="5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D7" i="5"/>
  <c r="J6" i="5"/>
  <c r="K6" i="5"/>
  <c r="E6" i="5"/>
  <c r="D6" i="5"/>
  <c r="N6" i="5" s="1"/>
  <c r="N5" i="5"/>
  <c r="K5" i="5"/>
  <c r="B5" i="5"/>
  <c r="N4" i="5"/>
  <c r="K4" i="5"/>
  <c r="B4" i="5"/>
  <c r="N3" i="5"/>
  <c r="H3" i="5"/>
  <c r="I3" i="5" s="1"/>
  <c r="K3" i="5" s="1"/>
  <c r="L3" i="5" s="1"/>
  <c r="M3" i="5" s="1"/>
  <c r="G3" i="5"/>
  <c r="E3" i="5"/>
  <c r="B3" i="5"/>
  <c r="N2" i="5"/>
  <c r="J2" i="5"/>
  <c r="H2" i="5"/>
  <c r="I2" i="5" s="1"/>
  <c r="G2" i="5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L6" i="5" l="1"/>
  <c r="M6" i="5" s="1"/>
  <c r="K7" i="5"/>
  <c r="L7" i="5" s="1"/>
  <c r="M7" i="5" s="1"/>
  <c r="K24" i="5"/>
  <c r="K20" i="5"/>
  <c r="K19" i="5"/>
  <c r="K30" i="5"/>
  <c r="J33" i="5"/>
  <c r="J34" i="5" s="1"/>
  <c r="K32" i="5"/>
  <c r="K25" i="5"/>
  <c r="K29" i="5"/>
  <c r="D8" i="5"/>
  <c r="N7" i="5"/>
  <c r="K26" i="5"/>
  <c r="K8" i="5"/>
  <c r="L8" i="5" s="1"/>
  <c r="M8" i="5" s="1"/>
  <c r="K23" i="5"/>
  <c r="K14" i="5"/>
  <c r="K12" i="5"/>
  <c r="K28" i="5"/>
  <c r="L4" i="5"/>
  <c r="M4" i="5" s="1"/>
  <c r="K10" i="5"/>
  <c r="K11" i="5"/>
  <c r="K15" i="5"/>
  <c r="K16" i="5"/>
  <c r="K17" i="5"/>
  <c r="K18" i="5"/>
  <c r="K27" i="5"/>
  <c r="L5" i="5"/>
  <c r="M5" i="5" s="1"/>
  <c r="K21" i="5"/>
  <c r="K22" i="5"/>
  <c r="K31" i="5"/>
  <c r="G3" i="3"/>
  <c r="M3" i="1"/>
  <c r="J2" i="3"/>
  <c r="J2" i="1"/>
  <c r="N8" i="5" l="1"/>
  <c r="D9" i="5"/>
  <c r="J35" i="5"/>
  <c r="K34" i="5"/>
  <c r="K33" i="5"/>
  <c r="E3" i="3"/>
  <c r="E3" i="1"/>
  <c r="N9" i="5" l="1"/>
  <c r="D10" i="5"/>
  <c r="L9" i="5"/>
  <c r="M9" i="5" s="1"/>
  <c r="J36" i="5"/>
  <c r="K35" i="5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K30" i="3"/>
  <c r="B30" i="3"/>
  <c r="K29" i="3"/>
  <c r="B29" i="3"/>
  <c r="K28" i="3"/>
  <c r="B28" i="3"/>
  <c r="K27" i="3"/>
  <c r="B27" i="3"/>
  <c r="K26" i="3"/>
  <c r="B26" i="3"/>
  <c r="K25" i="3"/>
  <c r="B25" i="3"/>
  <c r="B24" i="3"/>
  <c r="K23" i="3"/>
  <c r="B23" i="3"/>
  <c r="K22" i="3"/>
  <c r="B22" i="3"/>
  <c r="K21" i="3"/>
  <c r="B21" i="3"/>
  <c r="K20" i="3"/>
  <c r="B20" i="3"/>
  <c r="K19" i="3"/>
  <c r="B19" i="3"/>
  <c r="K18" i="3"/>
  <c r="B18" i="3"/>
  <c r="K17" i="3"/>
  <c r="B17" i="3"/>
  <c r="K16" i="3"/>
  <c r="B16" i="3"/>
  <c r="B15" i="3"/>
  <c r="B14" i="3"/>
  <c r="B13" i="3"/>
  <c r="K12" i="3"/>
  <c r="B12" i="3"/>
  <c r="K11" i="3"/>
  <c r="B11" i="3"/>
  <c r="K10" i="3"/>
  <c r="B10" i="3"/>
  <c r="K9" i="3"/>
  <c r="B9" i="3"/>
  <c r="K7" i="3"/>
  <c r="D7" i="3"/>
  <c r="D8" i="3" s="1"/>
  <c r="J6" i="3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K6" i="3"/>
  <c r="E6" i="3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D6" i="3"/>
  <c r="N5" i="3"/>
  <c r="K5" i="3"/>
  <c r="B5" i="3"/>
  <c r="N4" i="3"/>
  <c r="K4" i="3"/>
  <c r="B4" i="3"/>
  <c r="N3" i="3"/>
  <c r="K3" i="3"/>
  <c r="N2" i="3"/>
  <c r="B3" i="3"/>
  <c r="H2" i="3"/>
  <c r="G2" i="3"/>
  <c r="I2" i="3" s="1"/>
  <c r="K2" i="3" s="1"/>
  <c r="D11" i="5" l="1"/>
  <c r="N10" i="5"/>
  <c r="L10" i="5"/>
  <c r="M10" i="5" s="1"/>
  <c r="J37" i="5"/>
  <c r="K36" i="5"/>
  <c r="L3" i="3"/>
  <c r="M3" i="3" s="1"/>
  <c r="L6" i="3"/>
  <c r="M6" i="3" s="1"/>
  <c r="K31" i="3"/>
  <c r="L4" i="3"/>
  <c r="M4" i="3" s="1"/>
  <c r="L5" i="3"/>
  <c r="M5" i="3" s="1"/>
  <c r="D9" i="3"/>
  <c r="N8" i="3"/>
  <c r="L7" i="3"/>
  <c r="M7" i="3" s="1"/>
  <c r="J33" i="3"/>
  <c r="K32" i="3"/>
  <c r="K8" i="3"/>
  <c r="L8" i="3" s="1"/>
  <c r="M8" i="3" s="1"/>
  <c r="K13" i="3"/>
  <c r="K14" i="3"/>
  <c r="K15" i="3"/>
  <c r="K24" i="3"/>
  <c r="N6" i="3"/>
  <c r="N7" i="3"/>
  <c r="D7" i="1"/>
  <c r="D8" i="1"/>
  <c r="D9" i="1"/>
  <c r="D10" i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6" i="1"/>
  <c r="J6" i="1"/>
  <c r="J7" i="1"/>
  <c r="L4" i="1"/>
  <c r="M4" i="1"/>
  <c r="N4" i="1"/>
  <c r="L5" i="1"/>
  <c r="M5" i="1" s="1"/>
  <c r="N5" i="1"/>
  <c r="N3" i="1"/>
  <c r="N2" i="1"/>
  <c r="E6" i="1"/>
  <c r="E7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J38" i="5" l="1"/>
  <c r="K37" i="5"/>
  <c r="D12" i="5"/>
  <c r="N11" i="5"/>
  <c r="L11" i="5"/>
  <c r="M11" i="5" s="1"/>
  <c r="J34" i="3"/>
  <c r="K33" i="3"/>
  <c r="N9" i="3"/>
  <c r="D10" i="3"/>
  <c r="L9" i="3"/>
  <c r="M9" i="3" s="1"/>
  <c r="N12" i="5" l="1"/>
  <c r="D13" i="5"/>
  <c r="L12" i="5"/>
  <c r="M12" i="5" s="1"/>
  <c r="J39" i="5"/>
  <c r="K38" i="5"/>
  <c r="J35" i="3"/>
  <c r="K34" i="3"/>
  <c r="N10" i="3"/>
  <c r="D11" i="3"/>
  <c r="L10" i="3"/>
  <c r="M10" i="3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2" i="1"/>
  <c r="I2" i="1" s="1"/>
  <c r="N13" i="5" l="1"/>
  <c r="D14" i="5"/>
  <c r="L13" i="5"/>
  <c r="M13" i="5" s="1"/>
  <c r="J40" i="5"/>
  <c r="K39" i="5"/>
  <c r="D12" i="3"/>
  <c r="N11" i="3"/>
  <c r="L11" i="3"/>
  <c r="M11" i="3" s="1"/>
  <c r="J36" i="3"/>
  <c r="K35" i="3"/>
  <c r="J8" i="1"/>
  <c r="D15" i="5" l="1"/>
  <c r="N14" i="5"/>
  <c r="L14" i="5"/>
  <c r="M14" i="5" s="1"/>
  <c r="J41" i="5"/>
  <c r="K40" i="5"/>
  <c r="J37" i="3"/>
  <c r="K36" i="3"/>
  <c r="N12" i="3"/>
  <c r="D13" i="3"/>
  <c r="L12" i="3"/>
  <c r="M12" i="3" s="1"/>
  <c r="E8" i="1"/>
  <c r="J42" i="5" l="1"/>
  <c r="K41" i="5"/>
  <c r="D16" i="5"/>
  <c r="N15" i="5"/>
  <c r="L15" i="5"/>
  <c r="M15" i="5" s="1"/>
  <c r="J38" i="3"/>
  <c r="K37" i="3"/>
  <c r="N13" i="3"/>
  <c r="D14" i="3"/>
  <c r="L13" i="3"/>
  <c r="M13" i="3" s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E9" i="1" s="1"/>
  <c r="B3" i="1"/>
  <c r="B4" i="1"/>
  <c r="B5" i="1"/>
  <c r="J43" i="5" l="1"/>
  <c r="K42" i="5"/>
  <c r="N16" i="5"/>
  <c r="D17" i="5"/>
  <c r="L16" i="5"/>
  <c r="M16" i="5" s="1"/>
  <c r="J39" i="3"/>
  <c r="K38" i="3"/>
  <c r="N14" i="3"/>
  <c r="D15" i="3"/>
  <c r="L14" i="3"/>
  <c r="M14" i="3" s="1"/>
  <c r="E10" i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/>
  <c r="N7" i="1"/>
  <c r="N17" i="5" l="1"/>
  <c r="D18" i="5"/>
  <c r="L17" i="5"/>
  <c r="M17" i="5" s="1"/>
  <c r="J44" i="5"/>
  <c r="K43" i="5"/>
  <c r="J40" i="3"/>
  <c r="K39" i="3"/>
  <c r="D16" i="3"/>
  <c r="N15" i="3"/>
  <c r="L15" i="3"/>
  <c r="M15" i="3" s="1"/>
  <c r="E37" i="1"/>
  <c r="N6" i="1"/>
  <c r="D19" i="5" l="1"/>
  <c r="N18" i="5"/>
  <c r="L18" i="5"/>
  <c r="M18" i="5" s="1"/>
  <c r="J45" i="5"/>
  <c r="K44" i="5"/>
  <c r="J41" i="3"/>
  <c r="K40" i="3"/>
  <c r="D17" i="3"/>
  <c r="N16" i="3"/>
  <c r="L16" i="3"/>
  <c r="M16" i="3" s="1"/>
  <c r="E38" i="1"/>
  <c r="D20" i="5" l="1"/>
  <c r="N19" i="5"/>
  <c r="L19" i="5"/>
  <c r="M19" i="5" s="1"/>
  <c r="J46" i="5"/>
  <c r="K45" i="5"/>
  <c r="N17" i="3"/>
  <c r="D18" i="3"/>
  <c r="L17" i="3"/>
  <c r="M17" i="3" s="1"/>
  <c r="J42" i="3"/>
  <c r="K41" i="3"/>
  <c r="E39" i="1"/>
  <c r="N20" i="5" l="1"/>
  <c r="D21" i="5"/>
  <c r="L20" i="5"/>
  <c r="M20" i="5" s="1"/>
  <c r="J47" i="5"/>
  <c r="K46" i="5"/>
  <c r="D19" i="3"/>
  <c r="N18" i="3"/>
  <c r="L18" i="3"/>
  <c r="M18" i="3" s="1"/>
  <c r="J43" i="3"/>
  <c r="K42" i="3"/>
  <c r="E40" i="1"/>
  <c r="N21" i="5" l="1"/>
  <c r="D22" i="5"/>
  <c r="L21" i="5"/>
  <c r="M21" i="5" s="1"/>
  <c r="J48" i="5"/>
  <c r="K47" i="5"/>
  <c r="D20" i="3"/>
  <c r="N19" i="3"/>
  <c r="L19" i="3"/>
  <c r="M19" i="3" s="1"/>
  <c r="J44" i="3"/>
  <c r="K43" i="3"/>
  <c r="E41" i="1"/>
  <c r="K4" i="1"/>
  <c r="K3" i="1"/>
  <c r="K2" i="1"/>
  <c r="L3" i="1" s="1"/>
  <c r="D23" i="5" l="1"/>
  <c r="N22" i="5"/>
  <c r="L22" i="5"/>
  <c r="M22" i="5" s="1"/>
  <c r="J49" i="5"/>
  <c r="K48" i="5"/>
  <c r="D21" i="3"/>
  <c r="N20" i="3"/>
  <c r="L20" i="3"/>
  <c r="M20" i="3" s="1"/>
  <c r="J45" i="3"/>
  <c r="K44" i="3"/>
  <c r="N9" i="1"/>
  <c r="N8" i="1"/>
  <c r="E42" i="1"/>
  <c r="K5" i="1"/>
  <c r="J50" i="5" l="1"/>
  <c r="K49" i="5"/>
  <c r="D24" i="5"/>
  <c r="N23" i="5"/>
  <c r="L23" i="5"/>
  <c r="M23" i="5" s="1"/>
  <c r="N21" i="3"/>
  <c r="D22" i="3"/>
  <c r="L21" i="3"/>
  <c r="M21" i="3" s="1"/>
  <c r="J46" i="3"/>
  <c r="K45" i="3"/>
  <c r="N10" i="1"/>
  <c r="E43" i="1"/>
  <c r="K6" i="1"/>
  <c r="L6" i="1" s="1"/>
  <c r="M6" i="1" s="1"/>
  <c r="N24" i="5" l="1"/>
  <c r="D25" i="5"/>
  <c r="L24" i="5"/>
  <c r="M24" i="5" s="1"/>
  <c r="J51" i="5"/>
  <c r="K50" i="5"/>
  <c r="N22" i="3"/>
  <c r="D23" i="3"/>
  <c r="L22" i="3"/>
  <c r="M22" i="3" s="1"/>
  <c r="J47" i="3"/>
  <c r="K46" i="3"/>
  <c r="N11" i="1"/>
  <c r="E44" i="1"/>
  <c r="K7" i="1"/>
  <c r="L7" i="1" s="1"/>
  <c r="M7" i="1" s="1"/>
  <c r="N25" i="5" l="1"/>
  <c r="D26" i="5"/>
  <c r="L25" i="5"/>
  <c r="M25" i="5" s="1"/>
  <c r="J52" i="5"/>
  <c r="K51" i="5"/>
  <c r="D24" i="3"/>
  <c r="N23" i="3"/>
  <c r="L23" i="3"/>
  <c r="M23" i="3" s="1"/>
  <c r="J48" i="3"/>
  <c r="K47" i="3"/>
  <c r="N12" i="1"/>
  <c r="E45" i="1"/>
  <c r="J9" i="1"/>
  <c r="K8" i="1"/>
  <c r="L8" i="1" s="1"/>
  <c r="M8" i="1" s="1"/>
  <c r="D27" i="5" l="1"/>
  <c r="N26" i="5"/>
  <c r="L26" i="5"/>
  <c r="M26" i="5" s="1"/>
  <c r="J53" i="5"/>
  <c r="K52" i="5"/>
  <c r="D25" i="3"/>
  <c r="N24" i="3"/>
  <c r="L24" i="3"/>
  <c r="M24" i="3" s="1"/>
  <c r="J49" i="3"/>
  <c r="K48" i="3"/>
  <c r="N13" i="1"/>
  <c r="E46" i="1"/>
  <c r="J10" i="1"/>
  <c r="K9" i="1"/>
  <c r="L9" i="1" s="1"/>
  <c r="M9" i="1" s="1"/>
  <c r="J54" i="5" l="1"/>
  <c r="K53" i="5"/>
  <c r="D28" i="5"/>
  <c r="N27" i="5"/>
  <c r="L27" i="5"/>
  <c r="M27" i="5" s="1"/>
  <c r="N25" i="3"/>
  <c r="D26" i="3"/>
  <c r="L25" i="3"/>
  <c r="M25" i="3" s="1"/>
  <c r="J50" i="3"/>
  <c r="K49" i="3"/>
  <c r="N14" i="1"/>
  <c r="E47" i="1"/>
  <c r="J11" i="1"/>
  <c r="K10" i="1"/>
  <c r="L10" i="1" s="1"/>
  <c r="M10" i="1" s="1"/>
  <c r="D29" i="5" l="1"/>
  <c r="N28" i="5"/>
  <c r="L28" i="5"/>
  <c r="M28" i="5" s="1"/>
  <c r="J55" i="5"/>
  <c r="K54" i="5"/>
  <c r="N26" i="3"/>
  <c r="D27" i="3"/>
  <c r="L26" i="3"/>
  <c r="M26" i="3" s="1"/>
  <c r="J51" i="3"/>
  <c r="K50" i="3"/>
  <c r="N15" i="1"/>
  <c r="E48" i="1"/>
  <c r="K11" i="1"/>
  <c r="L11" i="1" s="1"/>
  <c r="M11" i="1" s="1"/>
  <c r="J12" i="1"/>
  <c r="J56" i="5" l="1"/>
  <c r="K55" i="5"/>
  <c r="N29" i="5"/>
  <c r="D30" i="5"/>
  <c r="L29" i="5"/>
  <c r="M29" i="5" s="1"/>
  <c r="D28" i="3"/>
  <c r="N27" i="3"/>
  <c r="L27" i="3"/>
  <c r="M27" i="3" s="1"/>
  <c r="J52" i="3"/>
  <c r="K51" i="3"/>
  <c r="N16" i="1"/>
  <c r="E49" i="1"/>
  <c r="J13" i="1"/>
  <c r="K12" i="1"/>
  <c r="L12" i="1" s="1"/>
  <c r="M12" i="1" s="1"/>
  <c r="J57" i="5" l="1"/>
  <c r="K56" i="5"/>
  <c r="N30" i="5"/>
  <c r="D31" i="5"/>
  <c r="L30" i="5"/>
  <c r="M30" i="5" s="1"/>
  <c r="N28" i="3"/>
  <c r="D29" i="3"/>
  <c r="L28" i="3"/>
  <c r="M28" i="3" s="1"/>
  <c r="J53" i="3"/>
  <c r="K52" i="3"/>
  <c r="N17" i="1"/>
  <c r="E50" i="1"/>
  <c r="K13" i="1"/>
  <c r="L13" i="1" s="1"/>
  <c r="M13" i="1" s="1"/>
  <c r="J14" i="1"/>
  <c r="J58" i="5" l="1"/>
  <c r="K57" i="5"/>
  <c r="D32" i="5"/>
  <c r="N31" i="5"/>
  <c r="L31" i="5"/>
  <c r="M31" i="5" s="1"/>
  <c r="N29" i="3"/>
  <c r="D30" i="3"/>
  <c r="L29" i="3"/>
  <c r="M29" i="3" s="1"/>
  <c r="J54" i="3"/>
  <c r="K53" i="3"/>
  <c r="N18" i="1"/>
  <c r="E51" i="1"/>
  <c r="J15" i="1"/>
  <c r="K14" i="1"/>
  <c r="L14" i="1" s="1"/>
  <c r="M14" i="1" s="1"/>
  <c r="D33" i="5" l="1"/>
  <c r="N32" i="5"/>
  <c r="L32" i="5"/>
  <c r="M32" i="5" s="1"/>
  <c r="J59" i="5"/>
  <c r="K58" i="5"/>
  <c r="D31" i="3"/>
  <c r="N30" i="3"/>
  <c r="L30" i="3"/>
  <c r="M30" i="3" s="1"/>
  <c r="J55" i="3"/>
  <c r="K54" i="3"/>
  <c r="N19" i="1"/>
  <c r="E52" i="1"/>
  <c r="J16" i="1"/>
  <c r="K15" i="1"/>
  <c r="L15" i="1" s="1"/>
  <c r="M15" i="1" s="1"/>
  <c r="J60" i="5" l="1"/>
  <c r="K59" i="5"/>
  <c r="N33" i="5"/>
  <c r="D34" i="5"/>
  <c r="L33" i="5"/>
  <c r="M33" i="5" s="1"/>
  <c r="D32" i="3"/>
  <c r="N31" i="3"/>
  <c r="L31" i="3"/>
  <c r="M31" i="3" s="1"/>
  <c r="J56" i="3"/>
  <c r="K55" i="3"/>
  <c r="N20" i="1"/>
  <c r="E53" i="1"/>
  <c r="J17" i="1"/>
  <c r="K16" i="1"/>
  <c r="L16" i="1" s="1"/>
  <c r="M16" i="1" s="1"/>
  <c r="J61" i="5" l="1"/>
  <c r="K60" i="5"/>
  <c r="N34" i="5"/>
  <c r="D35" i="5"/>
  <c r="L34" i="5"/>
  <c r="M34" i="5" s="1"/>
  <c r="N32" i="3"/>
  <c r="D33" i="3"/>
  <c r="L32" i="3"/>
  <c r="M32" i="3" s="1"/>
  <c r="J57" i="3"/>
  <c r="K56" i="3"/>
  <c r="N21" i="1"/>
  <c r="E54" i="1"/>
  <c r="K17" i="1"/>
  <c r="L17" i="1" s="1"/>
  <c r="M17" i="1" s="1"/>
  <c r="J18" i="1"/>
  <c r="J62" i="5" l="1"/>
  <c r="K61" i="5"/>
  <c r="N35" i="5"/>
  <c r="D36" i="5"/>
  <c r="L35" i="5"/>
  <c r="M35" i="5" s="1"/>
  <c r="N33" i="3"/>
  <c r="D34" i="3"/>
  <c r="L33" i="3"/>
  <c r="M33" i="3" s="1"/>
  <c r="J58" i="3"/>
  <c r="K57" i="3"/>
  <c r="N22" i="1"/>
  <c r="E55" i="1"/>
  <c r="J19" i="1"/>
  <c r="K18" i="1"/>
  <c r="L18" i="1" s="1"/>
  <c r="M18" i="1" s="1"/>
  <c r="J63" i="5" l="1"/>
  <c r="K62" i="5"/>
  <c r="N36" i="5"/>
  <c r="D37" i="5"/>
  <c r="L36" i="5"/>
  <c r="M36" i="5" s="1"/>
  <c r="N34" i="3"/>
  <c r="D35" i="3"/>
  <c r="L34" i="3"/>
  <c r="M34" i="3" s="1"/>
  <c r="J59" i="3"/>
  <c r="K58" i="3"/>
  <c r="N23" i="1"/>
  <c r="E56" i="1"/>
  <c r="J20" i="1"/>
  <c r="K19" i="1"/>
  <c r="L19" i="1" s="1"/>
  <c r="M19" i="1" s="1"/>
  <c r="J64" i="5" l="1"/>
  <c r="K63" i="5"/>
  <c r="N37" i="5"/>
  <c r="D38" i="5"/>
  <c r="L37" i="5"/>
  <c r="M37" i="5" s="1"/>
  <c r="N35" i="3"/>
  <c r="D36" i="3"/>
  <c r="L35" i="3"/>
  <c r="M35" i="3" s="1"/>
  <c r="J60" i="3"/>
  <c r="K59" i="3"/>
  <c r="N24" i="1"/>
  <c r="E57" i="1"/>
  <c r="J21" i="1"/>
  <c r="K20" i="1"/>
  <c r="L20" i="1" s="1"/>
  <c r="M20" i="1" s="1"/>
  <c r="J65" i="5" l="1"/>
  <c r="K64" i="5"/>
  <c r="N38" i="5"/>
  <c r="D39" i="5"/>
  <c r="L38" i="5"/>
  <c r="M38" i="5" s="1"/>
  <c r="N36" i="3"/>
  <c r="D37" i="3"/>
  <c r="L36" i="3"/>
  <c r="M36" i="3" s="1"/>
  <c r="J61" i="3"/>
  <c r="K60" i="3"/>
  <c r="N25" i="1"/>
  <c r="E58" i="1"/>
  <c r="K21" i="1"/>
  <c r="L21" i="1" s="1"/>
  <c r="M21" i="1" s="1"/>
  <c r="J22" i="1"/>
  <c r="J66" i="5" l="1"/>
  <c r="K65" i="5"/>
  <c r="N39" i="5"/>
  <c r="D40" i="5"/>
  <c r="L39" i="5"/>
  <c r="M39" i="5" s="1"/>
  <c r="N37" i="3"/>
  <c r="D38" i="3"/>
  <c r="L37" i="3"/>
  <c r="M37" i="3" s="1"/>
  <c r="J62" i="3"/>
  <c r="K61" i="3"/>
  <c r="N26" i="1"/>
  <c r="E59" i="1"/>
  <c r="J23" i="1"/>
  <c r="K22" i="1"/>
  <c r="L22" i="1" s="1"/>
  <c r="M22" i="1" s="1"/>
  <c r="J67" i="5" l="1"/>
  <c r="K66" i="5"/>
  <c r="N40" i="5"/>
  <c r="D41" i="5"/>
  <c r="L40" i="5"/>
  <c r="M40" i="5" s="1"/>
  <c r="N38" i="3"/>
  <c r="D39" i="3"/>
  <c r="L38" i="3"/>
  <c r="M38" i="3" s="1"/>
  <c r="J63" i="3"/>
  <c r="K62" i="3"/>
  <c r="N27" i="1"/>
  <c r="E60" i="1"/>
  <c r="J24" i="1"/>
  <c r="K23" i="1"/>
  <c r="L23" i="1" s="1"/>
  <c r="M23" i="1" s="1"/>
  <c r="J68" i="5" l="1"/>
  <c r="K67" i="5"/>
  <c r="N41" i="5"/>
  <c r="D42" i="5"/>
  <c r="L41" i="5"/>
  <c r="M41" i="5" s="1"/>
  <c r="N39" i="3"/>
  <c r="D40" i="3"/>
  <c r="L39" i="3"/>
  <c r="M39" i="3" s="1"/>
  <c r="J64" i="3"/>
  <c r="K63" i="3"/>
  <c r="N28" i="1"/>
  <c r="E61" i="1"/>
  <c r="J25" i="1"/>
  <c r="K24" i="1"/>
  <c r="L24" i="1" s="1"/>
  <c r="M24" i="1" s="1"/>
  <c r="J69" i="5" l="1"/>
  <c r="K69" i="5" s="1"/>
  <c r="K68" i="5"/>
  <c r="N42" i="5"/>
  <c r="D43" i="5"/>
  <c r="L42" i="5"/>
  <c r="M42" i="5" s="1"/>
  <c r="N40" i="3"/>
  <c r="D41" i="3"/>
  <c r="L40" i="3"/>
  <c r="M40" i="3" s="1"/>
  <c r="J65" i="3"/>
  <c r="K64" i="3"/>
  <c r="N29" i="1"/>
  <c r="E62" i="1"/>
  <c r="K25" i="1"/>
  <c r="L25" i="1" s="1"/>
  <c r="M25" i="1" s="1"/>
  <c r="J26" i="1"/>
  <c r="N43" i="5" l="1"/>
  <c r="D44" i="5"/>
  <c r="L43" i="5"/>
  <c r="M43" i="5" s="1"/>
  <c r="N41" i="3"/>
  <c r="D42" i="3"/>
  <c r="L41" i="3"/>
  <c r="M41" i="3" s="1"/>
  <c r="J66" i="3"/>
  <c r="K65" i="3"/>
  <c r="N30" i="1"/>
  <c r="E63" i="1"/>
  <c r="J27" i="1"/>
  <c r="K26" i="1"/>
  <c r="L26" i="1" s="1"/>
  <c r="M26" i="1" s="1"/>
  <c r="N44" i="5" l="1"/>
  <c r="D45" i="5"/>
  <c r="L44" i="5"/>
  <c r="M44" i="5" s="1"/>
  <c r="N42" i="3"/>
  <c r="D43" i="3"/>
  <c r="L42" i="3"/>
  <c r="M42" i="3" s="1"/>
  <c r="J67" i="3"/>
  <c r="K66" i="3"/>
  <c r="N31" i="1"/>
  <c r="E64" i="1"/>
  <c r="J28" i="1"/>
  <c r="K27" i="1"/>
  <c r="L27" i="1" s="1"/>
  <c r="M27" i="1" s="1"/>
  <c r="N45" i="5" l="1"/>
  <c r="D46" i="5"/>
  <c r="L45" i="5"/>
  <c r="M45" i="5" s="1"/>
  <c r="N43" i="3"/>
  <c r="D44" i="3"/>
  <c r="L43" i="3"/>
  <c r="M43" i="3" s="1"/>
  <c r="J68" i="3"/>
  <c r="K67" i="3"/>
  <c r="N32" i="1"/>
  <c r="E65" i="1"/>
  <c r="J29" i="1"/>
  <c r="K28" i="1"/>
  <c r="L28" i="1" s="1"/>
  <c r="M28" i="1" s="1"/>
  <c r="N46" i="5" l="1"/>
  <c r="D47" i="5"/>
  <c r="L46" i="5"/>
  <c r="M46" i="5" s="1"/>
  <c r="N44" i="3"/>
  <c r="D45" i="3"/>
  <c r="L44" i="3"/>
  <c r="M44" i="3" s="1"/>
  <c r="J69" i="3"/>
  <c r="K69" i="3" s="1"/>
  <c r="K68" i="3"/>
  <c r="N33" i="1"/>
  <c r="E66" i="1"/>
  <c r="K29" i="1"/>
  <c r="L29" i="1" s="1"/>
  <c r="M29" i="1" s="1"/>
  <c r="J30" i="1"/>
  <c r="N47" i="5" l="1"/>
  <c r="D48" i="5"/>
  <c r="L47" i="5"/>
  <c r="M47" i="5" s="1"/>
  <c r="N45" i="3"/>
  <c r="D46" i="3"/>
  <c r="L45" i="3"/>
  <c r="M45" i="3" s="1"/>
  <c r="N34" i="1"/>
  <c r="E67" i="1"/>
  <c r="J31" i="1"/>
  <c r="K30" i="1"/>
  <c r="L30" i="1" s="1"/>
  <c r="M30" i="1" s="1"/>
  <c r="N48" i="5" l="1"/>
  <c r="D49" i="5"/>
  <c r="L48" i="5"/>
  <c r="M48" i="5" s="1"/>
  <c r="N46" i="3"/>
  <c r="D47" i="3"/>
  <c r="L46" i="3"/>
  <c r="M46" i="3" s="1"/>
  <c r="N35" i="1"/>
  <c r="E68" i="1"/>
  <c r="J32" i="1"/>
  <c r="K31" i="1"/>
  <c r="L31" i="1" s="1"/>
  <c r="M31" i="1" s="1"/>
  <c r="N49" i="5" l="1"/>
  <c r="D50" i="5"/>
  <c r="L49" i="5"/>
  <c r="M49" i="5" s="1"/>
  <c r="N47" i="3"/>
  <c r="D48" i="3"/>
  <c r="L47" i="3"/>
  <c r="M47" i="3" s="1"/>
  <c r="N36" i="1"/>
  <c r="E69" i="1"/>
  <c r="J33" i="1"/>
  <c r="K32" i="1"/>
  <c r="L32" i="1" s="1"/>
  <c r="M32" i="1" s="1"/>
  <c r="N50" i="5" l="1"/>
  <c r="D51" i="5"/>
  <c r="L50" i="5"/>
  <c r="M50" i="5" s="1"/>
  <c r="N48" i="3"/>
  <c r="D49" i="3"/>
  <c r="L48" i="3"/>
  <c r="M48" i="3" s="1"/>
  <c r="N37" i="1"/>
  <c r="K33" i="1"/>
  <c r="L33" i="1" s="1"/>
  <c r="M33" i="1" s="1"/>
  <c r="J34" i="1"/>
  <c r="N51" i="5" l="1"/>
  <c r="D52" i="5"/>
  <c r="L51" i="5"/>
  <c r="M51" i="5" s="1"/>
  <c r="N49" i="3"/>
  <c r="D50" i="3"/>
  <c r="L49" i="3"/>
  <c r="M49" i="3" s="1"/>
  <c r="N38" i="1"/>
  <c r="J35" i="1"/>
  <c r="K34" i="1"/>
  <c r="L34" i="1" s="1"/>
  <c r="M34" i="1" s="1"/>
  <c r="N52" i="5" l="1"/>
  <c r="D53" i="5"/>
  <c r="L52" i="5"/>
  <c r="M52" i="5" s="1"/>
  <c r="N50" i="3"/>
  <c r="D51" i="3"/>
  <c r="L50" i="3"/>
  <c r="M50" i="3" s="1"/>
  <c r="N39" i="1"/>
  <c r="J36" i="1"/>
  <c r="K35" i="1"/>
  <c r="L35" i="1" s="1"/>
  <c r="M35" i="1" s="1"/>
  <c r="N53" i="5" l="1"/>
  <c r="D54" i="5"/>
  <c r="L53" i="5"/>
  <c r="M53" i="5" s="1"/>
  <c r="N51" i="3"/>
  <c r="D52" i="3"/>
  <c r="L51" i="3"/>
  <c r="M51" i="3" s="1"/>
  <c r="N40" i="1"/>
  <c r="J37" i="1"/>
  <c r="K36" i="1"/>
  <c r="L36" i="1" s="1"/>
  <c r="M36" i="1" s="1"/>
  <c r="N54" i="5" l="1"/>
  <c r="D55" i="5"/>
  <c r="L54" i="5"/>
  <c r="M54" i="5" s="1"/>
  <c r="N52" i="3"/>
  <c r="D53" i="3"/>
  <c r="L52" i="3"/>
  <c r="M52" i="3" s="1"/>
  <c r="N41" i="1"/>
  <c r="K37" i="1"/>
  <c r="L37" i="1" s="1"/>
  <c r="M37" i="1" s="1"/>
  <c r="J38" i="1"/>
  <c r="N55" i="5" l="1"/>
  <c r="D56" i="5"/>
  <c r="L55" i="5"/>
  <c r="M55" i="5" s="1"/>
  <c r="N53" i="3"/>
  <c r="D54" i="3"/>
  <c r="L53" i="3"/>
  <c r="M53" i="3" s="1"/>
  <c r="N42" i="1"/>
  <c r="J39" i="1"/>
  <c r="K38" i="1"/>
  <c r="L38" i="1" s="1"/>
  <c r="M38" i="1" s="1"/>
  <c r="N56" i="5" l="1"/>
  <c r="D57" i="5"/>
  <c r="L56" i="5"/>
  <c r="M56" i="5" s="1"/>
  <c r="N54" i="3"/>
  <c r="D55" i="3"/>
  <c r="L54" i="3"/>
  <c r="M54" i="3" s="1"/>
  <c r="N43" i="1"/>
  <c r="J40" i="1"/>
  <c r="K39" i="1"/>
  <c r="L39" i="1" s="1"/>
  <c r="M39" i="1" s="1"/>
  <c r="N57" i="5" l="1"/>
  <c r="D58" i="5"/>
  <c r="L57" i="5"/>
  <c r="M57" i="5" s="1"/>
  <c r="N55" i="3"/>
  <c r="D56" i="3"/>
  <c r="L55" i="3"/>
  <c r="M55" i="3" s="1"/>
  <c r="N44" i="1"/>
  <c r="J41" i="1"/>
  <c r="K40" i="1"/>
  <c r="L40" i="1" s="1"/>
  <c r="M40" i="1" s="1"/>
  <c r="N58" i="5" l="1"/>
  <c r="D59" i="5"/>
  <c r="L58" i="5"/>
  <c r="M58" i="5" s="1"/>
  <c r="N56" i="3"/>
  <c r="D57" i="3"/>
  <c r="L56" i="3"/>
  <c r="M56" i="3" s="1"/>
  <c r="N45" i="1"/>
  <c r="K41" i="1"/>
  <c r="L41" i="1" s="1"/>
  <c r="M41" i="1" s="1"/>
  <c r="J42" i="1"/>
  <c r="N59" i="5" l="1"/>
  <c r="D60" i="5"/>
  <c r="L59" i="5"/>
  <c r="M59" i="5" s="1"/>
  <c r="N57" i="3"/>
  <c r="D58" i="3"/>
  <c r="L57" i="3"/>
  <c r="M57" i="3" s="1"/>
  <c r="N46" i="1"/>
  <c r="J43" i="1"/>
  <c r="K42" i="1"/>
  <c r="L42" i="1" s="1"/>
  <c r="M42" i="1" s="1"/>
  <c r="N60" i="5" l="1"/>
  <c r="D61" i="5"/>
  <c r="L60" i="5"/>
  <c r="M60" i="5" s="1"/>
  <c r="N58" i="3"/>
  <c r="D59" i="3"/>
  <c r="L58" i="3"/>
  <c r="M58" i="3" s="1"/>
  <c r="N47" i="1"/>
  <c r="J44" i="1"/>
  <c r="K43" i="1"/>
  <c r="L43" i="1" s="1"/>
  <c r="M43" i="1" s="1"/>
  <c r="N61" i="5" l="1"/>
  <c r="D62" i="5"/>
  <c r="L61" i="5"/>
  <c r="M61" i="5" s="1"/>
  <c r="N59" i="3"/>
  <c r="D60" i="3"/>
  <c r="L59" i="3"/>
  <c r="M59" i="3" s="1"/>
  <c r="N48" i="1"/>
  <c r="J45" i="1"/>
  <c r="K44" i="1"/>
  <c r="L44" i="1" s="1"/>
  <c r="M44" i="1" s="1"/>
  <c r="N62" i="5" l="1"/>
  <c r="D63" i="5"/>
  <c r="L62" i="5"/>
  <c r="M62" i="5" s="1"/>
  <c r="N60" i="3"/>
  <c r="D61" i="3"/>
  <c r="L60" i="3"/>
  <c r="M60" i="3" s="1"/>
  <c r="N49" i="1"/>
  <c r="K45" i="1"/>
  <c r="L45" i="1" s="1"/>
  <c r="M45" i="1" s="1"/>
  <c r="J46" i="1"/>
  <c r="N63" i="5" l="1"/>
  <c r="D64" i="5"/>
  <c r="L63" i="5"/>
  <c r="M63" i="5" s="1"/>
  <c r="N61" i="3"/>
  <c r="D62" i="3"/>
  <c r="L61" i="3"/>
  <c r="M61" i="3" s="1"/>
  <c r="N50" i="1"/>
  <c r="J47" i="1"/>
  <c r="K46" i="1"/>
  <c r="L46" i="1" s="1"/>
  <c r="M46" i="1" s="1"/>
  <c r="N64" i="5" l="1"/>
  <c r="D65" i="5"/>
  <c r="L64" i="5"/>
  <c r="M64" i="5" s="1"/>
  <c r="N62" i="3"/>
  <c r="D63" i="3"/>
  <c r="L62" i="3"/>
  <c r="M62" i="3" s="1"/>
  <c r="N51" i="1"/>
  <c r="J48" i="1"/>
  <c r="K47" i="1"/>
  <c r="L47" i="1" s="1"/>
  <c r="M47" i="1" s="1"/>
  <c r="N65" i="5" l="1"/>
  <c r="D66" i="5"/>
  <c r="L65" i="5"/>
  <c r="M65" i="5" s="1"/>
  <c r="N63" i="3"/>
  <c r="D64" i="3"/>
  <c r="L63" i="3"/>
  <c r="M63" i="3" s="1"/>
  <c r="N52" i="1"/>
  <c r="J49" i="1"/>
  <c r="K48" i="1"/>
  <c r="L48" i="1" s="1"/>
  <c r="M48" i="1" s="1"/>
  <c r="N66" i="5" l="1"/>
  <c r="D67" i="5"/>
  <c r="L66" i="5"/>
  <c r="M66" i="5" s="1"/>
  <c r="N64" i="3"/>
  <c r="D65" i="3"/>
  <c r="L64" i="3"/>
  <c r="M64" i="3" s="1"/>
  <c r="N53" i="1"/>
  <c r="K49" i="1"/>
  <c r="L49" i="1" s="1"/>
  <c r="M49" i="1" s="1"/>
  <c r="J50" i="1"/>
  <c r="N67" i="5" l="1"/>
  <c r="D68" i="5"/>
  <c r="L67" i="5"/>
  <c r="M67" i="5" s="1"/>
  <c r="N65" i="3"/>
  <c r="D66" i="3"/>
  <c r="L65" i="3"/>
  <c r="M65" i="3" s="1"/>
  <c r="N54" i="1"/>
  <c r="J51" i="1"/>
  <c r="K50" i="1"/>
  <c r="L50" i="1" s="1"/>
  <c r="M50" i="1" s="1"/>
  <c r="N68" i="5" l="1"/>
  <c r="D69" i="5"/>
  <c r="L68" i="5"/>
  <c r="M68" i="5" s="1"/>
  <c r="N66" i="3"/>
  <c r="D67" i="3"/>
  <c r="L66" i="3"/>
  <c r="M66" i="3" s="1"/>
  <c r="N55" i="1"/>
  <c r="J52" i="1"/>
  <c r="K51" i="1"/>
  <c r="L51" i="1" s="1"/>
  <c r="M51" i="1" s="1"/>
  <c r="N69" i="5" l="1"/>
  <c r="L69" i="5"/>
  <c r="M69" i="5" s="1"/>
  <c r="N67" i="3"/>
  <c r="D68" i="3"/>
  <c r="L67" i="3"/>
  <c r="M67" i="3" s="1"/>
  <c r="N56" i="1"/>
  <c r="J53" i="1"/>
  <c r="K52" i="1"/>
  <c r="L52" i="1" s="1"/>
  <c r="M52" i="1" s="1"/>
  <c r="N68" i="3" l="1"/>
  <c r="D69" i="3"/>
  <c r="L68" i="3"/>
  <c r="M68" i="3" s="1"/>
  <c r="N57" i="1"/>
  <c r="K53" i="1"/>
  <c r="L53" i="1" s="1"/>
  <c r="M53" i="1" s="1"/>
  <c r="J54" i="1"/>
  <c r="N69" i="3" l="1"/>
  <c r="L69" i="3"/>
  <c r="M69" i="3" s="1"/>
  <c r="N58" i="1"/>
  <c r="J55" i="1"/>
  <c r="K54" i="1"/>
  <c r="L54" i="1" s="1"/>
  <c r="M54" i="1" s="1"/>
  <c r="N59" i="1" l="1"/>
  <c r="J56" i="1"/>
  <c r="K55" i="1"/>
  <c r="L55" i="1" s="1"/>
  <c r="M55" i="1" s="1"/>
  <c r="N60" i="1" l="1"/>
  <c r="J57" i="1"/>
  <c r="K56" i="1"/>
  <c r="L56" i="1" s="1"/>
  <c r="M56" i="1" s="1"/>
  <c r="N61" i="1" l="1"/>
  <c r="K57" i="1"/>
  <c r="L57" i="1" s="1"/>
  <c r="M57" i="1" s="1"/>
  <c r="J58" i="1"/>
  <c r="N62" i="1" l="1"/>
  <c r="J59" i="1"/>
  <c r="K58" i="1"/>
  <c r="L58" i="1" s="1"/>
  <c r="M58" i="1" s="1"/>
  <c r="N63" i="1" l="1"/>
  <c r="J60" i="1"/>
  <c r="K59" i="1"/>
  <c r="L59" i="1" s="1"/>
  <c r="M59" i="1" s="1"/>
  <c r="N64" i="1" l="1"/>
  <c r="J61" i="1"/>
  <c r="K60" i="1"/>
  <c r="L60" i="1" s="1"/>
  <c r="M60" i="1" s="1"/>
  <c r="N65" i="1" l="1"/>
  <c r="K61" i="1"/>
  <c r="L61" i="1" s="1"/>
  <c r="M61" i="1" s="1"/>
  <c r="J62" i="1"/>
  <c r="N66" i="1" l="1"/>
  <c r="J63" i="1"/>
  <c r="K62" i="1"/>
  <c r="L62" i="1" s="1"/>
  <c r="M62" i="1" s="1"/>
  <c r="N67" i="1" l="1"/>
  <c r="J64" i="1"/>
  <c r="K63" i="1"/>
  <c r="L63" i="1" s="1"/>
  <c r="M63" i="1" s="1"/>
  <c r="N68" i="1" l="1"/>
  <c r="N69" i="1"/>
  <c r="J65" i="1"/>
  <c r="K64" i="1"/>
  <c r="L64" i="1" s="1"/>
  <c r="M64" i="1" s="1"/>
  <c r="K65" i="1" l="1"/>
  <c r="L65" i="1" s="1"/>
  <c r="M65" i="1" s="1"/>
  <c r="J66" i="1"/>
  <c r="J67" i="1" l="1"/>
  <c r="K66" i="1"/>
  <c r="L66" i="1" s="1"/>
  <c r="M66" i="1" s="1"/>
  <c r="J68" i="1" l="1"/>
  <c r="K67" i="1"/>
  <c r="L67" i="1" s="1"/>
  <c r="M67" i="1" s="1"/>
  <c r="J69" i="1" l="1"/>
  <c r="K68" i="1"/>
  <c r="L68" i="1" s="1"/>
  <c r="M68" i="1" s="1"/>
  <c r="K69" i="1" l="1"/>
  <c r="L69" i="1" s="1"/>
  <c r="M69" i="1" s="1"/>
</calcChain>
</file>

<file path=xl/sharedStrings.xml><?xml version="1.0" encoding="utf-8"?>
<sst xmlns="http://schemas.openxmlformats.org/spreadsheetml/2006/main" count="51" uniqueCount="21">
  <si>
    <t>Year</t>
  </si>
  <si>
    <t>Appreciation</t>
  </si>
  <si>
    <t>Mortgage Payment</t>
  </si>
  <si>
    <t>Monthly Interest</t>
  </si>
  <si>
    <t>Months Paid</t>
  </si>
  <si>
    <t>Loan Balance</t>
  </si>
  <si>
    <t>Value</t>
  </si>
  <si>
    <t>Equity</t>
  </si>
  <si>
    <t>Return on Equity</t>
  </si>
  <si>
    <t>Rent</t>
  </si>
  <si>
    <t>Cash Flow</t>
  </si>
  <si>
    <t>Expenses</t>
  </si>
  <si>
    <t>Escrow Payment</t>
  </si>
  <si>
    <t>Δ Equity + Expenses</t>
  </si>
  <si>
    <t>Initial Loan</t>
  </si>
  <si>
    <t>2016 Refinance</t>
  </si>
  <si>
    <t>2015 Refinance</t>
  </si>
  <si>
    <t>Total Cash Flow</t>
  </si>
  <si>
    <t>Return</t>
  </si>
  <si>
    <t>Annual Return</t>
  </si>
  <si>
    <t>2014 to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</si>
</sst>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0%"/>
    <numFmt numFmtId="165" formatCode="0.000000000000000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Fill="1"/>
    <xf numFmtId="0" fontId="3" fillId="0" borderId="0" xfId="0" applyFont="1"/>
    <xf numFmtId="9" fontId="0" fillId="0" borderId="0" xfId="0" applyNumberFormat="1" applyFill="1"/>
    <xf numFmtId="44" fontId="0" fillId="0" borderId="0" xfId="1" applyFont="1" applyFill="1"/>
    <xf numFmtId="44" fontId="0" fillId="0" borderId="0" xfId="1" applyFont="1"/>
    <xf numFmtId="44" fontId="0" fillId="0" borderId="0" xfId="0" applyNumberFormat="1"/>
    <xf numFmtId="164" fontId="0" fillId="0" borderId="0" xfId="2" applyNumberFormat="1" applyFont="1" applyFill="1"/>
    <xf numFmtId="10" fontId="0" fillId="0" borderId="0" xfId="2" applyNumberFormat="1" applyFont="1"/>
    <xf numFmtId="165" fontId="0" fillId="0" borderId="0" xfId="0" applyNumberFormat="1"/>
    <xf numFmtId="0" fontId="2" fillId="0" borderId="0" xfId="0" applyFont="1"/>
    <xf numFmtId="0" fontId="0" fillId="2" borderId="0" xfId="0" applyFill="1"/>
    <xf numFmtId="9" fontId="0" fillId="2" borderId="0" xfId="0" applyNumberFormat="1" applyFill="1"/>
    <xf numFmtId="44" fontId="0" fillId="2" borderId="0" xfId="1" applyFont="1" applyFill="1"/>
    <xf numFmtId="164" fontId="0" fillId="2" borderId="0" xfId="2" applyNumberFormat="1" applyFont="1" applyFill="1"/>
    <xf numFmtId="9" fontId="0" fillId="2" borderId="0" xfId="2" applyFont="1" applyFill="1"/>
    <xf numFmtId="44" fontId="0" fillId="2" borderId="0" xfId="0" applyNumberFormat="1" applyFill="1"/>
    <xf numFmtId="10" fontId="0" fillId="2" borderId="0" xfId="2" applyNumberFormat="1" applyFont="1" applyFill="1"/>
    <xf numFmtId="44" fontId="0" fillId="0" borderId="0" xfId="0" applyNumberFormat="1" applyFill="1"/>
    <xf numFmtId="10" fontId="0" fillId="0" borderId="0" xfId="2" applyNumberFormat="1" applyFont="1" applyFill="1"/>
    <xf numFmtId="0" fontId="0" fillId="0" borderId="0" xfId="0" applyFill="1"/>
    <xf numFmtId="0" fontId="4" fillId="0" borderId="0" xfId="0" applyFont="1"/>
    <xf numFmtId="10" fontId="0" fillId="0" borderId="0" xfId="0" applyNumberFormat="1"/>
    <xf numFmtId="9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and %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'Initial Loan'!$K$1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'Initial Loan'!$A$2:$A$42</c:f>
              <c:numCache>
                <c:formatCode>General</c:formatCode>
                <c:ptCount val="4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</c:numCache>
            </c:numRef>
          </c:cat>
          <c:val>
            <c:numRef>
              <c:f>'Initial Loan'!$K$2:$K$42</c:f>
              <c:numCache>
                <c:formatCode>_("$"* #,##0.00_);_("$"* \(#,##0.00\);_("$"* "-"??_);_(@_)</c:formatCode>
                <c:ptCount val="41"/>
                <c:pt idx="0">
                  <c:v>18750</c:v>
                </c:pt>
                <c:pt idx="1">
                  <c:v>201726.78758272866</c:v>
                </c:pt>
                <c:pt idx="2">
                  <c:v>302651.3357234681</c:v>
                </c:pt>
                <c:pt idx="3">
                  <c:v>434305.23655076552</c:v>
                </c:pt>
                <c:pt idx="4">
                  <c:v>465801.52991605701</c:v>
                </c:pt>
                <c:pt idx="5">
                  <c:v>498389.12370668357</c:v>
                </c:pt>
                <c:pt idx="6">
                  <c:v>532108.24763198034</c:v>
                </c:pt>
                <c:pt idx="7">
                  <c:v>567000.72153081594</c:v>
                </c:pt>
                <c:pt idx="8">
                  <c:v>603110.02268267423</c:v>
                </c:pt>
                <c:pt idx="9">
                  <c:v>640481.356141211</c:v>
                </c:pt>
                <c:pt idx="10">
                  <c:v>679161.72823228128</c:v>
                </c:pt>
                <c:pt idx="11">
                  <c:v>719200.02336531854</c:v>
                </c:pt>
                <c:pt idx="12">
                  <c:v>760647.08431417763</c:v>
                </c:pt>
                <c:pt idx="13">
                  <c:v>803555.79613113287</c:v>
                </c:pt>
                <c:pt idx="14">
                  <c:v>847981.17386568687</c:v>
                </c:pt>
                <c:pt idx="15">
                  <c:v>893980.45426819753</c:v>
                </c:pt>
                <c:pt idx="16">
                  <c:v>941613.19166710728</c:v>
                </c:pt>
                <c:pt idx="17">
                  <c:v>990941.3582177544</c:v>
                </c:pt>
                <c:pt idx="18">
                  <c:v>1042029.4487304189</c:v>
                </c:pt>
                <c:pt idx="19">
                  <c:v>1094944.5902953928</c:v>
                </c:pt>
                <c:pt idx="20">
                  <c:v>1149756.6569335153</c:v>
                </c:pt>
                <c:pt idx="21">
                  <c:v>1206538.389511788</c:v>
                </c:pt>
                <c:pt idx="22">
                  <c:v>1265365.5211754257</c:v>
                </c:pt>
                <c:pt idx="23">
                  <c:v>1326316.9085600108</c:v>
                </c:pt>
                <c:pt idx="24">
                  <c:v>1389474.6690603558</c:v>
                </c:pt>
                <c:pt idx="25">
                  <c:v>1454924.3244462574</c:v>
                </c:pt>
                <c:pt idx="26">
                  <c:v>1522754.9511295783</c:v>
                </c:pt>
                <c:pt idx="27">
                  <c:v>1593059.3374020613</c:v>
                </c:pt>
                <c:pt idx="28">
                  <c:v>1665934.1479789976</c:v>
                </c:pt>
                <c:pt idx="29">
                  <c:v>1741480.0962003639</c:v>
                </c:pt>
                <c:pt idx="30">
                  <c:v>1819802.1242583797</c:v>
                </c:pt>
                <c:pt idx="31">
                  <c:v>1874396.1879861311</c:v>
                </c:pt>
                <c:pt idx="32">
                  <c:v>1930628.073625715</c:v>
                </c:pt>
                <c:pt idx="33">
                  <c:v>1988546.9158344865</c:v>
                </c:pt>
                <c:pt idx="34">
                  <c:v>2048203.3233095212</c:v>
                </c:pt>
                <c:pt idx="35">
                  <c:v>2109649.423008807</c:v>
                </c:pt>
                <c:pt idx="36">
                  <c:v>2172938.9056990715</c:v>
                </c:pt>
                <c:pt idx="37">
                  <c:v>2238127.0728700436</c:v>
                </c:pt>
                <c:pt idx="38">
                  <c:v>2305270.885056145</c:v>
                </c:pt>
                <c:pt idx="39">
                  <c:v>2374429.0116078295</c:v>
                </c:pt>
                <c:pt idx="40">
                  <c:v>2445661.8819560646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534575"/>
        <c:axId val="1150536271"/>
      </c:barChart>
      <c:lineChart>
        <c:grouping val="standard"/>
        <c:varyColors val="0"/>
        <c:ser>
          <c:idx val="11"/>
          <c:order val="1"/>
          <c:tx>
            <c:strRef>
              <c:f>'Initial Loan'!$M$1</c:f>
              <c:strCache>
                <c:ptCount val="1"/>
                <c:pt idx="0">
                  <c:v>Return on Equity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'Initial Loan'!$A$2:$A$42</c:f>
              <c:numCache>
                <c:formatCode>General</c:formatCode>
                <c:ptCount val="4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</c:numCache>
            </c:numRef>
          </c:cat>
          <c:val>
            <c:numRef>
              <c:f>'Initial Loan'!$M$2:$M$42</c:f>
              <c:numCache>
                <c:formatCode>0.00%</c:formatCode>
                <c:ptCount val="41"/>
                <c:pt idx="1">
                  <c:v>9.7247726710788616</c:v>
                </c:pt>
                <c:pt idx="2">
                  <c:v>0.47293415655872789</c:v>
                </c:pt>
                <c:pt idx="3">
                  <c:v>0.40322075742894065</c:v>
                </c:pt>
                <c:pt idx="4">
                  <c:v>7.4716979290896601E-2</c:v>
                </c:pt>
                <c:pt idx="5">
                  <c:v>7.3744191988413754E-2</c:v>
                </c:pt>
                <c:pt idx="6">
                  <c:v>7.2864422531959377E-2</c:v>
                </c:pt>
                <c:pt idx="7">
                  <c:v>7.2064901065489392E-2</c:v>
                </c:pt>
                <c:pt idx="8">
                  <c:v>7.1335080835943615E-2</c:v>
                </c:pt>
                <c:pt idx="9">
                  <c:v>7.0666174400685108E-2</c:v>
                </c:pt>
                <c:pt idx="10">
                  <c:v>7.0050801300688192E-2</c:v>
                </c:pt>
                <c:pt idx="11">
                  <c:v>6.9482717149535703E-2</c:v>
                </c:pt>
                <c:pt idx="12">
                  <c:v>6.8956603003389544E-2</c:v>
                </c:pt>
                <c:pt idx="13">
                  <c:v>6.8467899923069953E-2</c:v>
                </c:pt>
                <c:pt idx="14">
                  <c:v>6.8012677806803354E-2</c:v>
                </c:pt>
                <c:pt idx="15">
                  <c:v>6.7587530487930064E-2</c:v>
                </c:pt>
                <c:pt idx="16">
                  <c:v>6.7189491160168799E-2</c:v>
                </c:pt>
                <c:pt idx="17">
                  <c:v>6.6815963678970913E-2</c:v>
                </c:pt>
                <c:pt idx="18">
                  <c:v>6.6464666367791678E-2</c:v>
                </c:pt>
                <c:pt idx="19">
                  <c:v>6.613358575211134E-2</c:v>
                </c:pt>
                <c:pt idx="20">
                  <c:v>6.5820938233696447E-2</c:v>
                </c:pt>
                <c:pt idx="21">
                  <c:v>6.552513815967459E-2</c:v>
                </c:pt>
                <c:pt idx="22">
                  <c:v>6.5244771075466154E-2</c:v>
                </c:pt>
                <c:pt idx="23">
                  <c:v>6.4978571205767291E-2</c:v>
                </c:pt>
                <c:pt idx="24">
                  <c:v>6.4725402404027993E-2</c:v>
                </c:pt>
                <c:pt idx="25">
                  <c:v>6.4484241962903976E-2</c:v>
                </c:pt>
                <c:pt idx="26">
                  <c:v>6.4254166796796602E-2</c:v>
                </c:pt>
                <c:pt idx="27">
                  <c:v>6.4034341600799127E-2</c:v>
                </c:pt>
                <c:pt idx="28">
                  <c:v>6.3824008664032164E-2</c:v>
                </c:pt>
                <c:pt idx="29">
                  <c:v>6.3622479073947649E-2</c:v>
                </c:pt>
                <c:pt idx="30">
                  <c:v>6.3429125095047362E-2</c:v>
                </c:pt>
                <c:pt idx="31">
                  <c:v>6.2911269384990018E-2</c:v>
                </c:pt>
                <c:pt idx="32">
                  <c:v>6.2911269384990018E-2</c:v>
                </c:pt>
                <c:pt idx="33">
                  <c:v>6.2911269384990046E-2</c:v>
                </c:pt>
                <c:pt idx="34">
                  <c:v>6.2911269384990087E-2</c:v>
                </c:pt>
                <c:pt idx="35">
                  <c:v>6.2911269384990115E-2</c:v>
                </c:pt>
                <c:pt idx="36">
                  <c:v>6.2911269384990143E-2</c:v>
                </c:pt>
                <c:pt idx="37">
                  <c:v>6.2911269384990004E-2</c:v>
                </c:pt>
                <c:pt idx="38">
                  <c:v>6.2911269384990073E-2</c:v>
                </c:pt>
                <c:pt idx="39">
                  <c:v>6.2911269384990059E-2</c:v>
                </c:pt>
                <c:pt idx="40">
                  <c:v>6.2911269384990115E-2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14287"/>
        <c:axId val="1139953247"/>
      </c:lineChart>
      <c:catAx>
        <c:axId val="115053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6271"/>
        <c:crosses val="autoZero"/>
        <c:auto val="1"/>
        <c:lblAlgn val="ctr"/>
        <c:lblOffset val="100"/>
        <c:noMultiLvlLbl val="0"/>
      </c:catAx>
      <c:valAx>
        <c:axId val="11505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4575"/>
        <c:crosses val="autoZero"/>
        <c:crossBetween val="between"/>
      </c:valAx>
      <c:valAx>
        <c:axId val="113995324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14287"/>
        <c:crosses val="max"/>
        <c:crossBetween val="between"/>
      </c:valAx>
      <c:catAx>
        <c:axId val="1140114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9953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'Initial Loan'!$N$1</c:f>
              <c:strCache>
                <c:ptCount val="1"/>
                <c:pt idx="0">
                  <c:v>Cash Flow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'Initial Loan'!$A$2:$A$42</c:f>
              <c:numCache>
                <c:formatCode>General</c:formatCode>
                <c:ptCount val="4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</c:numCache>
            </c:numRef>
          </c:cat>
          <c:val>
            <c:numRef>
              <c:f>'Initial Loan'!$N$2:$N$42</c:f>
              <c:numCache>
                <c:formatCode>_("$"* #,##0.00_);_("$"* \(#,##0.00\);_("$"* "-"??_);_(@_)</c:formatCode>
                <c:ptCount val="41"/>
                <c:pt idx="0">
                  <c:v>-161807.51999999999</c:v>
                </c:pt>
                <c:pt idx="1">
                  <c:v>-637.3000000000053</c:v>
                </c:pt>
                <c:pt idx="2">
                  <c:v>-5521.0599999999995</c:v>
                </c:pt>
                <c:pt idx="3">
                  <c:v>-9618.6000000000022</c:v>
                </c:pt>
                <c:pt idx="4">
                  <c:v>953.6820000000007</c:v>
                </c:pt>
                <c:pt idx="5">
                  <c:v>1762.5636599999962</c:v>
                </c:pt>
                <c:pt idx="6">
                  <c:v>2595.7117697999984</c:v>
                </c:pt>
                <c:pt idx="7">
                  <c:v>3453.854322893998</c:v>
                </c:pt>
                <c:pt idx="8">
                  <c:v>4337.7411525808166</c:v>
                </c:pt>
                <c:pt idx="9">
                  <c:v>5248.1445871582418</c:v>
                </c:pt>
                <c:pt idx="10">
                  <c:v>6185.860124772993</c:v>
                </c:pt>
                <c:pt idx="11">
                  <c:v>7151.7071285161801</c:v>
                </c:pt>
                <c:pt idx="12">
                  <c:v>8146.529542371667</c:v>
                </c:pt>
                <c:pt idx="13">
                  <c:v>9171.1966286428215</c:v>
                </c:pt>
                <c:pt idx="14">
                  <c:v>10226.603727502103</c:v>
                </c:pt>
                <c:pt idx="15">
                  <c:v>11313.67303932717</c:v>
                </c:pt>
                <c:pt idx="16">
                  <c:v>12433.354430506986</c:v>
                </c:pt>
                <c:pt idx="17">
                  <c:v>13586.626263422197</c:v>
                </c:pt>
                <c:pt idx="18">
                  <c:v>14774.496251324868</c:v>
                </c:pt>
                <c:pt idx="19">
                  <c:v>15998.002338864611</c:v>
                </c:pt>
                <c:pt idx="20">
                  <c:v>17258.21360903055</c:v>
                </c:pt>
                <c:pt idx="21">
                  <c:v>18556.231217301465</c:v>
                </c:pt>
                <c:pt idx="22">
                  <c:v>19893.189353820511</c:v>
                </c:pt>
                <c:pt idx="23">
                  <c:v>21270.256234435128</c:v>
                </c:pt>
                <c:pt idx="24">
                  <c:v>22688.635121468185</c:v>
                </c:pt>
                <c:pt idx="25">
                  <c:v>24149.565375112223</c:v>
                </c:pt>
                <c:pt idx="26">
                  <c:v>25654.323536365591</c:v>
                </c:pt>
                <c:pt idx="27">
                  <c:v>27204.224442456562</c:v>
                </c:pt>
                <c:pt idx="28">
                  <c:v>28800.622375730265</c:v>
                </c:pt>
                <c:pt idx="29">
                  <c:v>30444.912247002179</c:v>
                </c:pt>
                <c:pt idx="30">
                  <c:v>32138.530814412246</c:v>
                </c:pt>
                <c:pt idx="31">
                  <c:v>59891.997938844623</c:v>
                </c:pt>
                <c:pt idx="32">
                  <c:v>61688.757877009964</c:v>
                </c:pt>
                <c:pt idx="33">
                  <c:v>63539.420613320261</c:v>
                </c:pt>
                <c:pt idx="34">
                  <c:v>65445.603231719877</c:v>
                </c:pt>
                <c:pt idx="35">
                  <c:v>67408.971328671469</c:v>
                </c:pt>
                <c:pt idx="36">
                  <c:v>69431.240468531614</c:v>
                </c:pt>
                <c:pt idx="37">
                  <c:v>71514.177682587571</c:v>
                </c:pt>
                <c:pt idx="38">
                  <c:v>73659.603013065192</c:v>
                </c:pt>
                <c:pt idx="39">
                  <c:v>75869.39110345715</c:v>
                </c:pt>
                <c:pt idx="40">
                  <c:v>78145.472836560861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21-414E-AA7E-DB7A5EB63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376591"/>
        <c:axId val="1318378287"/>
      </c:lineChart>
      <c:catAx>
        <c:axId val="131837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8287"/>
        <c:crosses val="autoZero"/>
        <c:auto val="1"/>
        <c:lblAlgn val="ctr"/>
        <c:lblOffset val="100"/>
        <c:noMultiLvlLbl val="0"/>
      </c:catAx>
      <c:valAx>
        <c:axId val="13183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and %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'2015 Refinance'!$K$1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'2015 Refinance'!$A$2:$A$42</c:f>
              <c:numCache>
                <c:formatCode>General</c:formatCode>
                <c:ptCount val="4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</c:numCache>
            </c:numRef>
          </c:cat>
          <c:val>
            <c:numRef>
              <c:f>'2015 Refinance'!$K$2:$K$42</c:f>
              <c:numCache>
                <c:formatCode>_("$"* #,##0.00_);_("$"* \(#,##0.00\);_("$"* "-"??_);_(@_)</c:formatCode>
                <c:ptCount val="41"/>
                <c:pt idx="0">
                  <c:v>18750</c:v>
                </c:pt>
                <c:pt idx="1">
                  <c:v>198520</c:v>
                </c:pt>
                <c:pt idx="2">
                  <c:v>300092.76152420079</c:v>
                </c:pt>
                <c:pt idx="3">
                  <c:v>432365.00174245087</c:v>
                </c:pt>
                <c:pt idx="4">
                  <c:v>464445.58205617144</c:v>
                </c:pt>
                <c:pt idx="5">
                  <c:v>497578.90672052617</c:v>
                </c:pt>
                <c:pt idx="6">
                  <c:v>531800.35531024146</c:v>
                </c:pt>
                <c:pt idx="7">
                  <c:v>567146.52841921162</c:v>
                </c:pt>
                <c:pt idx="8">
                  <c:v>603655.2910018221</c:v>
                </c:pt>
                <c:pt idx="9">
                  <c:v>641365.81729662511</c:v>
                </c:pt>
                <c:pt idx="10">
                  <c:v>680318.63739169925</c:v>
                </c:pt>
                <c:pt idx="11">
                  <c:v>720555.68549329694</c:v>
                </c:pt>
                <c:pt idx="12">
                  <c:v>762120.34996176278</c:v>
                </c:pt>
                <c:pt idx="13">
                  <c:v>805057.52518115495</c:v>
                </c:pt>
                <c:pt idx="14">
                  <c:v>849413.66533156671</c:v>
                </c:pt>
                <c:pt idx="15">
                  <c:v>895236.84013579809</c:v>
                </c:pt>
                <c:pt idx="16">
                  <c:v>942576.79265479464</c:v>
                </c:pt>
                <c:pt idx="17">
                  <c:v>991484.99920913554</c:v>
                </c:pt>
                <c:pt idx="18">
                  <c:v>1042014.7315068415</c:v>
                </c:pt>
                <c:pt idx="19">
                  <c:v>1094221.1210608713</c:v>
                </c:pt>
                <c:pt idx="20">
                  <c:v>1148161.2259829007</c:v>
                </c:pt>
                <c:pt idx="21">
                  <c:v>1203894.1002433272</c:v>
                </c:pt>
                <c:pt idx="22">
                  <c:v>1261480.8654909243</c:v>
                </c:pt>
                <c:pt idx="23">
                  <c:v>1320984.7855291984</c:v>
                </c:pt>
                <c:pt idx="24">
                  <c:v>1382471.3435502457</c:v>
                </c:pt>
                <c:pt idx="25">
                  <c:v>1446008.3222308429</c:v>
                </c:pt>
                <c:pt idx="26">
                  <c:v>1511665.8867995474</c:v>
                </c:pt>
                <c:pt idx="27">
                  <c:v>1579516.671187829</c:v>
                </c:pt>
                <c:pt idx="28">
                  <c:v>1649635.8673826363</c:v>
                </c:pt>
                <c:pt idx="29">
                  <c:v>1722101.3181023775</c:v>
                </c:pt>
                <c:pt idx="30">
                  <c:v>1796993.6129230435</c:v>
                </c:pt>
                <c:pt idx="31">
                  <c:v>1874396.1879861311</c:v>
                </c:pt>
                <c:pt idx="32">
                  <c:v>1930628.073625715</c:v>
                </c:pt>
                <c:pt idx="33">
                  <c:v>1988546.9158344865</c:v>
                </c:pt>
                <c:pt idx="34">
                  <c:v>2048203.3233095212</c:v>
                </c:pt>
                <c:pt idx="35">
                  <c:v>2109649.423008807</c:v>
                </c:pt>
                <c:pt idx="36">
                  <c:v>2172938.9056990715</c:v>
                </c:pt>
                <c:pt idx="37">
                  <c:v>2238127.0728700436</c:v>
                </c:pt>
                <c:pt idx="38">
                  <c:v>2305270.885056145</c:v>
                </c:pt>
                <c:pt idx="39">
                  <c:v>2374429.0116078295</c:v>
                </c:pt>
                <c:pt idx="40">
                  <c:v>2445661.8819560646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7-0448-849F-E3EA1E3D1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534575"/>
        <c:axId val="1150536271"/>
      </c:barChart>
      <c:lineChart>
        <c:grouping val="standard"/>
        <c:varyColors val="0"/>
        <c:ser>
          <c:idx val="11"/>
          <c:order val="1"/>
          <c:tx>
            <c:strRef>
              <c:f>'2015 Refinance'!$M$1</c:f>
              <c:strCache>
                <c:ptCount val="1"/>
                <c:pt idx="0">
                  <c:v>Return on Equity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'2015 Refinance'!$A$2:$A$42</c:f>
              <c:numCache>
                <c:formatCode>General</c:formatCode>
                <c:ptCount val="4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</c:numCache>
            </c:numRef>
          </c:cat>
          <c:val>
            <c:numRef>
              <c:f>'2015 Refinance'!$M$2:$M$42</c:f>
              <c:numCache>
                <c:formatCode>0.00%</c:formatCode>
                <c:ptCount val="41"/>
                <c:pt idx="1">
                  <c:v>9.6970847999999989</c:v>
                </c:pt>
                <c:pt idx="2">
                  <c:v>0.4973772996383275</c:v>
                </c:pt>
                <c:pt idx="3">
                  <c:v>0.41767512012495517</c:v>
                </c:pt>
                <c:pt idx="4">
                  <c:v>8.2619782289870033E-2</c:v>
                </c:pt>
                <c:pt idx="5">
                  <c:v>8.0921274259875012E-2</c:v>
                </c:pt>
                <c:pt idx="6">
                  <c:v>7.9394041479543348E-2</c:v>
                </c:pt>
                <c:pt idx="7">
                  <c:v>7.801361360065491E-2</c:v>
                </c:pt>
                <c:pt idx="8">
                  <c:v>7.6759958059749653E-2</c:v>
                </c:pt>
                <c:pt idx="9">
                  <c:v>7.5616517509863881E-2</c:v>
                </c:pt>
                <c:pt idx="10">
                  <c:v>7.456948738153274E-2</c:v>
                </c:pt>
                <c:pt idx="11">
                  <c:v>7.3607266474579866E-2</c:v>
                </c:pt>
                <c:pt idx="12">
                  <c:v>7.2720034087254401E-2</c:v>
                </c:pt>
                <c:pt idx="13">
                  <c:v>7.1899420938942554E-2</c:v>
                </c:pt>
                <c:pt idx="14">
                  <c:v>7.1138250480953916E-2</c:v>
                </c:pt>
                <c:pt idx="15">
                  <c:v>7.0430333635150791E-2</c:v>
                </c:pt>
                <c:pt idx="16">
                  <c:v>6.9770304515203885E-2</c:v>
                </c:pt>
                <c:pt idx="17">
                  <c:v>6.9153487891606982E-2</c:v>
                </c:pt>
                <c:pt idx="18">
                  <c:v>6.8575791467611696E-2</c:v>
                </c:pt>
                <c:pt idx="19">
                  <c:v>6.8033617711314442E-2</c:v>
                </c:pt>
                <c:pt idx="20">
                  <c:v>6.752379122368421E-2</c:v>
                </c:pt>
                <c:pt idx="21">
                  <c:v>6.7043498539876983E-2</c:v>
                </c:pt>
                <c:pt idx="22">
                  <c:v>6.6590237949678804E-2</c:v>
                </c:pt>
                <c:pt idx="23">
                  <c:v>6.6161777444185596E-2</c:v>
                </c:pt>
                <c:pt idx="24">
                  <c:v>6.5756119293771828E-2</c:v>
                </c:pt>
                <c:pt idx="25">
                  <c:v>6.5371470068684823E-2</c:v>
                </c:pt>
                <c:pt idx="26">
                  <c:v>6.5006215150996777E-2</c:v>
                </c:pt>
                <c:pt idx="27">
                  <c:v>6.4658896972052432E-2</c:v>
                </c:pt>
                <c:pt idx="28">
                  <c:v>6.4328196355234832E-2</c:v>
                </c:pt>
                <c:pt idx="29">
                  <c:v>6.401291645912649E-2</c:v>
                </c:pt>
                <c:pt idx="30">
                  <c:v>6.371196890783383E-2</c:v>
                </c:pt>
                <c:pt idx="31">
                  <c:v>6.3424361768620846E-2</c:v>
                </c:pt>
                <c:pt idx="32">
                  <c:v>6.2911269384990018E-2</c:v>
                </c:pt>
                <c:pt idx="33">
                  <c:v>6.2911269384990046E-2</c:v>
                </c:pt>
                <c:pt idx="34">
                  <c:v>6.2911269384990087E-2</c:v>
                </c:pt>
                <c:pt idx="35">
                  <c:v>6.2911269384990115E-2</c:v>
                </c:pt>
                <c:pt idx="36">
                  <c:v>6.2911269384990143E-2</c:v>
                </c:pt>
                <c:pt idx="37">
                  <c:v>6.2911269384990004E-2</c:v>
                </c:pt>
                <c:pt idx="38">
                  <c:v>6.2911269384990073E-2</c:v>
                </c:pt>
                <c:pt idx="39">
                  <c:v>6.2911269384990059E-2</c:v>
                </c:pt>
                <c:pt idx="40">
                  <c:v>6.2911269384990115E-2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07-0448-849F-E3EA1E3D1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14287"/>
        <c:axId val="1139953247"/>
      </c:lineChart>
      <c:catAx>
        <c:axId val="115053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6271"/>
        <c:crosses val="autoZero"/>
        <c:auto val="1"/>
        <c:lblAlgn val="ctr"/>
        <c:lblOffset val="100"/>
        <c:noMultiLvlLbl val="0"/>
      </c:catAx>
      <c:valAx>
        <c:axId val="11505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4575"/>
        <c:crosses val="autoZero"/>
        <c:crossBetween val="between"/>
      </c:valAx>
      <c:valAx>
        <c:axId val="113995324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14287"/>
        <c:crosses val="max"/>
        <c:crossBetween val="between"/>
      </c:valAx>
      <c:catAx>
        <c:axId val="1140114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9953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'2015 Refinance'!$N$1</c:f>
              <c:strCache>
                <c:ptCount val="1"/>
                <c:pt idx="0">
                  <c:v>Cash Flow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'2015 Refinance'!$A$2:$A$42</c:f>
              <c:numCache>
                <c:formatCode>General</c:formatCode>
                <c:ptCount val="4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</c:numCache>
            </c:numRef>
          </c:cat>
          <c:val>
            <c:numRef>
              <c:f>'2015 Refinance'!$N$2:$N$42</c:f>
              <c:numCache>
                <c:formatCode>_("$"* #,##0.00_);_("$"* \(#,##0.00\);_("$"* "-"??_);_(@_)</c:formatCode>
                <c:ptCount val="41"/>
                <c:pt idx="0">
                  <c:v>-161807.51999999999</c:v>
                </c:pt>
                <c:pt idx="1">
                  <c:v>2050.3399999999979</c:v>
                </c:pt>
                <c:pt idx="2">
                  <c:v>-2833.4200000000019</c:v>
                </c:pt>
                <c:pt idx="3">
                  <c:v>-6930.9599999999991</c:v>
                </c:pt>
                <c:pt idx="4">
                  <c:v>3641.3219999999983</c:v>
                </c:pt>
                <c:pt idx="5">
                  <c:v>4450.2036599999992</c:v>
                </c:pt>
                <c:pt idx="6">
                  <c:v>5283.351769799996</c:v>
                </c:pt>
                <c:pt idx="7">
                  <c:v>6141.494322894001</c:v>
                </c:pt>
                <c:pt idx="8">
                  <c:v>7025.3811525808196</c:v>
                </c:pt>
                <c:pt idx="9">
                  <c:v>7935.7845871582449</c:v>
                </c:pt>
                <c:pt idx="10">
                  <c:v>8873.5001247729906</c:v>
                </c:pt>
                <c:pt idx="11">
                  <c:v>9839.3471285161831</c:v>
                </c:pt>
                <c:pt idx="12">
                  <c:v>10834.16954237167</c:v>
                </c:pt>
                <c:pt idx="13">
                  <c:v>11858.836628642819</c:v>
                </c:pt>
                <c:pt idx="14">
                  <c:v>12914.243727502106</c:v>
                </c:pt>
                <c:pt idx="15">
                  <c:v>14001.313039327168</c:v>
                </c:pt>
                <c:pt idx="16">
                  <c:v>15120.994430506989</c:v>
                </c:pt>
                <c:pt idx="17">
                  <c:v>16274.266263422194</c:v>
                </c:pt>
                <c:pt idx="18">
                  <c:v>17462.136251324868</c:v>
                </c:pt>
                <c:pt idx="19">
                  <c:v>18685.642338864614</c:v>
                </c:pt>
                <c:pt idx="20">
                  <c:v>19945.85360903055</c:v>
                </c:pt>
                <c:pt idx="21">
                  <c:v>21243.871217301465</c:v>
                </c:pt>
                <c:pt idx="22">
                  <c:v>22580.829353820507</c:v>
                </c:pt>
                <c:pt idx="23">
                  <c:v>23957.896234435131</c:v>
                </c:pt>
                <c:pt idx="24">
                  <c:v>25376.275121468185</c:v>
                </c:pt>
                <c:pt idx="25">
                  <c:v>26837.205375112226</c:v>
                </c:pt>
                <c:pt idx="26">
                  <c:v>28341.963536365591</c:v>
                </c:pt>
                <c:pt idx="27">
                  <c:v>29891.864442456565</c:v>
                </c:pt>
                <c:pt idx="28">
                  <c:v>31488.262375730268</c:v>
                </c:pt>
                <c:pt idx="29">
                  <c:v>33132.552247002182</c:v>
                </c:pt>
                <c:pt idx="30">
                  <c:v>34826.170814412253</c:v>
                </c:pt>
                <c:pt idx="31">
                  <c:v>36570.597938844621</c:v>
                </c:pt>
                <c:pt idx="32">
                  <c:v>61688.757877009964</c:v>
                </c:pt>
                <c:pt idx="33">
                  <c:v>63539.420613320261</c:v>
                </c:pt>
                <c:pt idx="34">
                  <c:v>65445.603231719877</c:v>
                </c:pt>
                <c:pt idx="35">
                  <c:v>67408.971328671469</c:v>
                </c:pt>
                <c:pt idx="36">
                  <c:v>69431.240468531614</c:v>
                </c:pt>
                <c:pt idx="37">
                  <c:v>71514.177682587571</c:v>
                </c:pt>
                <c:pt idx="38">
                  <c:v>73659.603013065192</c:v>
                </c:pt>
                <c:pt idx="39">
                  <c:v>75869.39110345715</c:v>
                </c:pt>
                <c:pt idx="40">
                  <c:v>78145.472836560861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6-1741-A99C-73A3E663B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376591"/>
        <c:axId val="1318378287"/>
      </c:lineChart>
      <c:catAx>
        <c:axId val="131837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8287"/>
        <c:crosses val="autoZero"/>
        <c:auto val="1"/>
        <c:lblAlgn val="ctr"/>
        <c:lblOffset val="100"/>
        <c:noMultiLvlLbl val="0"/>
      </c:catAx>
      <c:valAx>
        <c:axId val="13183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and %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'2016 Refinance'!$K$1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'2016 Refinance'!$A$2:$A$42</c:f>
              <c:numCache>
                <c:formatCode>General</c:formatCode>
                <c:ptCount val="4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</c:numCache>
            </c:numRef>
          </c:cat>
          <c:val>
            <c:numRef>
              <c:f>'2016 Refinance'!$K$2:$K$42</c:f>
              <c:numCache>
                <c:formatCode>_("$"* #,##0.00_);_("$"* \(#,##0.00\);_("$"* "-"??_);_(@_)</c:formatCode>
                <c:ptCount val="41"/>
                <c:pt idx="0">
                  <c:v>18750</c:v>
                </c:pt>
                <c:pt idx="1">
                  <c:v>198520</c:v>
                </c:pt>
                <c:pt idx="2">
                  <c:v>296183</c:v>
                </c:pt>
                <c:pt idx="3">
                  <c:v>428573.3342090486</c:v>
                </c:pt>
                <c:pt idx="4">
                  <c:v>460748.52232756553</c:v>
                </c:pt>
                <c:pt idx="5">
                  <c:v>493950.8958455851</c:v>
                </c:pt>
                <c:pt idx="6">
                  <c:v>528213.63302532979</c:v>
                </c:pt>
                <c:pt idx="7">
                  <c:v>563570.99761695659</c:v>
                </c:pt>
                <c:pt idx="8">
                  <c:v>600058.37486215541</c:v>
                </c:pt>
                <c:pt idx="9">
                  <c:v>637712.308709056</c:v>
                </c:pt>
                <c:pt idx="10">
                  <c:v>676570.54027978773</c:v>
                </c:pt>
                <c:pt idx="11">
                  <c:v>716672.04763347027</c:v>
                </c:pt>
                <c:pt idx="12">
                  <c:v>758057.0868688894</c:v>
                </c:pt>
                <c:pt idx="13">
                  <c:v>800767.23461265338</c:v>
                </c:pt>
                <c:pt idx="14">
                  <c:v>844845.43194020388</c:v>
                </c:pt>
                <c:pt idx="15">
                  <c:v>890336.02977870638</c:v>
                </c:pt>
                <c:pt idx="16">
                  <c:v>937284.83584254235</c:v>
                </c:pt>
                <c:pt idx="17">
                  <c:v>985739.16315388388</c:v>
                </c:pt>
                <c:pt idx="18">
                  <c:v>1035747.8802026603</c:v>
                </c:pt>
                <c:pt idx="19">
                  <c:v>1087361.4628021084</c:v>
                </c:pt>
                <c:pt idx="20">
                  <c:v>1140632.0476980512</c:v>
                </c:pt>
                <c:pt idx="21">
                  <c:v>1195613.4879920757</c:v>
                </c:pt>
                <c:pt idx="22">
                  <c:v>1252361.4104408675</c:v>
                </c:pt>
                <c:pt idx="23">
                  <c:v>1310933.274696138</c:v>
                </c:pt>
                <c:pt idx="24">
                  <c:v>1371388.4345518071</c:v>
                </c:pt>
                <c:pt idx="25">
                  <c:v>1433788.2012674457</c:v>
                </c:pt>
                <c:pt idx="26">
                  <c:v>1498195.9090393689</c:v>
                </c:pt>
                <c:pt idx="27">
                  <c:v>1564676.9826932778</c:v>
                </c:pt>
                <c:pt idx="28">
                  <c:v>1633299.0076749099</c:v>
                </c:pt>
                <c:pt idx="29">
                  <c:v>1704131.8024178373</c:v>
                </c:pt>
                <c:pt idx="30">
                  <c:v>1777247.4931703114</c:v>
                </c:pt>
                <c:pt idx="31">
                  <c:v>1852720.5913659104</c:v>
                </c:pt>
                <c:pt idx="32">
                  <c:v>1930628.073625715</c:v>
                </c:pt>
                <c:pt idx="33">
                  <c:v>1988546.9158344865</c:v>
                </c:pt>
                <c:pt idx="34">
                  <c:v>2048203.3233095212</c:v>
                </c:pt>
                <c:pt idx="35">
                  <c:v>2109649.423008807</c:v>
                </c:pt>
                <c:pt idx="36">
                  <c:v>2172938.9056990715</c:v>
                </c:pt>
                <c:pt idx="37">
                  <c:v>2238127.0728700436</c:v>
                </c:pt>
                <c:pt idx="38">
                  <c:v>2305270.885056145</c:v>
                </c:pt>
                <c:pt idx="39">
                  <c:v>2374429.0116078295</c:v>
                </c:pt>
                <c:pt idx="40">
                  <c:v>2445661.8819560646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1-A748-80B7-C47586EDE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534575"/>
        <c:axId val="1150536271"/>
      </c:barChart>
      <c:lineChart>
        <c:grouping val="standard"/>
        <c:varyColors val="0"/>
        <c:ser>
          <c:idx val="11"/>
          <c:order val="1"/>
          <c:tx>
            <c:strRef>
              <c:f>'2016 Refinance'!$M$1</c:f>
              <c:strCache>
                <c:ptCount val="1"/>
                <c:pt idx="0">
                  <c:v>Return on Equity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'2016 Refinance'!$A$2:$A$42</c:f>
              <c:numCache>
                <c:formatCode>General</c:formatCode>
                <c:ptCount val="4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</c:numCache>
            </c:numRef>
          </c:cat>
          <c:val>
            <c:numRef>
              <c:f>'2016 Refinance'!$M$2:$M$42</c:f>
              <c:numCache>
                <c:formatCode>0.00%</c:formatCode>
                <c:ptCount val="41"/>
                <c:pt idx="1">
                  <c:v>9.6970847999999989</c:v>
                </c:pt>
                <c:pt idx="2">
                  <c:v>0.48374259520451335</c:v>
                </c:pt>
                <c:pt idx="3">
                  <c:v>0.42764903525539483</c:v>
                </c:pt>
                <c:pt idx="4">
                  <c:v>8.6378472862382136E-2</c:v>
                </c:pt>
                <c:pt idx="5">
                  <c:v>8.4331420059108722E-2</c:v>
                </c:pt>
                <c:pt idx="6">
                  <c:v>8.249623452911671E-2</c:v>
                </c:pt>
                <c:pt idx="7">
                  <c:v>8.0842023463020107E-2</c:v>
                </c:pt>
                <c:pt idx="8">
                  <c:v>7.934361169552534E-2</c:v>
                </c:pt>
                <c:pt idx="9">
                  <c:v>7.7980277243539842E-2</c:v>
                </c:pt>
                <c:pt idx="10">
                  <c:v>7.6734808199899834E-2</c:v>
                </c:pt>
                <c:pt idx="11">
                  <c:v>7.5592789572316854E-2</c:v>
                </c:pt>
                <c:pt idx="12">
                  <c:v>7.4542057213193666E-2</c:v>
                </c:pt>
                <c:pt idx="13">
                  <c:v>7.3572274883372882E-2</c:v>
                </c:pt>
                <c:pt idx="14">
                  <c:v>7.2674603229992127E-2</c:v>
                </c:pt>
                <c:pt idx="15">
                  <c:v>7.1841438188808837E-2</c:v>
                </c:pt>
                <c:pt idx="16">
                  <c:v>7.1066202397840131E-2</c:v>
                </c:pt>
                <c:pt idx="17">
                  <c:v>7.0343177498968734E-2</c:v>
                </c:pt>
                <c:pt idx="18">
                  <c:v>6.9667368272534225E-2</c:v>
                </c:pt>
                <c:pt idx="19">
                  <c:v>6.9034391771404954E-2</c:v>
                </c:pt>
                <c:pt idx="20">
                  <c:v>6.8440386247638374E-2</c:v>
                </c:pt>
                <c:pt idx="21">
                  <c:v>6.7881935868439561E-2</c:v>
                </c:pt>
                <c:pt idx="22">
                  <c:v>6.7356008117521377E-2</c:v>
                </c:pt>
                <c:pt idx="23">
                  <c:v>6.6859901456265108E-2</c:v>
                </c:pt>
                <c:pt idx="24">
                  <c:v>6.6391201335026809E-2</c:v>
                </c:pt>
                <c:pt idx="25">
                  <c:v>6.5947743040656537E-2</c:v>
                </c:pt>
                <c:pt idx="26">
                  <c:v>6.5527580172047808E-2</c:v>
                </c:pt>
                <c:pt idx="27">
                  <c:v>6.5128957773573415E-2</c:v>
                </c:pt>
                <c:pt idx="28">
                  <c:v>6.4750289342770218E-2</c:v>
                </c:pt>
                <c:pt idx="29">
                  <c:v>6.4390137075784101E-2</c:v>
                </c:pt>
                <c:pt idx="30">
                  <c:v>6.4047194830840357E-2</c:v>
                </c:pt>
                <c:pt idx="31">
                  <c:v>6.3720273383213746E-2</c:v>
                </c:pt>
                <c:pt idx="32">
                  <c:v>6.3408287619993758E-2</c:v>
                </c:pt>
                <c:pt idx="33">
                  <c:v>6.2911269384990046E-2</c:v>
                </c:pt>
                <c:pt idx="34">
                  <c:v>6.2911269384990087E-2</c:v>
                </c:pt>
                <c:pt idx="35">
                  <c:v>6.2911269384990115E-2</c:v>
                </c:pt>
                <c:pt idx="36">
                  <c:v>6.2911269384990143E-2</c:v>
                </c:pt>
                <c:pt idx="37">
                  <c:v>6.2911269384990004E-2</c:v>
                </c:pt>
                <c:pt idx="38">
                  <c:v>6.2911269384990073E-2</c:v>
                </c:pt>
                <c:pt idx="39">
                  <c:v>6.2911269384990059E-2</c:v>
                </c:pt>
                <c:pt idx="40">
                  <c:v>6.2911269384990115E-2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B1-A748-80B7-C47586EDE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14287"/>
        <c:axId val="1139953247"/>
      </c:lineChart>
      <c:catAx>
        <c:axId val="115053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6271"/>
        <c:crosses val="autoZero"/>
        <c:auto val="1"/>
        <c:lblAlgn val="ctr"/>
        <c:lblOffset val="100"/>
        <c:noMultiLvlLbl val="0"/>
      </c:catAx>
      <c:valAx>
        <c:axId val="11505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4575"/>
        <c:crosses val="autoZero"/>
        <c:crossBetween val="between"/>
      </c:valAx>
      <c:valAx>
        <c:axId val="1139953247"/>
        <c:scaling>
          <c:orientation val="minMax"/>
          <c:max val="9.0000000000000024E-2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14287"/>
        <c:crosses val="max"/>
        <c:crossBetween val="between"/>
      </c:valAx>
      <c:catAx>
        <c:axId val="1140114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9953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'2016 Refinance'!$N$1</c:f>
              <c:strCache>
                <c:ptCount val="1"/>
                <c:pt idx="0">
                  <c:v>Cash Flow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'2016 Refinance'!$A$2:$A$42</c:f>
              <c:numCache>
                <c:formatCode>General</c:formatCode>
                <c:ptCount val="41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  <c:pt idx="27">
                  <c:v>2041</c:v>
                </c:pt>
                <c:pt idx="28">
                  <c:v>2042</c:v>
                </c:pt>
                <c:pt idx="29">
                  <c:v>2043</c:v>
                </c:pt>
                <c:pt idx="30">
                  <c:v>2044</c:v>
                </c:pt>
                <c:pt idx="31">
                  <c:v>2045</c:v>
                </c:pt>
                <c:pt idx="32">
                  <c:v>2046</c:v>
                </c:pt>
                <c:pt idx="33">
                  <c:v>2047</c:v>
                </c:pt>
                <c:pt idx="34">
                  <c:v>2048</c:v>
                </c:pt>
                <c:pt idx="35">
                  <c:v>2049</c:v>
                </c:pt>
                <c:pt idx="36">
                  <c:v>2050</c:v>
                </c:pt>
                <c:pt idx="37">
                  <c:v>2051</c:v>
                </c:pt>
                <c:pt idx="38">
                  <c:v>2052</c:v>
                </c:pt>
                <c:pt idx="39">
                  <c:v>2053</c:v>
                </c:pt>
                <c:pt idx="40">
                  <c:v>2054</c:v>
                </c:pt>
              </c:numCache>
            </c:numRef>
          </c:cat>
          <c:val>
            <c:numRef>
              <c:f>'2016 Refinance'!$N$2:$N$42</c:f>
              <c:numCache>
                <c:formatCode>_("$"* #,##0.00_);_("$"* \(#,##0.00\);_("$"* "-"??_);_(@_)</c:formatCode>
                <c:ptCount val="41"/>
                <c:pt idx="0">
                  <c:v>-161807.51999999999</c:v>
                </c:pt>
                <c:pt idx="1">
                  <c:v>2050.3399999999979</c:v>
                </c:pt>
                <c:pt idx="2">
                  <c:v>-1630.4200000000019</c:v>
                </c:pt>
                <c:pt idx="3">
                  <c:v>-5727.9599999999991</c:v>
                </c:pt>
                <c:pt idx="4">
                  <c:v>4844.3219999999983</c:v>
                </c:pt>
                <c:pt idx="5">
                  <c:v>5653.2036599999992</c:v>
                </c:pt>
                <c:pt idx="6">
                  <c:v>6486.351769799996</c:v>
                </c:pt>
                <c:pt idx="7">
                  <c:v>7344.494322894001</c:v>
                </c:pt>
                <c:pt idx="8">
                  <c:v>8228.3811525808196</c:v>
                </c:pt>
                <c:pt idx="9">
                  <c:v>9138.7845871582449</c:v>
                </c:pt>
                <c:pt idx="10">
                  <c:v>10076.500124772991</c:v>
                </c:pt>
                <c:pt idx="11">
                  <c:v>11042.347128516183</c:v>
                </c:pt>
                <c:pt idx="12">
                  <c:v>12037.16954237167</c:v>
                </c:pt>
                <c:pt idx="13">
                  <c:v>13061.836628642819</c:v>
                </c:pt>
                <c:pt idx="14">
                  <c:v>14117.243727502106</c:v>
                </c:pt>
                <c:pt idx="15">
                  <c:v>15204.313039327168</c:v>
                </c:pt>
                <c:pt idx="16">
                  <c:v>16323.994430506989</c:v>
                </c:pt>
                <c:pt idx="17">
                  <c:v>17477.266263422192</c:v>
                </c:pt>
                <c:pt idx="18">
                  <c:v>18665.136251324868</c:v>
                </c:pt>
                <c:pt idx="19">
                  <c:v>19888.642338864614</c:v>
                </c:pt>
                <c:pt idx="20">
                  <c:v>21148.85360903055</c:v>
                </c:pt>
                <c:pt idx="21">
                  <c:v>22446.871217301465</c:v>
                </c:pt>
                <c:pt idx="22">
                  <c:v>23783.829353820507</c:v>
                </c:pt>
                <c:pt idx="23">
                  <c:v>25160.896234435131</c:v>
                </c:pt>
                <c:pt idx="24">
                  <c:v>26579.275121468185</c:v>
                </c:pt>
                <c:pt idx="25">
                  <c:v>28040.205375112226</c:v>
                </c:pt>
                <c:pt idx="26">
                  <c:v>29544.963536365591</c:v>
                </c:pt>
                <c:pt idx="27">
                  <c:v>31094.864442456565</c:v>
                </c:pt>
                <c:pt idx="28">
                  <c:v>32691.262375730268</c:v>
                </c:pt>
                <c:pt idx="29">
                  <c:v>34335.552247002182</c:v>
                </c:pt>
                <c:pt idx="30">
                  <c:v>36029.170814412253</c:v>
                </c:pt>
                <c:pt idx="31">
                  <c:v>37773.597938844621</c:v>
                </c:pt>
                <c:pt idx="32">
                  <c:v>39570.357877009956</c:v>
                </c:pt>
                <c:pt idx="33">
                  <c:v>63539.420613320261</c:v>
                </c:pt>
                <c:pt idx="34">
                  <c:v>65445.603231719877</c:v>
                </c:pt>
                <c:pt idx="35">
                  <c:v>67408.971328671469</c:v>
                </c:pt>
                <c:pt idx="36">
                  <c:v>69431.240468531614</c:v>
                </c:pt>
                <c:pt idx="37">
                  <c:v>71514.177682587571</c:v>
                </c:pt>
                <c:pt idx="38">
                  <c:v>73659.603013065192</c:v>
                </c:pt>
                <c:pt idx="39">
                  <c:v>75869.39110345715</c:v>
                </c:pt>
                <c:pt idx="40">
                  <c:v>78145.472836560861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B1-8E47-8017-2443A4287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376591"/>
        <c:axId val="1318378287"/>
      </c:lineChart>
      <c:catAx>
        <c:axId val="131837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8287"/>
        <c:crosses val="autoZero"/>
        <c:auto val="1"/>
        <c:lblAlgn val="ctr"/>
        <c:lblOffset val="100"/>
        <c:noMultiLvlLbl val="0"/>
      </c:catAx>
      <c:valAx>
        <c:axId val="13183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</a:t>
            </a:r>
            <a:r>
              <a:rPr lang="en-US" baseline="0"/>
              <a:t> of Refinance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'Refinance Comparison'!$B$1</c:f>
              <c:strCache>
                <c:ptCount val="1"/>
                <c:pt idx="0">
                  <c:v>Initial Loan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'Refinance Comparison'!$A$2:$A$31</c:f>
              <c:numCache>
                <c:formatCode>General</c:formatCode>
                <c:ptCount val="3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</c:numCache>
            </c:numRef>
          </c:cat>
          <c:val>
            <c:numRef>
              <c:f>'Refinance Comparison'!$B$2:$B$31</c:f>
              <c:numCache>
                <c:formatCode>0.00%</c:formatCode>
                <c:ptCount val="30"/>
                <c:pt idx="0">
                  <c:v>7.4716979290896601E-2</c:v>
                </c:pt>
                <c:pt idx="1">
                  <c:v>7.3744191988413754E-2</c:v>
                </c:pt>
                <c:pt idx="2">
                  <c:v>7.2864422531959377E-2</c:v>
                </c:pt>
                <c:pt idx="3">
                  <c:v>7.2064901065489392E-2</c:v>
                </c:pt>
                <c:pt idx="4">
                  <c:v>7.1335080835943615E-2</c:v>
                </c:pt>
                <c:pt idx="5">
                  <c:v>7.0666174400685108E-2</c:v>
                </c:pt>
                <c:pt idx="6">
                  <c:v>7.0050801300688192E-2</c:v>
                </c:pt>
                <c:pt idx="7">
                  <c:v>6.9482717149535703E-2</c:v>
                </c:pt>
                <c:pt idx="8">
                  <c:v>6.8956603003389544E-2</c:v>
                </c:pt>
                <c:pt idx="9">
                  <c:v>6.8467899923069953E-2</c:v>
                </c:pt>
                <c:pt idx="10">
                  <c:v>6.8012677806803354E-2</c:v>
                </c:pt>
                <c:pt idx="11">
                  <c:v>6.7587530487930064E-2</c:v>
                </c:pt>
                <c:pt idx="12">
                  <c:v>6.7189491160168799E-2</c:v>
                </c:pt>
                <c:pt idx="13">
                  <c:v>6.6815963678970913E-2</c:v>
                </c:pt>
                <c:pt idx="14">
                  <c:v>6.6464666367791678E-2</c:v>
                </c:pt>
                <c:pt idx="15">
                  <c:v>6.613358575211134E-2</c:v>
                </c:pt>
                <c:pt idx="16">
                  <c:v>6.5820938233696447E-2</c:v>
                </c:pt>
                <c:pt idx="17">
                  <c:v>6.552513815967459E-2</c:v>
                </c:pt>
                <c:pt idx="18">
                  <c:v>6.5244771075466154E-2</c:v>
                </c:pt>
                <c:pt idx="19">
                  <c:v>6.4978571205767291E-2</c:v>
                </c:pt>
                <c:pt idx="20">
                  <c:v>6.4725402404027993E-2</c:v>
                </c:pt>
                <c:pt idx="21">
                  <c:v>6.4484241962903976E-2</c:v>
                </c:pt>
                <c:pt idx="22">
                  <c:v>6.4254166796796602E-2</c:v>
                </c:pt>
                <c:pt idx="23">
                  <c:v>6.4034341600799127E-2</c:v>
                </c:pt>
                <c:pt idx="24">
                  <c:v>6.3824008664032164E-2</c:v>
                </c:pt>
                <c:pt idx="25">
                  <c:v>6.3622479073947649E-2</c:v>
                </c:pt>
                <c:pt idx="26">
                  <c:v>6.3429125095047362E-2</c:v>
                </c:pt>
                <c:pt idx="27">
                  <c:v>6.2911269384990018E-2</c:v>
                </c:pt>
                <c:pt idx="28">
                  <c:v>6.2911269384990018E-2</c:v>
                </c:pt>
                <c:pt idx="29">
                  <c:v>6.2911269384990046E-2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17-684A-B545-C85C2B19FCE3}"/>
            </c:ext>
          </c:extLst>
        </c:ser>
        <c:ser>
          <c:idx val="1"/>
          <c:order val="1"/>
          <c:tx>
            <c:strRef>
              <c:f>'Refinance Comparison'!$C$1</c:f>
              <c:strCache>
                <c:ptCount val="1"/>
                <c:pt idx="0">
                  <c:v>2015 Refinance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'Refinance Comparison'!$A$2:$A$31</c:f>
              <c:numCache>
                <c:formatCode>General</c:formatCode>
                <c:ptCount val="3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</c:numCache>
            </c:numRef>
          </c:cat>
          <c:val>
            <c:numRef>
              <c:f>'Refinance Comparison'!$C$2:$C$31</c:f>
              <c:numCache>
                <c:formatCode>0.00%</c:formatCode>
                <c:ptCount val="30"/>
                <c:pt idx="0">
                  <c:v>8.2619782289870033E-2</c:v>
                </c:pt>
                <c:pt idx="1">
                  <c:v>8.0921274259875012E-2</c:v>
                </c:pt>
                <c:pt idx="2">
                  <c:v>7.9394041479543348E-2</c:v>
                </c:pt>
                <c:pt idx="3">
                  <c:v>7.801361360065491E-2</c:v>
                </c:pt>
                <c:pt idx="4">
                  <c:v>7.6759958059749653E-2</c:v>
                </c:pt>
                <c:pt idx="5">
                  <c:v>7.5616517509863881E-2</c:v>
                </c:pt>
                <c:pt idx="6">
                  <c:v>7.456948738153274E-2</c:v>
                </c:pt>
                <c:pt idx="7">
                  <c:v>7.3607266474579866E-2</c:v>
                </c:pt>
                <c:pt idx="8">
                  <c:v>7.2720034087254401E-2</c:v>
                </c:pt>
                <c:pt idx="9">
                  <c:v>7.1899420938942554E-2</c:v>
                </c:pt>
                <c:pt idx="10">
                  <c:v>7.1138250480953916E-2</c:v>
                </c:pt>
                <c:pt idx="11">
                  <c:v>7.0430333635150791E-2</c:v>
                </c:pt>
                <c:pt idx="12">
                  <c:v>6.9770304515203885E-2</c:v>
                </c:pt>
                <c:pt idx="13">
                  <c:v>6.9153487891606982E-2</c:v>
                </c:pt>
                <c:pt idx="14">
                  <c:v>6.8575791467611696E-2</c:v>
                </c:pt>
                <c:pt idx="15">
                  <c:v>6.8033617711314442E-2</c:v>
                </c:pt>
                <c:pt idx="16">
                  <c:v>6.752379122368421E-2</c:v>
                </c:pt>
                <c:pt idx="17">
                  <c:v>6.7043498539876983E-2</c:v>
                </c:pt>
                <c:pt idx="18">
                  <c:v>6.6590237949678804E-2</c:v>
                </c:pt>
                <c:pt idx="19">
                  <c:v>6.6161777444185596E-2</c:v>
                </c:pt>
                <c:pt idx="20">
                  <c:v>6.5756119293771828E-2</c:v>
                </c:pt>
                <c:pt idx="21">
                  <c:v>6.5371470068684823E-2</c:v>
                </c:pt>
                <c:pt idx="22">
                  <c:v>6.5006215150996777E-2</c:v>
                </c:pt>
                <c:pt idx="23">
                  <c:v>6.4658896972052432E-2</c:v>
                </c:pt>
                <c:pt idx="24">
                  <c:v>6.4328196355234832E-2</c:v>
                </c:pt>
                <c:pt idx="25">
                  <c:v>6.401291645912649E-2</c:v>
                </c:pt>
                <c:pt idx="26">
                  <c:v>6.371196890783383E-2</c:v>
                </c:pt>
                <c:pt idx="27">
                  <c:v>6.3424361768620846E-2</c:v>
                </c:pt>
                <c:pt idx="28">
                  <c:v>6.2911269384990018E-2</c:v>
                </c:pt>
                <c:pt idx="29">
                  <c:v>6.2911269384990046E-2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17-684A-B545-C85C2B19FCE3}"/>
            </c:ext>
          </c:extLst>
        </c:ser>
        <c:ser>
          <c:idx val="2"/>
          <c:order val="2"/>
          <c:tx>
            <c:strRef>
              <c:f>'Refinance Comparison'!$D$1</c:f>
              <c:strCache>
                <c:ptCount val="1"/>
                <c:pt idx="0">
                  <c:v>2016 Refinance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'Refinance Comparison'!$A$2:$A$31</c:f>
              <c:numCache>
                <c:formatCode>General</c:formatCode>
                <c:ptCount val="3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</c:numCache>
            </c:numRef>
          </c:cat>
          <c:val>
            <c:numRef>
              <c:f>'Refinance Comparison'!$D$2:$D$31</c:f>
              <c:numCache>
                <c:formatCode>0.00%</c:formatCode>
                <c:ptCount val="30"/>
                <c:pt idx="0">
                  <c:v>8.6378472862382136E-2</c:v>
                </c:pt>
                <c:pt idx="1">
                  <c:v>8.4331420059108722E-2</c:v>
                </c:pt>
                <c:pt idx="2">
                  <c:v>8.249623452911671E-2</c:v>
                </c:pt>
                <c:pt idx="3">
                  <c:v>8.0842023463020107E-2</c:v>
                </c:pt>
                <c:pt idx="4">
                  <c:v>7.934361169552534E-2</c:v>
                </c:pt>
                <c:pt idx="5">
                  <c:v>7.7980277243539842E-2</c:v>
                </c:pt>
                <c:pt idx="6">
                  <c:v>7.6734808199899834E-2</c:v>
                </c:pt>
                <c:pt idx="7">
                  <c:v>7.5592789572316854E-2</c:v>
                </c:pt>
                <c:pt idx="8">
                  <c:v>7.4542057213193666E-2</c:v>
                </c:pt>
                <c:pt idx="9">
                  <c:v>7.3572274883372882E-2</c:v>
                </c:pt>
                <c:pt idx="10">
                  <c:v>7.2674603229992127E-2</c:v>
                </c:pt>
                <c:pt idx="11">
                  <c:v>7.1841438188808837E-2</c:v>
                </c:pt>
                <c:pt idx="12">
                  <c:v>7.1066202397840131E-2</c:v>
                </c:pt>
                <c:pt idx="13">
                  <c:v>7.0343177498968734E-2</c:v>
                </c:pt>
                <c:pt idx="14">
                  <c:v>6.9667368272534225E-2</c:v>
                </c:pt>
                <c:pt idx="15">
                  <c:v>6.9034391771404954E-2</c:v>
                </c:pt>
                <c:pt idx="16">
                  <c:v>6.8440386247638374E-2</c:v>
                </c:pt>
                <c:pt idx="17">
                  <c:v>6.7881935868439561E-2</c:v>
                </c:pt>
                <c:pt idx="18">
                  <c:v>6.7356008117521377E-2</c:v>
                </c:pt>
                <c:pt idx="19">
                  <c:v>6.6859901456265108E-2</c:v>
                </c:pt>
                <c:pt idx="20">
                  <c:v>6.6391201335026809E-2</c:v>
                </c:pt>
                <c:pt idx="21">
                  <c:v>6.5947743040656537E-2</c:v>
                </c:pt>
                <c:pt idx="22">
                  <c:v>6.5527580172047808E-2</c:v>
                </c:pt>
                <c:pt idx="23">
                  <c:v>6.5128957773573415E-2</c:v>
                </c:pt>
                <c:pt idx="24">
                  <c:v>6.4750289342770218E-2</c:v>
                </c:pt>
                <c:pt idx="25">
                  <c:v>6.4390137075784101E-2</c:v>
                </c:pt>
                <c:pt idx="26">
                  <c:v>6.4047194830840357E-2</c:v>
                </c:pt>
                <c:pt idx="27">
                  <c:v>6.3720273383213746E-2</c:v>
                </c:pt>
                <c:pt idx="28">
                  <c:v>6.3408287619993758E-2</c:v>
                </c:pt>
                <c:pt idx="29">
                  <c:v>6.2911269384990046E-2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17-684A-B545-C85C2B19F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795039"/>
        <c:axId val="1359796735"/>
      </c:lineChart>
      <c:catAx>
        <c:axId val="135979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796735"/>
        <c:crosses val="autoZero"/>
        <c:auto val="1"/>
        <c:lblAlgn val="ctr"/>
        <c:lblOffset val="100"/>
        <c:noMultiLvlLbl val="0"/>
      </c:catAx>
      <c:valAx>
        <c:axId val="1359796735"/>
        <c:scaling>
          <c:orientation val="minMax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79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562068</xdr:colOff>
      <xdr:row>1</xdr:row>
      <xdr:rowOff>188613</xdr:rowOff>
    </xdr:from>
    <xdr:to>
      <xdr:col>24</xdr:col>
      <xdr:colOff>716731</xdr:colOff>
      <xdr:row>27</xdr:row>
      <xdr:rowOff>163465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BB375-44CB-2141-976A-ACCC9F5E7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562070</xdr:colOff>
      <xdr:row>28</xdr:row>
      <xdr:rowOff>99589</xdr:rowOff>
    </xdr:from>
    <xdr:to>
      <xdr:col>24</xdr:col>
      <xdr:colOff>752360</xdr:colOff>
      <xdr:row>53</xdr:row>
      <xdr:rowOff>163466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81AE4B-8293-A74D-8812-18647D873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562068</xdr:colOff>
      <xdr:row>1</xdr:row>
      <xdr:rowOff>188613</xdr:rowOff>
    </xdr:from>
    <xdr:to>
      <xdr:col>24</xdr:col>
      <xdr:colOff>716731</xdr:colOff>
      <xdr:row>27</xdr:row>
      <xdr:rowOff>163465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810F0A-B23A-434F-80F2-B1B00B495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562070</xdr:colOff>
      <xdr:row>28</xdr:row>
      <xdr:rowOff>99589</xdr:rowOff>
    </xdr:from>
    <xdr:to>
      <xdr:col>24</xdr:col>
      <xdr:colOff>752360</xdr:colOff>
      <xdr:row>53</xdr:row>
      <xdr:rowOff>163466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F87ED0-65F3-7F40-BEFF-5BC3A916F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562068</xdr:colOff>
      <xdr:row>1</xdr:row>
      <xdr:rowOff>188613</xdr:rowOff>
    </xdr:from>
    <xdr:to>
      <xdr:col>24</xdr:col>
      <xdr:colOff>716731</xdr:colOff>
      <xdr:row>27</xdr:row>
      <xdr:rowOff>163465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21D5FF-2CB6-5E42-B664-BA8889DC6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562070</xdr:colOff>
      <xdr:row>28</xdr:row>
      <xdr:rowOff>99589</xdr:rowOff>
    </xdr:from>
    <xdr:to>
      <xdr:col>24</xdr:col>
      <xdr:colOff>752360</xdr:colOff>
      <xdr:row>53</xdr:row>
      <xdr:rowOff>163466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7807C2-9EA8-394D-9171-70E1EF1B9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218016</xdr:colOff>
      <xdr:row>1</xdr:row>
      <xdr:rowOff>12700</xdr:rowOff>
    </xdr:from>
    <xdr:to>
      <xdr:col>15</xdr:col>
      <xdr:colOff>0</xdr:colOff>
      <xdr:row>27</xdr:row>
      <xdr:rowOff>46990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51881A-4B56-6C45-9477-CA94358BC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6533-4FC3-8F4F-BA09-1D518A28119D}">
  <dimension ref="A1:O76"/>
  <sheetViews>
    <sheetView tabSelected="1" zoomScale="101" workbookViewId="0">
      <selection activeCell="F6" sqref="F6"/>
    </sheetView>
  </sheetViews>
  <sheetFormatPr baseColWidth="10" defaultRowHeight="16" x14ac:dyDescent="0.2"/>
  <cols>
    <col min="1" max="2" width="11" bestFit="1" customWidth="1"/>
    <col min="3" max="3" width="15.33203125" customWidth="1"/>
    <col min="4" max="4" width="14.33203125" customWidth="1"/>
    <col min="5" max="5" width="16.6640625" customWidth="1"/>
    <col min="6" max="6" width="14.5" customWidth="1"/>
    <col min="7" max="7" width="14.83203125" customWidth="1"/>
    <col min="8" max="8" width="12.1640625" customWidth="1"/>
    <col min="9" max="9" width="13.6640625" customWidth="1"/>
    <col min="10" max="10" width="14" customWidth="1"/>
    <col min="11" max="11" width="14.83203125" customWidth="1"/>
    <col min="12" max="12" width="15.6640625" customWidth="1"/>
    <col min="13" max="13" width="14.1640625" customWidth="1"/>
    <col min="14" max="14" width="13.6640625" customWidth="1"/>
    <col min="15" max="15" width="12.1640625" customWidth="1"/>
  </cols>
  <sheetData>
    <row r="1" spans="1:15" x14ac:dyDescent="0.2">
      <c r="A1" s="1" t="s">
        <v>0</v>
      </c>
      <c r="B1" s="2" t="s">
        <v>1</v>
      </c>
      <c r="C1" s="1" t="s">
        <v>2</v>
      </c>
      <c r="D1" s="1" t="s">
        <v>12</v>
      </c>
      <c r="E1" s="1" t="s">
        <v>9</v>
      </c>
      <c r="F1" s="1" t="s">
        <v>11</v>
      </c>
      <c r="G1" s="2" t="s">
        <v>3</v>
      </c>
      <c r="H1" s="2" t="s">
        <v>4</v>
      </c>
      <c r="I1" s="1" t="s">
        <v>5</v>
      </c>
      <c r="J1" s="1" t="s">
        <v>6</v>
      </c>
      <c r="K1" s="1" t="s">
        <v>7</v>
      </c>
      <c r="L1" s="10" t="s">
        <v>13</v>
      </c>
      <c r="M1" s="1" t="s">
        <v>8</v>
      </c>
      <c r="N1" s="1" t="s">
        <v>10</v>
      </c>
      <c r="O1" s="9"/>
    </row>
    <row r="2" spans="1:15" x14ac:dyDescent="0.2">
      <c r="A2" s="11">
        <v>2014</v>
      </c>
      <c r="B2" s="12"/>
      <c r="C2" s="13">
        <v>-2167.42</v>
      </c>
      <c r="D2" s="13">
        <v>-325.29000000000002</v>
      </c>
      <c r="E2" s="13">
        <v>0</v>
      </c>
      <c r="F2" s="13">
        <v>-131895</v>
      </c>
      <c r="G2" s="14">
        <f>0.05/12</f>
        <v>4.1666666666666666E-3</v>
      </c>
      <c r="H2" s="11">
        <f t="shared" ref="H2:H32" si="0">(A2-2014)*12</f>
        <v>0</v>
      </c>
      <c r="I2" s="13">
        <f>-403750*((1+G2)^360-(1+G2)^H2)/((1+G2)^360-1)</f>
        <v>-403750</v>
      </c>
      <c r="J2" s="13">
        <f>425000-2500</f>
        <v>422500</v>
      </c>
      <c r="K2" s="13">
        <f t="shared" ref="K2:K65" si="1">I2+J2</f>
        <v>18750</v>
      </c>
      <c r="L2" s="13"/>
      <c r="M2" s="15"/>
      <c r="N2" s="16">
        <f>12*(C2+D2+E2)+F2</f>
        <v>-161807.51999999999</v>
      </c>
    </row>
    <row r="3" spans="1:15" x14ac:dyDescent="0.2">
      <c r="A3" s="11">
        <v>2015</v>
      </c>
      <c r="B3" s="12">
        <f>J3/J2-1</f>
        <v>0.41898224852070998</v>
      </c>
      <c r="C3" s="13">
        <v>-2167.42</v>
      </c>
      <c r="D3" s="13">
        <v>-507.01</v>
      </c>
      <c r="E3" s="13">
        <f>(2800*11)/12</f>
        <v>2566.6666666666665</v>
      </c>
      <c r="F3" s="13">
        <v>655.86</v>
      </c>
      <c r="G3" s="14">
        <f t="shared" ref="G3:G32" si="2">0.05/12</f>
        <v>4.1666666666666666E-3</v>
      </c>
      <c r="H3" s="11">
        <f t="shared" si="0"/>
        <v>12</v>
      </c>
      <c r="I3" s="13">
        <f t="shared" ref="I3:I32" si="3">-403750*((1+G3)^360-(1+G3)^H3)/((1+G3)^360-1)</f>
        <v>-397793.21241727134</v>
      </c>
      <c r="J3" s="13">
        <v>599520</v>
      </c>
      <c r="K3" s="13">
        <f t="shared" si="1"/>
        <v>201726.78758272866</v>
      </c>
      <c r="L3" s="16">
        <f>K3-K2+12*(C3+D3+E3)+F3</f>
        <v>182339.48758272865</v>
      </c>
      <c r="M3" s="17">
        <f>L3/K2</f>
        <v>9.7247726710788616</v>
      </c>
      <c r="N3" s="16">
        <f>12*(C3+D3+E3)+F3</f>
        <v>-637.3000000000053</v>
      </c>
    </row>
    <row r="4" spans="1:15" x14ac:dyDescent="0.2">
      <c r="A4" s="11">
        <v>2016</v>
      </c>
      <c r="B4" s="12">
        <f>J4/J3-1</f>
        <v>0.15789798505471042</v>
      </c>
      <c r="C4" s="13">
        <v>-2167.42</v>
      </c>
      <c r="D4" s="13">
        <v>-551.91</v>
      </c>
      <c r="E4" s="13">
        <v>2750</v>
      </c>
      <c r="F4" s="13">
        <v>-5889.1</v>
      </c>
      <c r="G4" s="14">
        <f t="shared" si="2"/>
        <v>4.1666666666666666E-3</v>
      </c>
      <c r="H4" s="11">
        <f t="shared" si="0"/>
        <v>24</v>
      </c>
      <c r="I4" s="13">
        <f t="shared" si="3"/>
        <v>-391531.6642765319</v>
      </c>
      <c r="J4" s="13">
        <v>694183</v>
      </c>
      <c r="K4" s="13">
        <f t="shared" si="1"/>
        <v>302651.3357234681</v>
      </c>
      <c r="L4" s="16">
        <f t="shared" ref="L4:L67" si="4">K4-K3+12*(C4+D4+E4)+F4</f>
        <v>95403.488140739442</v>
      </c>
      <c r="M4" s="17">
        <f t="shared" ref="M4:M67" si="5">L4/K3</f>
        <v>0.47293415655872789</v>
      </c>
      <c r="N4" s="16">
        <f t="shared" ref="N4:N67" si="6">12*(C4+D4+E4)+F4</f>
        <v>-5521.0599999999995</v>
      </c>
    </row>
    <row r="5" spans="1:15" x14ac:dyDescent="0.2">
      <c r="A5" s="11">
        <v>2017</v>
      </c>
      <c r="B5" s="12">
        <f>J5/J4-1</f>
        <v>0.18017151097045025</v>
      </c>
      <c r="C5" s="13">
        <v>-2167.42</v>
      </c>
      <c r="D5" s="13">
        <v>-568.54999999999995</v>
      </c>
      <c r="E5" s="13">
        <v>2750</v>
      </c>
      <c r="F5" s="13">
        <v>-9786.9599999999991</v>
      </c>
      <c r="G5" s="14">
        <f t="shared" si="2"/>
        <v>4.1666666666666666E-3</v>
      </c>
      <c r="H5" s="11">
        <f t="shared" si="0"/>
        <v>36</v>
      </c>
      <c r="I5" s="13">
        <f t="shared" si="3"/>
        <v>-384949.76344923448</v>
      </c>
      <c r="J5" s="13">
        <v>819255</v>
      </c>
      <c r="K5" s="13">
        <f t="shared" si="1"/>
        <v>434305.23655076552</v>
      </c>
      <c r="L5" s="16">
        <f t="shared" si="4"/>
        <v>122035.30082729741</v>
      </c>
      <c r="M5" s="17">
        <f t="shared" si="5"/>
        <v>0.40322075742894065</v>
      </c>
      <c r="N5" s="16">
        <f t="shared" si="6"/>
        <v>-9618.6000000000022</v>
      </c>
    </row>
    <row r="6" spans="1:15" x14ac:dyDescent="0.2">
      <c r="A6" s="20">
        <v>2018</v>
      </c>
      <c r="B6" s="3">
        <v>0.03</v>
      </c>
      <c r="C6" s="4">
        <v>-2167.42</v>
      </c>
      <c r="D6" s="4">
        <f>D5*(1+B6)</f>
        <v>-585.60649999999998</v>
      </c>
      <c r="E6" s="4">
        <f t="shared" ref="E6:E37" si="7">E5*(1+B6)</f>
        <v>2832.5</v>
      </c>
      <c r="F6" s="4">
        <v>0</v>
      </c>
      <c r="G6" s="7">
        <f t="shared" si="2"/>
        <v>4.1666666666666666E-3</v>
      </c>
      <c r="H6" s="20">
        <f t="shared" si="0"/>
        <v>48</v>
      </c>
      <c r="I6" s="4">
        <f t="shared" si="3"/>
        <v>-378031.12008394301</v>
      </c>
      <c r="J6" s="4">
        <f t="shared" ref="J6:J37" si="8">J5*(1+B6)</f>
        <v>843832.65</v>
      </c>
      <c r="K6" s="4">
        <f>I6+J6</f>
        <v>465801.52991605701</v>
      </c>
      <c r="L6" s="18">
        <f t="shared" si="4"/>
        <v>32449.975365291495</v>
      </c>
      <c r="M6" s="19">
        <f t="shared" si="5"/>
        <v>7.4716979290896601E-2</v>
      </c>
      <c r="N6" s="18">
        <f t="shared" si="6"/>
        <v>953.6820000000007</v>
      </c>
    </row>
    <row r="7" spans="1:15" x14ac:dyDescent="0.2">
      <c r="A7" s="20">
        <v>2019</v>
      </c>
      <c r="B7" s="3">
        <v>0.03</v>
      </c>
      <c r="C7" s="4">
        <v>-2167.42</v>
      </c>
      <c r="D7" s="4">
        <f t="shared" ref="D7:D69" si="9">D6*(1+B7)</f>
        <v>-603.17469500000004</v>
      </c>
      <c r="E7" s="4">
        <f t="shared" si="7"/>
        <v>2917.4749999999999</v>
      </c>
      <c r="F7" s="4">
        <v>0</v>
      </c>
      <c r="G7" s="7">
        <f t="shared" si="2"/>
        <v>4.1666666666666666E-3</v>
      </c>
      <c r="H7" s="20">
        <f t="shared" si="0"/>
        <v>60</v>
      </c>
      <c r="I7" s="4">
        <f t="shared" si="3"/>
        <v>-370758.50579331646</v>
      </c>
      <c r="J7" s="4">
        <f t="shared" si="8"/>
        <v>869147.62950000004</v>
      </c>
      <c r="K7" s="4">
        <f t="shared" si="1"/>
        <v>498389.12370668357</v>
      </c>
      <c r="L7" s="18">
        <f t="shared" si="4"/>
        <v>34350.157450626561</v>
      </c>
      <c r="M7" s="19">
        <f t="shared" si="5"/>
        <v>7.3744191988413754E-2</v>
      </c>
      <c r="N7" s="18">
        <f t="shared" si="6"/>
        <v>1762.5636599999962</v>
      </c>
    </row>
    <row r="8" spans="1:15" x14ac:dyDescent="0.2">
      <c r="A8" s="20">
        <v>2020</v>
      </c>
      <c r="B8" s="3">
        <v>0.03</v>
      </c>
      <c r="C8" s="4">
        <v>-2167.42</v>
      </c>
      <c r="D8" s="4">
        <f t="shared" si="9"/>
        <v>-621.26993585000002</v>
      </c>
      <c r="E8" s="4">
        <f t="shared" si="7"/>
        <v>3004.9992499999998</v>
      </c>
      <c r="F8" s="4">
        <v>0</v>
      </c>
      <c r="G8" s="7">
        <f t="shared" si="2"/>
        <v>4.1666666666666666E-3</v>
      </c>
      <c r="H8" s="20">
        <f t="shared" si="0"/>
        <v>72</v>
      </c>
      <c r="I8" s="4">
        <f t="shared" si="3"/>
        <v>-363113.8107530197</v>
      </c>
      <c r="J8" s="4">
        <f t="shared" si="8"/>
        <v>895222.0583850001</v>
      </c>
      <c r="K8" s="4">
        <f t="shared" si="1"/>
        <v>532108.24763198034</v>
      </c>
      <c r="L8" s="18">
        <f t="shared" si="4"/>
        <v>36314.835695096765</v>
      </c>
      <c r="M8" s="19">
        <f t="shared" si="5"/>
        <v>7.2864422531959377E-2</v>
      </c>
      <c r="N8" s="18">
        <f t="shared" si="6"/>
        <v>2595.7117697999984</v>
      </c>
    </row>
    <row r="9" spans="1:15" x14ac:dyDescent="0.2">
      <c r="A9" s="20">
        <v>2021</v>
      </c>
      <c r="B9" s="3">
        <f>B8</f>
        <v>0.03</v>
      </c>
      <c r="C9" s="4">
        <v>-2167.42</v>
      </c>
      <c r="D9" s="4">
        <f t="shared" si="9"/>
        <v>-639.90803392550004</v>
      </c>
      <c r="E9" s="4">
        <f t="shared" si="7"/>
        <v>3095.1492275000001</v>
      </c>
      <c r="F9" s="4">
        <v>0</v>
      </c>
      <c r="G9" s="7">
        <f t="shared" si="2"/>
        <v>4.1666666666666666E-3</v>
      </c>
      <c r="H9" s="20">
        <f t="shared" si="0"/>
        <v>84</v>
      </c>
      <c r="I9" s="4">
        <f t="shared" si="3"/>
        <v>-355077.9986057342</v>
      </c>
      <c r="J9" s="4">
        <f t="shared" si="8"/>
        <v>922078.72013655014</v>
      </c>
      <c r="K9" s="4">
        <f t="shared" si="1"/>
        <v>567000.72153081594</v>
      </c>
      <c r="L9" s="18">
        <f t="shared" si="4"/>
        <v>38346.328221729593</v>
      </c>
      <c r="M9" s="19">
        <f t="shared" si="5"/>
        <v>7.2064901065489392E-2</v>
      </c>
      <c r="N9" s="18">
        <f t="shared" si="6"/>
        <v>3453.854322893998</v>
      </c>
    </row>
    <row r="10" spans="1:15" x14ac:dyDescent="0.2">
      <c r="A10" s="20">
        <v>2022</v>
      </c>
      <c r="B10" s="3">
        <f>B8</f>
        <v>0.03</v>
      </c>
      <c r="C10" s="4">
        <v>-2167.42</v>
      </c>
      <c r="D10" s="4">
        <f t="shared" si="9"/>
        <v>-659.10527494326504</v>
      </c>
      <c r="E10" s="4">
        <f t="shared" si="7"/>
        <v>3188.0037043249999</v>
      </c>
      <c r="F10" s="4">
        <v>0</v>
      </c>
      <c r="G10" s="7">
        <f t="shared" si="2"/>
        <v>4.1666666666666666E-3</v>
      </c>
      <c r="H10" s="20">
        <f t="shared" si="0"/>
        <v>96</v>
      </c>
      <c r="I10" s="4">
        <f t="shared" si="3"/>
        <v>-346631.05905797245</v>
      </c>
      <c r="J10" s="4">
        <f t="shared" si="8"/>
        <v>949741.08174064662</v>
      </c>
      <c r="K10" s="4">
        <f t="shared" si="1"/>
        <v>603110.02268267423</v>
      </c>
      <c r="L10" s="18">
        <f t="shared" si="4"/>
        <v>40447.042304439106</v>
      </c>
      <c r="M10" s="19">
        <f t="shared" si="5"/>
        <v>7.1335080835943615E-2</v>
      </c>
      <c r="N10" s="18">
        <f t="shared" si="6"/>
        <v>4337.7411525808166</v>
      </c>
    </row>
    <row r="11" spans="1:15" x14ac:dyDescent="0.2">
      <c r="A11" s="20">
        <v>2023</v>
      </c>
      <c r="B11" s="3">
        <f>B8</f>
        <v>0.03</v>
      </c>
      <c r="C11" s="4">
        <v>-2167.42</v>
      </c>
      <c r="D11" s="4">
        <f t="shared" si="9"/>
        <v>-678.87843319156298</v>
      </c>
      <c r="E11" s="4">
        <f t="shared" si="7"/>
        <v>3283.64381545475</v>
      </c>
      <c r="F11" s="4">
        <v>0</v>
      </c>
      <c r="G11" s="7">
        <f t="shared" si="2"/>
        <v>4.1666666666666666E-3</v>
      </c>
      <c r="H11" s="20">
        <f t="shared" si="0"/>
        <v>108</v>
      </c>
      <c r="I11" s="4">
        <f t="shared" si="3"/>
        <v>-337751.95805165509</v>
      </c>
      <c r="J11" s="4">
        <f t="shared" si="8"/>
        <v>978233.31419286609</v>
      </c>
      <c r="K11" s="4">
        <f t="shared" si="1"/>
        <v>640481.356141211</v>
      </c>
      <c r="L11" s="18">
        <f t="shared" si="4"/>
        <v>42619.47804569501</v>
      </c>
      <c r="M11" s="19">
        <f t="shared" si="5"/>
        <v>7.0666174400685108E-2</v>
      </c>
      <c r="N11" s="18">
        <f t="shared" si="6"/>
        <v>5248.1445871582418</v>
      </c>
    </row>
    <row r="12" spans="1:15" x14ac:dyDescent="0.2">
      <c r="A12" s="20">
        <v>2024</v>
      </c>
      <c r="B12" s="3">
        <f>B8</f>
        <v>0.03</v>
      </c>
      <c r="C12" s="4">
        <v>-2167.42</v>
      </c>
      <c r="D12" s="4">
        <f t="shared" si="9"/>
        <v>-699.24478618730984</v>
      </c>
      <c r="E12" s="4">
        <f t="shared" si="7"/>
        <v>3382.1531299183926</v>
      </c>
      <c r="F12" s="4">
        <v>0</v>
      </c>
      <c r="G12" s="7">
        <f t="shared" si="2"/>
        <v>4.1666666666666666E-3</v>
      </c>
      <c r="H12" s="20">
        <f t="shared" si="0"/>
        <v>120</v>
      </c>
      <c r="I12" s="4">
        <f t="shared" si="3"/>
        <v>-328418.58538637077</v>
      </c>
      <c r="J12" s="4">
        <f t="shared" si="8"/>
        <v>1007580.3136186521</v>
      </c>
      <c r="K12" s="4">
        <f t="shared" si="1"/>
        <v>679161.72823228128</v>
      </c>
      <c r="L12" s="18">
        <f t="shared" si="4"/>
        <v>44866.23221584328</v>
      </c>
      <c r="M12" s="19">
        <f t="shared" si="5"/>
        <v>7.0050801300688192E-2</v>
      </c>
      <c r="N12" s="18">
        <f t="shared" si="6"/>
        <v>6185.860124772993</v>
      </c>
    </row>
    <row r="13" spans="1:15" x14ac:dyDescent="0.2">
      <c r="A13" s="20">
        <v>2025</v>
      </c>
      <c r="B13" s="3">
        <f>B8</f>
        <v>0.03</v>
      </c>
      <c r="C13" s="4">
        <v>-2167.42</v>
      </c>
      <c r="D13" s="4">
        <f t="shared" si="9"/>
        <v>-720.22212977292918</v>
      </c>
      <c r="E13" s="4">
        <f t="shared" si="7"/>
        <v>3483.6177238159444</v>
      </c>
      <c r="F13" s="4">
        <v>0</v>
      </c>
      <c r="G13" s="7">
        <f t="shared" si="2"/>
        <v>4.1666666666666666E-3</v>
      </c>
      <c r="H13" s="20">
        <f t="shared" si="0"/>
        <v>132</v>
      </c>
      <c r="I13" s="4">
        <f t="shared" si="3"/>
        <v>-318607.69966189313</v>
      </c>
      <c r="J13" s="4">
        <f t="shared" si="8"/>
        <v>1037807.7230272116</v>
      </c>
      <c r="K13" s="4">
        <f t="shared" si="1"/>
        <v>719200.02336531854</v>
      </c>
      <c r="L13" s="18">
        <f t="shared" si="4"/>
        <v>47190.00226155344</v>
      </c>
      <c r="M13" s="19">
        <f t="shared" si="5"/>
        <v>6.9482717149535703E-2</v>
      </c>
      <c r="N13" s="18">
        <f t="shared" si="6"/>
        <v>7151.7071285161801</v>
      </c>
    </row>
    <row r="14" spans="1:15" x14ac:dyDescent="0.2">
      <c r="A14" s="20">
        <v>2026</v>
      </c>
      <c r="B14" s="3">
        <f>B8</f>
        <v>0.03</v>
      </c>
      <c r="C14" s="4">
        <v>-2167.42</v>
      </c>
      <c r="D14" s="4">
        <f t="shared" si="9"/>
        <v>-741.82879366611712</v>
      </c>
      <c r="E14" s="4">
        <f t="shared" si="7"/>
        <v>3588.1262555304229</v>
      </c>
      <c r="F14" s="4">
        <v>0</v>
      </c>
      <c r="G14" s="7">
        <f t="shared" si="2"/>
        <v>4.1666666666666666E-3</v>
      </c>
      <c r="H14" s="20">
        <f t="shared" si="0"/>
        <v>144</v>
      </c>
      <c r="I14" s="4">
        <f t="shared" si="3"/>
        <v>-308294.87040385033</v>
      </c>
      <c r="J14" s="4">
        <f t="shared" si="8"/>
        <v>1068941.954718028</v>
      </c>
      <c r="K14" s="4">
        <f t="shared" si="1"/>
        <v>760647.08431417763</v>
      </c>
      <c r="L14" s="18">
        <f t="shared" si="4"/>
        <v>49593.590491230752</v>
      </c>
      <c r="M14" s="19">
        <f t="shared" si="5"/>
        <v>6.8956603003389544E-2</v>
      </c>
      <c r="N14" s="18">
        <f t="shared" si="6"/>
        <v>8146.529542371667</v>
      </c>
    </row>
    <row r="15" spans="1:15" x14ac:dyDescent="0.2">
      <c r="A15" s="20">
        <v>2027</v>
      </c>
      <c r="B15" s="3">
        <f>B8</f>
        <v>0.03</v>
      </c>
      <c r="C15" s="4">
        <v>-2167.42</v>
      </c>
      <c r="D15" s="4">
        <f t="shared" si="9"/>
        <v>-764.08365747610071</v>
      </c>
      <c r="E15" s="4">
        <f t="shared" si="7"/>
        <v>3695.7700431963358</v>
      </c>
      <c r="F15" s="4">
        <v>0</v>
      </c>
      <c r="G15" s="7">
        <f t="shared" si="2"/>
        <v>4.1666666666666666E-3</v>
      </c>
      <c r="H15" s="20">
        <f t="shared" si="0"/>
        <v>156</v>
      </c>
      <c r="I15" s="4">
        <f t="shared" si="3"/>
        <v>-297454.41722843581</v>
      </c>
      <c r="J15" s="4">
        <f t="shared" si="8"/>
        <v>1101010.2133595687</v>
      </c>
      <c r="K15" s="4">
        <f t="shared" si="1"/>
        <v>803555.79613113287</v>
      </c>
      <c r="L15" s="18">
        <f t="shared" si="4"/>
        <v>52079.908445598063</v>
      </c>
      <c r="M15" s="19">
        <f t="shared" si="5"/>
        <v>6.8467899923069953E-2</v>
      </c>
      <c r="N15" s="18">
        <f t="shared" si="6"/>
        <v>9171.1966286428215</v>
      </c>
    </row>
    <row r="16" spans="1:15" x14ac:dyDescent="0.2">
      <c r="A16" s="20">
        <v>2028</v>
      </c>
      <c r="B16" s="3">
        <f>B8</f>
        <v>0.03</v>
      </c>
      <c r="C16" s="4">
        <v>-2167.42</v>
      </c>
      <c r="D16" s="4">
        <f t="shared" si="9"/>
        <v>-787.00616720038374</v>
      </c>
      <c r="E16" s="4">
        <f t="shared" si="7"/>
        <v>3806.6431444922259</v>
      </c>
      <c r="F16" s="4">
        <v>0</v>
      </c>
      <c r="G16" s="7">
        <f t="shared" si="2"/>
        <v>4.1666666666666666E-3</v>
      </c>
      <c r="H16" s="20">
        <f t="shared" si="0"/>
        <v>168</v>
      </c>
      <c r="I16" s="4">
        <f t="shared" si="3"/>
        <v>-286059.34589466901</v>
      </c>
      <c r="J16" s="4">
        <f t="shared" si="8"/>
        <v>1134040.5197603558</v>
      </c>
      <c r="K16" s="4">
        <f t="shared" si="1"/>
        <v>847981.17386568687</v>
      </c>
      <c r="L16" s="18">
        <f t="shared" si="4"/>
        <v>54651.981462056101</v>
      </c>
      <c r="M16" s="19">
        <f t="shared" si="5"/>
        <v>6.8012677806803354E-2</v>
      </c>
      <c r="N16" s="18">
        <f t="shared" si="6"/>
        <v>10226.603727502103</v>
      </c>
    </row>
    <row r="17" spans="1:14" x14ac:dyDescent="0.2">
      <c r="A17" s="20">
        <v>2029</v>
      </c>
      <c r="B17" s="3">
        <f>B8</f>
        <v>0.03</v>
      </c>
      <c r="C17" s="4">
        <v>-2167.42</v>
      </c>
      <c r="D17" s="4">
        <f t="shared" si="9"/>
        <v>-810.61635221639528</v>
      </c>
      <c r="E17" s="4">
        <f t="shared" si="7"/>
        <v>3920.8424388269927</v>
      </c>
      <c r="F17" s="4">
        <v>0</v>
      </c>
      <c r="G17" s="7">
        <f t="shared" si="2"/>
        <v>4.1666666666666666E-3</v>
      </c>
      <c r="H17" s="20">
        <f t="shared" si="0"/>
        <v>180</v>
      </c>
      <c r="I17" s="4">
        <f t="shared" si="3"/>
        <v>-274081.28108496894</v>
      </c>
      <c r="J17" s="4">
        <f t="shared" si="8"/>
        <v>1168061.7353531665</v>
      </c>
      <c r="K17" s="4">
        <f t="shared" si="1"/>
        <v>893980.45426819753</v>
      </c>
      <c r="L17" s="18">
        <f t="shared" si="4"/>
        <v>57312.953441837832</v>
      </c>
      <c r="M17" s="19">
        <f t="shared" si="5"/>
        <v>6.7587530487930064E-2</v>
      </c>
      <c r="N17" s="18">
        <f t="shared" si="6"/>
        <v>11313.67303932717</v>
      </c>
    </row>
    <row r="18" spans="1:14" x14ac:dyDescent="0.2">
      <c r="A18" s="20">
        <v>2030</v>
      </c>
      <c r="B18" s="3">
        <f>B8</f>
        <v>0.03</v>
      </c>
      <c r="C18" s="4">
        <v>-2167.42</v>
      </c>
      <c r="D18" s="4">
        <f t="shared" si="9"/>
        <v>-834.93484278288713</v>
      </c>
      <c r="E18" s="4">
        <f t="shared" si="7"/>
        <v>4038.4677119918028</v>
      </c>
      <c r="F18" s="4">
        <v>0</v>
      </c>
      <c r="G18" s="7">
        <f t="shared" si="2"/>
        <v>4.1666666666666666E-3</v>
      </c>
      <c r="H18" s="20">
        <f t="shared" si="0"/>
        <v>192</v>
      </c>
      <c r="I18" s="4">
        <f t="shared" si="3"/>
        <v>-261490.39574665428</v>
      </c>
      <c r="J18" s="4">
        <f t="shared" si="8"/>
        <v>1203103.5874137615</v>
      </c>
      <c r="K18" s="4">
        <f t="shared" si="1"/>
        <v>941613.19166710728</v>
      </c>
      <c r="L18" s="18">
        <f t="shared" si="4"/>
        <v>60066.091829416742</v>
      </c>
      <c r="M18" s="19">
        <f t="shared" si="5"/>
        <v>6.7189491160168799E-2</v>
      </c>
      <c r="N18" s="18">
        <f t="shared" si="6"/>
        <v>12433.354430506986</v>
      </c>
    </row>
    <row r="19" spans="1:14" x14ac:dyDescent="0.2">
      <c r="A19" s="20">
        <v>2031</v>
      </c>
      <c r="B19" s="3">
        <f>B8</f>
        <v>0.03</v>
      </c>
      <c r="C19" s="4">
        <v>-2167.42</v>
      </c>
      <c r="D19" s="4">
        <f t="shared" si="9"/>
        <v>-859.98288806637379</v>
      </c>
      <c r="E19" s="4">
        <f t="shared" si="7"/>
        <v>4159.6217433515567</v>
      </c>
      <c r="F19" s="4">
        <v>0</v>
      </c>
      <c r="G19" s="7">
        <f t="shared" si="2"/>
        <v>4.1666666666666666E-3</v>
      </c>
      <c r="H19" s="20">
        <f t="shared" si="0"/>
        <v>204</v>
      </c>
      <c r="I19" s="4">
        <f t="shared" si="3"/>
        <v>-248255.33681842012</v>
      </c>
      <c r="J19" s="4">
        <f t="shared" si="8"/>
        <v>1239196.6950361745</v>
      </c>
      <c r="K19" s="4">
        <f t="shared" si="1"/>
        <v>990941.3582177544</v>
      </c>
      <c r="L19" s="18">
        <f t="shared" si="4"/>
        <v>62914.792814069311</v>
      </c>
      <c r="M19" s="19">
        <f t="shared" si="5"/>
        <v>6.6815963678970913E-2</v>
      </c>
      <c r="N19" s="18">
        <f t="shared" si="6"/>
        <v>13586.626263422197</v>
      </c>
    </row>
    <row r="20" spans="1:14" x14ac:dyDescent="0.2">
      <c r="A20" s="20">
        <v>2032</v>
      </c>
      <c r="B20" s="3">
        <f>B8</f>
        <v>0.03</v>
      </c>
      <c r="C20" s="4">
        <v>-2167.42</v>
      </c>
      <c r="D20" s="4">
        <f t="shared" si="9"/>
        <v>-885.78237470836507</v>
      </c>
      <c r="E20" s="4">
        <f t="shared" si="7"/>
        <v>4284.4103956521039</v>
      </c>
      <c r="F20" s="4">
        <v>0</v>
      </c>
      <c r="G20" s="7">
        <f t="shared" si="2"/>
        <v>4.1666666666666666E-3</v>
      </c>
      <c r="H20" s="20">
        <f t="shared" si="0"/>
        <v>216</v>
      </c>
      <c r="I20" s="4">
        <f t="shared" si="3"/>
        <v>-234343.14715684089</v>
      </c>
      <c r="J20" s="4">
        <f t="shared" si="8"/>
        <v>1276372.5958872598</v>
      </c>
      <c r="K20" s="4">
        <f t="shared" si="1"/>
        <v>1042029.4487304189</v>
      </c>
      <c r="L20" s="18">
        <f t="shared" si="4"/>
        <v>65862.586763989384</v>
      </c>
      <c r="M20" s="19">
        <f t="shared" si="5"/>
        <v>6.6464666367791678E-2</v>
      </c>
      <c r="N20" s="18">
        <f t="shared" si="6"/>
        <v>14774.496251324868</v>
      </c>
    </row>
    <row r="21" spans="1:14" x14ac:dyDescent="0.2">
      <c r="A21" s="20">
        <v>2033</v>
      </c>
      <c r="B21" s="3">
        <f>B8</f>
        <v>0.03</v>
      </c>
      <c r="C21" s="4">
        <v>-2167.42</v>
      </c>
      <c r="D21" s="4">
        <f t="shared" si="9"/>
        <v>-912.35584594961608</v>
      </c>
      <c r="E21" s="4">
        <f t="shared" si="7"/>
        <v>4412.9427075216672</v>
      </c>
      <c r="F21" s="4">
        <v>0</v>
      </c>
      <c r="G21" s="7">
        <f t="shared" si="2"/>
        <v>4.1666666666666666E-3</v>
      </c>
      <c r="H21" s="20">
        <f t="shared" si="0"/>
        <v>228</v>
      </c>
      <c r="I21" s="4">
        <f t="shared" si="3"/>
        <v>-219719.18346848473</v>
      </c>
      <c r="J21" s="5">
        <f t="shared" si="8"/>
        <v>1314663.7737638776</v>
      </c>
      <c r="K21" s="5">
        <f t="shared" si="1"/>
        <v>1094944.5902953928</v>
      </c>
      <c r="L21" s="18">
        <f t="shared" si="4"/>
        <v>68913.143903838471</v>
      </c>
      <c r="M21" s="19">
        <f t="shared" si="5"/>
        <v>6.613358575211134E-2</v>
      </c>
      <c r="N21" s="18">
        <f t="shared" si="6"/>
        <v>15998.002338864611</v>
      </c>
    </row>
    <row r="22" spans="1:14" x14ac:dyDescent="0.2">
      <c r="A22" s="20">
        <v>2034</v>
      </c>
      <c r="B22" s="3">
        <f>B8</f>
        <v>0.03</v>
      </c>
      <c r="C22" s="4">
        <v>-2167.42</v>
      </c>
      <c r="D22" s="4">
        <f t="shared" si="9"/>
        <v>-939.72652132810458</v>
      </c>
      <c r="E22" s="4">
        <f t="shared" si="7"/>
        <v>4545.330988747317</v>
      </c>
      <c r="F22" s="4">
        <v>0</v>
      </c>
      <c r="G22" s="7">
        <f t="shared" si="2"/>
        <v>4.1666666666666666E-3</v>
      </c>
      <c r="H22" s="20">
        <f t="shared" si="0"/>
        <v>240</v>
      </c>
      <c r="I22" s="4">
        <f t="shared" si="3"/>
        <v>-204347.03004327862</v>
      </c>
      <c r="J22" s="5">
        <f t="shared" si="8"/>
        <v>1354103.6869767939</v>
      </c>
      <c r="K22" s="5">
        <f t="shared" si="1"/>
        <v>1149756.6569335153</v>
      </c>
      <c r="L22" s="18">
        <f t="shared" si="4"/>
        <v>72070.280247153103</v>
      </c>
      <c r="M22" s="19">
        <f t="shared" si="5"/>
        <v>6.5820938233696447E-2</v>
      </c>
      <c r="N22" s="18">
        <f t="shared" si="6"/>
        <v>17258.21360903055</v>
      </c>
    </row>
    <row r="23" spans="1:14" x14ac:dyDescent="0.2">
      <c r="A23" s="20">
        <v>2035</v>
      </c>
      <c r="B23" s="3">
        <f>B8</f>
        <v>0.03</v>
      </c>
      <c r="C23" s="4">
        <v>-2167.42</v>
      </c>
      <c r="D23" s="4">
        <f t="shared" si="9"/>
        <v>-967.9183169679477</v>
      </c>
      <c r="E23" s="4">
        <f t="shared" si="7"/>
        <v>4681.6909184097367</v>
      </c>
      <c r="F23" s="4">
        <v>0</v>
      </c>
      <c r="G23" s="7">
        <f t="shared" si="2"/>
        <v>4.1666666666666666E-3</v>
      </c>
      <c r="H23" s="20">
        <f t="shared" si="0"/>
        <v>252</v>
      </c>
      <c r="I23" s="4">
        <f t="shared" si="3"/>
        <v>-188188.40807430985</v>
      </c>
      <c r="J23" s="5">
        <f t="shared" si="8"/>
        <v>1394726.7975860978</v>
      </c>
      <c r="K23" s="5">
        <f t="shared" si="1"/>
        <v>1206538.389511788</v>
      </c>
      <c r="L23" s="18">
        <f t="shared" si="4"/>
        <v>75337.963795574164</v>
      </c>
      <c r="M23" s="19">
        <f t="shared" si="5"/>
        <v>6.552513815967459E-2</v>
      </c>
      <c r="N23" s="18">
        <f t="shared" si="6"/>
        <v>18556.231217301465</v>
      </c>
    </row>
    <row r="24" spans="1:14" x14ac:dyDescent="0.2">
      <c r="A24" s="20">
        <v>2036</v>
      </c>
      <c r="B24" s="3">
        <f>B8</f>
        <v>0.03</v>
      </c>
      <c r="C24" s="4">
        <v>-2167.42</v>
      </c>
      <c r="D24" s="4">
        <f t="shared" si="9"/>
        <v>-996.95586647698622</v>
      </c>
      <c r="E24" s="4">
        <f t="shared" si="7"/>
        <v>4822.1416459620286</v>
      </c>
      <c r="F24" s="4">
        <v>0</v>
      </c>
      <c r="G24" s="7">
        <f t="shared" si="2"/>
        <v>4.1666666666666666E-3</v>
      </c>
      <c r="H24" s="20">
        <f t="shared" si="0"/>
        <v>264</v>
      </c>
      <c r="I24" s="4">
        <f t="shared" si="3"/>
        <v>-171203.08033825512</v>
      </c>
      <c r="J24" s="5">
        <f t="shared" si="8"/>
        <v>1436568.6015136808</v>
      </c>
      <c r="K24" s="5">
        <f t="shared" si="1"/>
        <v>1265365.5211754257</v>
      </c>
      <c r="L24" s="18">
        <f t="shared" si="4"/>
        <v>78720.32101745822</v>
      </c>
      <c r="M24" s="19">
        <f t="shared" si="5"/>
        <v>6.5244771075466154E-2</v>
      </c>
      <c r="N24" s="18">
        <f t="shared" si="6"/>
        <v>19893.189353820511</v>
      </c>
    </row>
    <row r="25" spans="1:14" x14ac:dyDescent="0.2">
      <c r="A25" s="20">
        <v>2037</v>
      </c>
      <c r="B25" s="3">
        <f>B8</f>
        <v>0.03</v>
      </c>
      <c r="C25" s="4">
        <v>-2167.42</v>
      </c>
      <c r="D25" s="4">
        <f t="shared" si="9"/>
        <v>-1026.8645424712959</v>
      </c>
      <c r="E25" s="4">
        <f t="shared" si="7"/>
        <v>4966.8058953408899</v>
      </c>
      <c r="F25" s="4">
        <v>0</v>
      </c>
      <c r="G25" s="7">
        <f t="shared" si="2"/>
        <v>4.1666666666666666E-3</v>
      </c>
      <c r="H25" s="20">
        <f t="shared" si="0"/>
        <v>276</v>
      </c>
      <c r="I25" s="4">
        <f t="shared" si="3"/>
        <v>-153348.75099908057</v>
      </c>
      <c r="J25" s="5">
        <f t="shared" si="8"/>
        <v>1479665.6595590913</v>
      </c>
      <c r="K25" s="5">
        <f t="shared" si="1"/>
        <v>1326316.9085600108</v>
      </c>
      <c r="L25" s="18">
        <f t="shared" si="4"/>
        <v>82221.643619020237</v>
      </c>
      <c r="M25" s="19">
        <f t="shared" si="5"/>
        <v>6.4978571205767291E-2</v>
      </c>
      <c r="N25" s="18">
        <f t="shared" si="6"/>
        <v>21270.256234435128</v>
      </c>
    </row>
    <row r="26" spans="1:14" x14ac:dyDescent="0.2">
      <c r="A26" s="20">
        <v>2038</v>
      </c>
      <c r="B26" s="3">
        <f>B8</f>
        <v>0.03</v>
      </c>
      <c r="C26" s="4">
        <v>-2167.42</v>
      </c>
      <c r="D26" s="4">
        <f t="shared" si="9"/>
        <v>-1057.6704787454348</v>
      </c>
      <c r="E26" s="4">
        <f t="shared" si="7"/>
        <v>5115.8100722011168</v>
      </c>
      <c r="F26" s="4">
        <v>0</v>
      </c>
      <c r="G26" s="7">
        <f t="shared" si="2"/>
        <v>4.1666666666666666E-3</v>
      </c>
      <c r="H26" s="20">
        <f t="shared" si="0"/>
        <v>288</v>
      </c>
      <c r="I26" s="4">
        <f t="shared" si="3"/>
        <v>-134580.96028550836</v>
      </c>
      <c r="J26" s="5">
        <f t="shared" si="8"/>
        <v>1524055.6293458641</v>
      </c>
      <c r="K26" s="5">
        <f t="shared" si="1"/>
        <v>1389474.6690603558</v>
      </c>
      <c r="L26" s="18">
        <f t="shared" si="4"/>
        <v>85846.395621813106</v>
      </c>
      <c r="M26" s="19">
        <f t="shared" si="5"/>
        <v>6.4725402404027993E-2</v>
      </c>
      <c r="N26" s="18">
        <f t="shared" si="6"/>
        <v>22688.635121468185</v>
      </c>
    </row>
    <row r="27" spans="1:14" x14ac:dyDescent="0.2">
      <c r="A27" s="20">
        <v>2039</v>
      </c>
      <c r="B27" s="3">
        <f>B8</f>
        <v>0.03</v>
      </c>
      <c r="C27" s="4">
        <v>-2167.42</v>
      </c>
      <c r="D27" s="4">
        <f t="shared" si="9"/>
        <v>-1089.4005931077979</v>
      </c>
      <c r="E27" s="4">
        <f t="shared" si="7"/>
        <v>5269.2843743671501</v>
      </c>
      <c r="F27" s="4">
        <v>0</v>
      </c>
      <c r="G27" s="7">
        <f t="shared" si="2"/>
        <v>4.1666666666666666E-3</v>
      </c>
      <c r="H27" s="20">
        <f t="shared" si="0"/>
        <v>300</v>
      </c>
      <c r="I27" s="4">
        <f t="shared" si="3"/>
        <v>-114852.97377998267</v>
      </c>
      <c r="J27" s="5">
        <f t="shared" si="8"/>
        <v>1569777.2982262401</v>
      </c>
      <c r="K27" s="5">
        <f t="shared" si="1"/>
        <v>1454924.3244462574</v>
      </c>
      <c r="L27" s="18">
        <f t="shared" si="4"/>
        <v>89599.220761013916</v>
      </c>
      <c r="M27" s="19">
        <f t="shared" si="5"/>
        <v>6.4484241962903976E-2</v>
      </c>
      <c r="N27" s="18">
        <f t="shared" si="6"/>
        <v>24149.565375112223</v>
      </c>
    </row>
    <row r="28" spans="1:14" x14ac:dyDescent="0.2">
      <c r="A28" s="20">
        <v>2040</v>
      </c>
      <c r="B28" s="3">
        <f>B8</f>
        <v>0.03</v>
      </c>
      <c r="C28" s="4">
        <v>-2167.42</v>
      </c>
      <c r="D28" s="4">
        <f t="shared" si="9"/>
        <v>-1122.0826109010318</v>
      </c>
      <c r="E28" s="4">
        <f t="shared" si="7"/>
        <v>5427.3629055981646</v>
      </c>
      <c r="F28" s="4">
        <v>0</v>
      </c>
      <c r="G28" s="7">
        <f t="shared" si="2"/>
        <v>4.1666666666666666E-3</v>
      </c>
      <c r="H28" s="20">
        <f t="shared" si="0"/>
        <v>312</v>
      </c>
      <c r="I28" s="4">
        <f t="shared" si="3"/>
        <v>-94115.66604344899</v>
      </c>
      <c r="J28" s="5">
        <f t="shared" si="8"/>
        <v>1616870.6171730272</v>
      </c>
      <c r="K28" s="5">
        <f t="shared" si="1"/>
        <v>1522754.9511295783</v>
      </c>
      <c r="L28" s="18">
        <f t="shared" si="4"/>
        <v>93484.950219686434</v>
      </c>
      <c r="M28" s="19">
        <f t="shared" si="5"/>
        <v>6.4254166796796602E-2</v>
      </c>
      <c r="N28" s="18">
        <f t="shared" si="6"/>
        <v>25654.323536365591</v>
      </c>
    </row>
    <row r="29" spans="1:14" x14ac:dyDescent="0.2">
      <c r="A29" s="20">
        <v>2041</v>
      </c>
      <c r="B29" s="3">
        <f>B8</f>
        <v>0.03</v>
      </c>
      <c r="C29" s="4">
        <v>-2167.42</v>
      </c>
      <c r="D29" s="4">
        <f t="shared" si="9"/>
        <v>-1155.7450892280629</v>
      </c>
      <c r="E29" s="4">
        <f t="shared" si="7"/>
        <v>5590.1837927661099</v>
      </c>
      <c r="F29" s="4">
        <v>0</v>
      </c>
      <c r="G29" s="7">
        <f t="shared" si="2"/>
        <v>4.1666666666666666E-3</v>
      </c>
      <c r="H29" s="20">
        <f t="shared" si="0"/>
        <v>324</v>
      </c>
      <c r="I29" s="4">
        <f t="shared" si="3"/>
        <v>-72317.39828615672</v>
      </c>
      <c r="J29" s="5">
        <f t="shared" si="8"/>
        <v>1665376.7356882181</v>
      </c>
      <c r="K29" s="5">
        <f t="shared" si="1"/>
        <v>1593059.3374020613</v>
      </c>
      <c r="L29" s="18">
        <f t="shared" si="4"/>
        <v>97508.610714939598</v>
      </c>
      <c r="M29" s="19">
        <f t="shared" si="5"/>
        <v>6.4034341600799127E-2</v>
      </c>
      <c r="N29" s="18">
        <f t="shared" si="6"/>
        <v>27204.224442456562</v>
      </c>
    </row>
    <row r="30" spans="1:14" x14ac:dyDescent="0.2">
      <c r="A30" s="20">
        <v>2042</v>
      </c>
      <c r="B30" s="3">
        <f>B8</f>
        <v>0.03</v>
      </c>
      <c r="C30" s="4">
        <v>-2167.42</v>
      </c>
      <c r="D30" s="4">
        <f t="shared" si="9"/>
        <v>-1190.4174419049048</v>
      </c>
      <c r="E30" s="4">
        <f t="shared" si="7"/>
        <v>5757.8893065490938</v>
      </c>
      <c r="F30" s="4">
        <v>0</v>
      </c>
      <c r="G30" s="7">
        <f t="shared" si="2"/>
        <v>4.1666666666666666E-3</v>
      </c>
      <c r="H30" s="20">
        <f t="shared" si="0"/>
        <v>336</v>
      </c>
      <c r="I30" s="4">
        <f t="shared" si="3"/>
        <v>-49403.889779867161</v>
      </c>
      <c r="J30" s="5">
        <f t="shared" si="8"/>
        <v>1715338.0377588647</v>
      </c>
      <c r="K30" s="5">
        <f t="shared" si="1"/>
        <v>1665934.1479789976</v>
      </c>
      <c r="L30" s="18">
        <f t="shared" si="4"/>
        <v>101675.4329526665</v>
      </c>
      <c r="M30" s="19">
        <f t="shared" si="5"/>
        <v>6.3824008664032164E-2</v>
      </c>
      <c r="N30" s="18">
        <f t="shared" si="6"/>
        <v>28800.622375730265</v>
      </c>
    </row>
    <row r="31" spans="1:14" x14ac:dyDescent="0.2">
      <c r="A31" s="20">
        <v>2043</v>
      </c>
      <c r="B31" s="3">
        <f>B8</f>
        <v>0.03</v>
      </c>
      <c r="C31" s="4">
        <v>-2167.42</v>
      </c>
      <c r="D31" s="4">
        <f t="shared" si="9"/>
        <v>-1226.129965162052</v>
      </c>
      <c r="E31" s="4">
        <f t="shared" si="7"/>
        <v>5930.625985745567</v>
      </c>
      <c r="F31" s="4">
        <v>0</v>
      </c>
      <c r="G31" s="7">
        <f t="shared" si="2"/>
        <v>4.1666666666666666E-3</v>
      </c>
      <c r="H31" s="20">
        <f t="shared" si="0"/>
        <v>348</v>
      </c>
      <c r="I31" s="4">
        <f t="shared" si="3"/>
        <v>-25318.082691266714</v>
      </c>
      <c r="J31" s="5">
        <f t="shared" si="8"/>
        <v>1766798.1788916306</v>
      </c>
      <c r="K31" s="5">
        <f t="shared" si="1"/>
        <v>1741480.0962003639</v>
      </c>
      <c r="L31" s="18">
        <f t="shared" si="4"/>
        <v>105990.86046836857</v>
      </c>
      <c r="M31" s="19">
        <f t="shared" si="5"/>
        <v>6.3622479073947649E-2</v>
      </c>
      <c r="N31" s="18">
        <f t="shared" si="6"/>
        <v>30444.912247002179</v>
      </c>
    </row>
    <row r="32" spans="1:14" x14ac:dyDescent="0.2">
      <c r="A32" s="20">
        <v>2044</v>
      </c>
      <c r="B32" s="3">
        <f>B8</f>
        <v>0.03</v>
      </c>
      <c r="C32" s="4">
        <v>-2167.42</v>
      </c>
      <c r="D32" s="4">
        <f t="shared" si="9"/>
        <v>-1262.9138641169136</v>
      </c>
      <c r="E32" s="4">
        <f t="shared" si="7"/>
        <v>6108.5447653179344</v>
      </c>
      <c r="F32" s="4">
        <v>0</v>
      </c>
      <c r="G32" s="7">
        <f t="shared" si="2"/>
        <v>4.1666666666666666E-3</v>
      </c>
      <c r="H32" s="20">
        <f t="shared" si="0"/>
        <v>360</v>
      </c>
      <c r="I32" s="4">
        <f t="shared" si="3"/>
        <v>0</v>
      </c>
      <c r="J32" s="5">
        <f t="shared" si="8"/>
        <v>1819802.1242583797</v>
      </c>
      <c r="K32" s="5">
        <f t="shared" si="1"/>
        <v>1819802.1242583797</v>
      </c>
      <c r="L32" s="18">
        <f t="shared" si="4"/>
        <v>110460.558872428</v>
      </c>
      <c r="M32" s="19">
        <f t="shared" si="5"/>
        <v>6.3429125095047362E-2</v>
      </c>
      <c r="N32" s="18">
        <f t="shared" si="6"/>
        <v>32138.530814412246</v>
      </c>
    </row>
    <row r="33" spans="1:14" x14ac:dyDescent="0.2">
      <c r="A33" s="20">
        <v>2045</v>
      </c>
      <c r="B33" s="3">
        <f>B8</f>
        <v>0.03</v>
      </c>
      <c r="C33" s="4">
        <v>0</v>
      </c>
      <c r="D33" s="4">
        <f t="shared" si="9"/>
        <v>-1300.801280040421</v>
      </c>
      <c r="E33" s="4">
        <f t="shared" si="7"/>
        <v>6291.8011082774728</v>
      </c>
      <c r="F33" s="4">
        <v>0</v>
      </c>
      <c r="G33" s="20"/>
      <c r="H33" s="20"/>
      <c r="I33" s="4">
        <v>0</v>
      </c>
      <c r="J33" s="5">
        <f t="shared" si="8"/>
        <v>1874396.1879861311</v>
      </c>
      <c r="K33" s="5">
        <f t="shared" si="1"/>
        <v>1874396.1879861311</v>
      </c>
      <c r="L33" s="18">
        <f t="shared" si="4"/>
        <v>114486.061666596</v>
      </c>
      <c r="M33" s="19">
        <f t="shared" si="5"/>
        <v>6.2911269384990018E-2</v>
      </c>
      <c r="N33" s="18">
        <f t="shared" si="6"/>
        <v>59891.997938844623</v>
      </c>
    </row>
    <row r="34" spans="1:14" x14ac:dyDescent="0.2">
      <c r="A34" s="20">
        <v>2046</v>
      </c>
      <c r="B34" s="3">
        <f>B8</f>
        <v>0.03</v>
      </c>
      <c r="C34" s="4">
        <v>0</v>
      </c>
      <c r="D34" s="4">
        <f t="shared" si="9"/>
        <v>-1339.8253184416337</v>
      </c>
      <c r="E34" s="4">
        <f t="shared" si="7"/>
        <v>6480.5551415257969</v>
      </c>
      <c r="F34" s="4">
        <v>0</v>
      </c>
      <c r="G34" s="20"/>
      <c r="H34" s="20"/>
      <c r="I34" s="4">
        <v>0</v>
      </c>
      <c r="J34" s="5">
        <f t="shared" si="8"/>
        <v>1930628.073625715</v>
      </c>
      <c r="K34" s="5">
        <f t="shared" si="1"/>
        <v>1930628.073625715</v>
      </c>
      <c r="L34" s="18">
        <f t="shared" si="4"/>
        <v>117920.64351659389</v>
      </c>
      <c r="M34" s="19">
        <f t="shared" si="5"/>
        <v>6.2911269384990018E-2</v>
      </c>
      <c r="N34" s="18">
        <f t="shared" si="6"/>
        <v>61688.757877009964</v>
      </c>
    </row>
    <row r="35" spans="1:14" x14ac:dyDescent="0.2">
      <c r="A35" s="20">
        <v>2047</v>
      </c>
      <c r="B35" s="3">
        <f>B8</f>
        <v>0.03</v>
      </c>
      <c r="C35" s="4">
        <v>0</v>
      </c>
      <c r="D35" s="4">
        <f t="shared" si="9"/>
        <v>-1380.0200779948827</v>
      </c>
      <c r="E35" s="4">
        <f t="shared" si="7"/>
        <v>6674.9717957715711</v>
      </c>
      <c r="F35" s="4">
        <v>0</v>
      </c>
      <c r="G35" s="20"/>
      <c r="H35" s="20"/>
      <c r="I35" s="4">
        <v>0</v>
      </c>
      <c r="J35" s="5">
        <f t="shared" si="8"/>
        <v>1988546.9158344865</v>
      </c>
      <c r="K35" s="5">
        <f t="shared" si="1"/>
        <v>1988546.9158344865</v>
      </c>
      <c r="L35" s="18">
        <f t="shared" si="4"/>
        <v>121458.26282209175</v>
      </c>
      <c r="M35" s="19">
        <f t="shared" si="5"/>
        <v>6.2911269384990046E-2</v>
      </c>
      <c r="N35" s="18">
        <f t="shared" si="6"/>
        <v>63539.420613320261</v>
      </c>
    </row>
    <row r="36" spans="1:14" x14ac:dyDescent="0.2">
      <c r="A36" s="20">
        <v>2048</v>
      </c>
      <c r="B36" s="3">
        <f>B8</f>
        <v>0.03</v>
      </c>
      <c r="C36" s="4">
        <v>0</v>
      </c>
      <c r="D36" s="4">
        <f t="shared" si="9"/>
        <v>-1421.4206803347292</v>
      </c>
      <c r="E36" s="4">
        <f t="shared" si="7"/>
        <v>6875.2209496447185</v>
      </c>
      <c r="F36" s="4">
        <v>0</v>
      </c>
      <c r="G36" s="20"/>
      <c r="H36" s="20"/>
      <c r="I36" s="4">
        <v>0</v>
      </c>
      <c r="J36" s="5">
        <f t="shared" si="8"/>
        <v>2048203.3233095212</v>
      </c>
      <c r="K36" s="5">
        <f t="shared" si="1"/>
        <v>2048203.3233095212</v>
      </c>
      <c r="L36" s="18">
        <f t="shared" si="4"/>
        <v>125102.01070675458</v>
      </c>
      <c r="M36" s="19">
        <f t="shared" si="5"/>
        <v>6.2911269384990087E-2</v>
      </c>
      <c r="N36" s="18">
        <f t="shared" si="6"/>
        <v>65445.603231719877</v>
      </c>
    </row>
    <row r="37" spans="1:14" x14ac:dyDescent="0.2">
      <c r="A37" s="20">
        <v>2049</v>
      </c>
      <c r="B37" s="3">
        <f>B8</f>
        <v>0.03</v>
      </c>
      <c r="C37" s="4">
        <v>0</v>
      </c>
      <c r="D37" s="4">
        <f t="shared" si="9"/>
        <v>-1464.0633007447711</v>
      </c>
      <c r="E37" s="4">
        <f t="shared" si="7"/>
        <v>7081.4775781340604</v>
      </c>
      <c r="F37" s="4">
        <v>0</v>
      </c>
      <c r="G37" s="20"/>
      <c r="H37" s="20"/>
      <c r="I37" s="4">
        <v>0</v>
      </c>
      <c r="J37" s="5">
        <f t="shared" si="8"/>
        <v>2109649.423008807</v>
      </c>
      <c r="K37" s="5">
        <f t="shared" si="1"/>
        <v>2109649.423008807</v>
      </c>
      <c r="L37" s="18">
        <f t="shared" si="4"/>
        <v>128855.07102795728</v>
      </c>
      <c r="M37" s="19">
        <f t="shared" si="5"/>
        <v>6.2911269384990115E-2</v>
      </c>
      <c r="N37" s="18">
        <f t="shared" si="6"/>
        <v>67408.971328671469</v>
      </c>
    </row>
    <row r="38" spans="1:14" x14ac:dyDescent="0.2">
      <c r="A38" s="20">
        <v>2050</v>
      </c>
      <c r="B38" s="3">
        <f>B8</f>
        <v>0.03</v>
      </c>
      <c r="C38" s="4">
        <v>0</v>
      </c>
      <c r="D38" s="4">
        <f t="shared" si="9"/>
        <v>-1507.9851997671144</v>
      </c>
      <c r="E38" s="4">
        <f t="shared" ref="E38:E69" si="10">E37*(1+B38)</f>
        <v>7293.9219054780824</v>
      </c>
      <c r="F38" s="4">
        <v>0</v>
      </c>
      <c r="G38" s="20"/>
      <c r="H38" s="20"/>
      <c r="I38" s="4">
        <v>0</v>
      </c>
      <c r="J38" s="5">
        <f t="shared" ref="J38:J69" si="11">J37*(1+B38)</f>
        <v>2172938.9056990715</v>
      </c>
      <c r="K38" s="5">
        <f t="shared" si="1"/>
        <v>2172938.9056990715</v>
      </c>
      <c r="L38" s="18">
        <f t="shared" si="4"/>
        <v>132720.72315879609</v>
      </c>
      <c r="M38" s="19">
        <f t="shared" si="5"/>
        <v>6.2911269384990143E-2</v>
      </c>
      <c r="N38" s="18">
        <f t="shared" si="6"/>
        <v>69431.240468531614</v>
      </c>
    </row>
    <row r="39" spans="1:14" x14ac:dyDescent="0.2">
      <c r="A39" s="20">
        <v>2051</v>
      </c>
      <c r="B39" s="3">
        <f>B8</f>
        <v>0.03</v>
      </c>
      <c r="C39" s="4">
        <v>0</v>
      </c>
      <c r="D39" s="4">
        <f t="shared" si="9"/>
        <v>-1553.2247557601279</v>
      </c>
      <c r="E39" s="4">
        <f t="shared" si="10"/>
        <v>7512.739562642425</v>
      </c>
      <c r="F39" s="4">
        <v>0</v>
      </c>
      <c r="G39" s="20"/>
      <c r="H39" s="20"/>
      <c r="I39" s="4">
        <v>0</v>
      </c>
      <c r="J39" s="5">
        <f t="shared" si="11"/>
        <v>2238127.0728700436</v>
      </c>
      <c r="K39" s="5">
        <f t="shared" si="1"/>
        <v>2238127.0728700436</v>
      </c>
      <c r="L39" s="18">
        <f t="shared" si="4"/>
        <v>136702.34485355968</v>
      </c>
      <c r="M39" s="19">
        <f t="shared" si="5"/>
        <v>6.2911269384990004E-2</v>
      </c>
      <c r="N39" s="18">
        <f t="shared" si="6"/>
        <v>71514.177682587571</v>
      </c>
    </row>
    <row r="40" spans="1:14" x14ac:dyDescent="0.2">
      <c r="A40" s="20">
        <v>2052</v>
      </c>
      <c r="B40" s="3">
        <f>B8</f>
        <v>0.03</v>
      </c>
      <c r="C40" s="4">
        <v>0</v>
      </c>
      <c r="D40" s="4">
        <f t="shared" si="9"/>
        <v>-1599.8214984329318</v>
      </c>
      <c r="E40" s="4">
        <f t="shared" si="10"/>
        <v>7738.1217495216979</v>
      </c>
      <c r="F40" s="4">
        <v>0</v>
      </c>
      <c r="G40" s="20"/>
      <c r="H40" s="20"/>
      <c r="I40" s="4">
        <v>0</v>
      </c>
      <c r="J40" s="5">
        <f t="shared" si="11"/>
        <v>2305270.885056145</v>
      </c>
      <c r="K40" s="5">
        <f t="shared" si="1"/>
        <v>2305270.885056145</v>
      </c>
      <c r="L40" s="18">
        <f t="shared" si="4"/>
        <v>140803.41519916663</v>
      </c>
      <c r="M40" s="19">
        <f t="shared" si="5"/>
        <v>6.2911269384990073E-2</v>
      </c>
      <c r="N40" s="18">
        <f t="shared" si="6"/>
        <v>73659.603013065192</v>
      </c>
    </row>
    <row r="41" spans="1:14" x14ac:dyDescent="0.2">
      <c r="A41" s="20">
        <v>2053</v>
      </c>
      <c r="B41" s="3">
        <f>B8</f>
        <v>0.03</v>
      </c>
      <c r="C41" s="4">
        <v>0</v>
      </c>
      <c r="D41" s="4">
        <f t="shared" si="9"/>
        <v>-1647.8161433859198</v>
      </c>
      <c r="E41" s="4">
        <f t="shared" si="10"/>
        <v>7970.2654020073487</v>
      </c>
      <c r="F41" s="4">
        <v>0</v>
      </c>
      <c r="G41" s="20"/>
      <c r="H41" s="20"/>
      <c r="I41" s="4">
        <v>0</v>
      </c>
      <c r="J41" s="5">
        <f t="shared" si="11"/>
        <v>2374429.0116078295</v>
      </c>
      <c r="K41" s="5">
        <f t="shared" si="1"/>
        <v>2374429.0116078295</v>
      </c>
      <c r="L41" s="18">
        <f t="shared" si="4"/>
        <v>145027.51765514159</v>
      </c>
      <c r="M41" s="19">
        <f t="shared" si="5"/>
        <v>6.2911269384990059E-2</v>
      </c>
      <c r="N41" s="18">
        <f t="shared" si="6"/>
        <v>75869.39110345715</v>
      </c>
    </row>
    <row r="42" spans="1:14" x14ac:dyDescent="0.2">
      <c r="A42" s="20">
        <v>2054</v>
      </c>
      <c r="B42" s="3">
        <f>B8</f>
        <v>0.03</v>
      </c>
      <c r="C42" s="4">
        <v>0</v>
      </c>
      <c r="D42" s="4">
        <f t="shared" si="9"/>
        <v>-1697.2506276874974</v>
      </c>
      <c r="E42" s="4">
        <f t="shared" si="10"/>
        <v>8209.3733640675691</v>
      </c>
      <c r="F42" s="4">
        <v>0</v>
      </c>
      <c r="G42" s="20"/>
      <c r="H42" s="20"/>
      <c r="I42" s="4">
        <v>0</v>
      </c>
      <c r="J42" s="5">
        <f t="shared" si="11"/>
        <v>2445661.8819560646</v>
      </c>
      <c r="K42" s="5">
        <f t="shared" si="1"/>
        <v>2445661.8819560646</v>
      </c>
      <c r="L42" s="18">
        <f t="shared" si="4"/>
        <v>149378.34318479599</v>
      </c>
      <c r="M42" s="19">
        <f t="shared" si="5"/>
        <v>6.2911269384990115E-2</v>
      </c>
      <c r="N42" s="18">
        <f t="shared" si="6"/>
        <v>78145.472836560861</v>
      </c>
    </row>
    <row r="43" spans="1:14" x14ac:dyDescent="0.2">
      <c r="A43" s="20">
        <v>2055</v>
      </c>
      <c r="B43" s="3">
        <f>B8</f>
        <v>0.03</v>
      </c>
      <c r="C43" s="4">
        <v>0</v>
      </c>
      <c r="D43" s="4">
        <f t="shared" si="9"/>
        <v>-1748.1681465181223</v>
      </c>
      <c r="E43" s="4">
        <f t="shared" si="10"/>
        <v>8455.6545649895961</v>
      </c>
      <c r="F43" s="4">
        <v>0</v>
      </c>
      <c r="G43" s="20"/>
      <c r="H43" s="20"/>
      <c r="I43" s="4">
        <v>0</v>
      </c>
      <c r="J43" s="5">
        <f t="shared" si="11"/>
        <v>2519031.7384147467</v>
      </c>
      <c r="K43" s="5">
        <f t="shared" si="1"/>
        <v>2519031.7384147467</v>
      </c>
      <c r="L43" s="18">
        <f t="shared" si="4"/>
        <v>153859.69348033977</v>
      </c>
      <c r="M43" s="19">
        <f t="shared" si="5"/>
        <v>6.2911269384990073E-2</v>
      </c>
      <c r="N43" s="18">
        <f t="shared" si="6"/>
        <v>80489.837021657673</v>
      </c>
    </row>
    <row r="44" spans="1:14" x14ac:dyDescent="0.2">
      <c r="A44" s="20">
        <v>2056</v>
      </c>
      <c r="B44" s="3">
        <f>B8</f>
        <v>0.03</v>
      </c>
      <c r="C44" s="4">
        <v>0</v>
      </c>
      <c r="D44" s="4">
        <f t="shared" si="9"/>
        <v>-1800.6131909136659</v>
      </c>
      <c r="E44" s="4">
        <f t="shared" si="10"/>
        <v>8709.3242019392837</v>
      </c>
      <c r="F44" s="4">
        <v>0</v>
      </c>
      <c r="G44" s="20"/>
      <c r="H44" s="20"/>
      <c r="I44" s="4">
        <v>0</v>
      </c>
      <c r="J44" s="5">
        <f t="shared" si="11"/>
        <v>2594602.6905671894</v>
      </c>
      <c r="K44" s="5">
        <f t="shared" si="1"/>
        <v>2594602.6905671894</v>
      </c>
      <c r="L44" s="18">
        <f t="shared" si="4"/>
        <v>158475.48428475007</v>
      </c>
      <c r="M44" s="19">
        <f t="shared" si="5"/>
        <v>6.2911269384990115E-2</v>
      </c>
      <c r="N44" s="18">
        <f t="shared" si="6"/>
        <v>82904.532132307417</v>
      </c>
    </row>
    <row r="45" spans="1:14" x14ac:dyDescent="0.2">
      <c r="A45" s="20">
        <v>2057</v>
      </c>
      <c r="B45" s="3">
        <f>B8</f>
        <v>0.03</v>
      </c>
      <c r="C45" s="4">
        <v>0</v>
      </c>
      <c r="D45" s="4">
        <f t="shared" si="9"/>
        <v>-1854.631586641076</v>
      </c>
      <c r="E45" s="4">
        <f t="shared" si="10"/>
        <v>8970.603927997463</v>
      </c>
      <c r="F45" s="4">
        <v>0</v>
      </c>
      <c r="G45" s="20"/>
      <c r="H45" s="20"/>
      <c r="I45" s="4">
        <v>0</v>
      </c>
      <c r="J45" s="5">
        <f t="shared" si="11"/>
        <v>2672440.7712842049</v>
      </c>
      <c r="K45" s="5">
        <f t="shared" si="1"/>
        <v>2672440.7712842049</v>
      </c>
      <c r="L45" s="18">
        <f t="shared" si="4"/>
        <v>163229.74881329219</v>
      </c>
      <c r="M45" s="19">
        <f t="shared" si="5"/>
        <v>6.2911269384989948E-2</v>
      </c>
      <c r="N45" s="18">
        <f t="shared" si="6"/>
        <v>85391.66809627664</v>
      </c>
    </row>
    <row r="46" spans="1:14" x14ac:dyDescent="0.2">
      <c r="A46" s="20">
        <v>2058</v>
      </c>
      <c r="B46" s="3">
        <f>B8</f>
        <v>0.03</v>
      </c>
      <c r="C46" s="4">
        <v>0</v>
      </c>
      <c r="D46" s="4">
        <f t="shared" si="9"/>
        <v>-1910.2705342403083</v>
      </c>
      <c r="E46" s="4">
        <f t="shared" si="10"/>
        <v>9239.7220458373868</v>
      </c>
      <c r="F46" s="4">
        <v>0</v>
      </c>
      <c r="G46" s="20"/>
      <c r="H46" s="20"/>
      <c r="I46" s="4">
        <v>0</v>
      </c>
      <c r="J46" s="5">
        <f t="shared" si="11"/>
        <v>2752613.994422731</v>
      </c>
      <c r="K46" s="5">
        <f t="shared" si="1"/>
        <v>2752613.994422731</v>
      </c>
      <c r="L46" s="18">
        <f t="shared" si="4"/>
        <v>168126.64127769103</v>
      </c>
      <c r="M46" s="19">
        <f t="shared" si="5"/>
        <v>6.291126938498999E-2</v>
      </c>
      <c r="N46" s="18">
        <f t="shared" si="6"/>
        <v>87953.418139164947</v>
      </c>
    </row>
    <row r="47" spans="1:14" x14ac:dyDescent="0.2">
      <c r="A47" s="20">
        <v>2059</v>
      </c>
      <c r="B47" s="3">
        <f>B8</f>
        <v>0.03</v>
      </c>
      <c r="C47" s="4">
        <v>0</v>
      </c>
      <c r="D47" s="4">
        <f t="shared" si="9"/>
        <v>-1967.5786502675176</v>
      </c>
      <c r="E47" s="4">
        <f t="shared" si="10"/>
        <v>9516.9137072125086</v>
      </c>
      <c r="F47" s="4">
        <v>0</v>
      </c>
      <c r="G47" s="20"/>
      <c r="H47" s="20"/>
      <c r="I47" s="4">
        <v>0</v>
      </c>
      <c r="J47" s="5">
        <f t="shared" si="11"/>
        <v>2835192.4142554128</v>
      </c>
      <c r="K47" s="5">
        <f t="shared" si="1"/>
        <v>2835192.4142554128</v>
      </c>
      <c r="L47" s="18">
        <f t="shared" si="4"/>
        <v>173170.44051602168</v>
      </c>
      <c r="M47" s="19">
        <f t="shared" si="5"/>
        <v>6.2911269384989962E-2</v>
      </c>
      <c r="N47" s="18">
        <f t="shared" si="6"/>
        <v>90592.020683339899</v>
      </c>
    </row>
    <row r="48" spans="1:14" x14ac:dyDescent="0.2">
      <c r="A48" s="20">
        <v>2060</v>
      </c>
      <c r="B48" s="3">
        <f>B8</f>
        <v>0.03</v>
      </c>
      <c r="C48" s="4">
        <v>0</v>
      </c>
      <c r="D48" s="4">
        <f t="shared" si="9"/>
        <v>-2026.606009775543</v>
      </c>
      <c r="E48" s="4">
        <f t="shared" si="10"/>
        <v>9802.4211184288833</v>
      </c>
      <c r="F48" s="4">
        <v>0</v>
      </c>
      <c r="G48" s="20"/>
      <c r="H48" s="20"/>
      <c r="I48" s="4">
        <v>0</v>
      </c>
      <c r="J48" s="5">
        <f t="shared" si="11"/>
        <v>2920248.186683075</v>
      </c>
      <c r="K48" s="5">
        <f t="shared" si="1"/>
        <v>2920248.186683075</v>
      </c>
      <c r="L48" s="18">
        <f t="shared" si="4"/>
        <v>178365.55373150235</v>
      </c>
      <c r="M48" s="19">
        <f t="shared" si="5"/>
        <v>6.2911269384989976E-2</v>
      </c>
      <c r="N48" s="18">
        <f t="shared" si="6"/>
        <v>93309.781303840078</v>
      </c>
    </row>
    <row r="49" spans="1:14" x14ac:dyDescent="0.2">
      <c r="A49" s="20">
        <v>2061</v>
      </c>
      <c r="B49" s="3">
        <f>B8</f>
        <v>0.03</v>
      </c>
      <c r="C49" s="4">
        <v>0</v>
      </c>
      <c r="D49" s="4">
        <f t="shared" si="9"/>
        <v>-2087.4041900688094</v>
      </c>
      <c r="E49" s="4">
        <f t="shared" si="10"/>
        <v>10096.49375198175</v>
      </c>
      <c r="F49" s="4">
        <v>0</v>
      </c>
      <c r="G49" s="20"/>
      <c r="H49" s="20"/>
      <c r="I49" s="4">
        <v>0</v>
      </c>
      <c r="J49" s="5">
        <f t="shared" si="11"/>
        <v>3007855.6322835675</v>
      </c>
      <c r="K49" s="5">
        <f t="shared" si="1"/>
        <v>3007855.6322835675</v>
      </c>
      <c r="L49" s="18">
        <f t="shared" si="4"/>
        <v>183716.52034344769</v>
      </c>
      <c r="M49" s="19">
        <f t="shared" si="5"/>
        <v>6.2911269384990059E-2</v>
      </c>
      <c r="N49" s="18">
        <f t="shared" si="6"/>
        <v>96109.074742955287</v>
      </c>
    </row>
    <row r="50" spans="1:14" x14ac:dyDescent="0.2">
      <c r="A50" s="20">
        <v>2062</v>
      </c>
      <c r="B50" s="3">
        <f>B8</f>
        <v>0.03</v>
      </c>
      <c r="C50" s="4">
        <v>0</v>
      </c>
      <c r="D50" s="4">
        <f t="shared" si="9"/>
        <v>-2150.0263157708737</v>
      </c>
      <c r="E50" s="4">
        <f t="shared" si="10"/>
        <v>10399.388564541203</v>
      </c>
      <c r="F50" s="4">
        <v>0</v>
      </c>
      <c r="G50" s="20"/>
      <c r="H50" s="20"/>
      <c r="I50" s="4">
        <v>0</v>
      </c>
      <c r="J50" s="5">
        <f t="shared" si="11"/>
        <v>3098091.3012520745</v>
      </c>
      <c r="K50" s="5">
        <f t="shared" si="1"/>
        <v>3098091.3012520745</v>
      </c>
      <c r="L50" s="18">
        <f t="shared" si="4"/>
        <v>189228.01595375105</v>
      </c>
      <c r="M50" s="19">
        <f t="shared" si="5"/>
        <v>6.2911269384990032E-2</v>
      </c>
      <c r="N50" s="18">
        <f t="shared" si="6"/>
        <v>98992.346985243945</v>
      </c>
    </row>
    <row r="51" spans="1:14" x14ac:dyDescent="0.2">
      <c r="A51" s="20">
        <v>2063</v>
      </c>
      <c r="B51" s="3">
        <f>B8</f>
        <v>0.03</v>
      </c>
      <c r="C51" s="4">
        <v>0</v>
      </c>
      <c r="D51" s="4">
        <f t="shared" si="9"/>
        <v>-2214.5271052439998</v>
      </c>
      <c r="E51" s="4">
        <f t="shared" si="10"/>
        <v>10711.370221477438</v>
      </c>
      <c r="F51" s="4">
        <v>0</v>
      </c>
      <c r="G51" s="20"/>
      <c r="H51" s="20"/>
      <c r="I51" s="4">
        <v>0</v>
      </c>
      <c r="J51" s="5">
        <f t="shared" si="11"/>
        <v>3191034.0402896367</v>
      </c>
      <c r="K51" s="5">
        <f t="shared" si="1"/>
        <v>3191034.0402896367</v>
      </c>
      <c r="L51" s="18">
        <f t="shared" si="4"/>
        <v>194904.85643236342</v>
      </c>
      <c r="M51" s="19">
        <f t="shared" si="5"/>
        <v>6.291126938498999E-2</v>
      </c>
      <c r="N51" s="18">
        <f t="shared" si="6"/>
        <v>101962.11739480126</v>
      </c>
    </row>
    <row r="52" spans="1:14" x14ac:dyDescent="0.2">
      <c r="A52" s="20">
        <v>2064</v>
      </c>
      <c r="B52" s="3">
        <f>B8</f>
        <v>0.03</v>
      </c>
      <c r="C52" s="4">
        <v>0</v>
      </c>
      <c r="D52" s="4">
        <f t="shared" si="9"/>
        <v>-2280.9629184013197</v>
      </c>
      <c r="E52" s="4">
        <f t="shared" si="10"/>
        <v>11032.711328121763</v>
      </c>
      <c r="F52" s="4">
        <v>0</v>
      </c>
      <c r="G52" s="20"/>
      <c r="H52" s="20"/>
      <c r="I52" s="4">
        <v>0</v>
      </c>
      <c r="J52" s="5">
        <f t="shared" si="11"/>
        <v>3286765.0614983258</v>
      </c>
      <c r="K52" s="5">
        <f t="shared" si="1"/>
        <v>3286765.0614983258</v>
      </c>
      <c r="L52" s="18">
        <f t="shared" si="4"/>
        <v>200752.0021253344</v>
      </c>
      <c r="M52" s="19">
        <f t="shared" si="5"/>
        <v>6.2911269384990004E-2</v>
      </c>
      <c r="N52" s="18">
        <f t="shared" si="6"/>
        <v>105020.98091664532</v>
      </c>
    </row>
    <row r="53" spans="1:14" x14ac:dyDescent="0.2">
      <c r="A53" s="20">
        <v>2065</v>
      </c>
      <c r="B53" s="3">
        <f>B8</f>
        <v>0.03</v>
      </c>
      <c r="C53" s="4">
        <v>0</v>
      </c>
      <c r="D53" s="4">
        <f t="shared" si="9"/>
        <v>-2349.3918059533594</v>
      </c>
      <c r="E53" s="4">
        <f t="shared" si="10"/>
        <v>11363.692667965415</v>
      </c>
      <c r="F53" s="4">
        <v>0</v>
      </c>
      <c r="G53" s="20"/>
      <c r="H53" s="20"/>
      <c r="I53" s="4">
        <v>0</v>
      </c>
      <c r="J53" s="5">
        <f t="shared" si="11"/>
        <v>3385368.0133432755</v>
      </c>
      <c r="K53" s="5">
        <f t="shared" si="1"/>
        <v>3385368.0133432755</v>
      </c>
      <c r="L53" s="18">
        <f t="shared" si="4"/>
        <v>206774.56218909443</v>
      </c>
      <c r="M53" s="19">
        <f t="shared" si="5"/>
        <v>6.2911269384990004E-2</v>
      </c>
      <c r="N53" s="18">
        <f t="shared" si="6"/>
        <v>108171.61034414468</v>
      </c>
    </row>
    <row r="54" spans="1:14" x14ac:dyDescent="0.2">
      <c r="A54" s="20">
        <v>2066</v>
      </c>
      <c r="B54" s="3">
        <f>B8</f>
        <v>0.03</v>
      </c>
      <c r="C54" s="4">
        <v>0</v>
      </c>
      <c r="D54" s="4">
        <f t="shared" si="9"/>
        <v>-2419.8735601319604</v>
      </c>
      <c r="E54" s="4">
        <f t="shared" si="10"/>
        <v>11704.603448004378</v>
      </c>
      <c r="F54" s="4">
        <v>0</v>
      </c>
      <c r="G54" s="20"/>
      <c r="H54" s="20"/>
      <c r="I54" s="4">
        <v>0</v>
      </c>
      <c r="J54" s="5">
        <f t="shared" si="11"/>
        <v>3486929.0537435738</v>
      </c>
      <c r="K54" s="5">
        <f t="shared" si="1"/>
        <v>3486929.0537435738</v>
      </c>
      <c r="L54" s="18">
        <f t="shared" si="4"/>
        <v>212977.79905476733</v>
      </c>
      <c r="M54" s="19">
        <f t="shared" si="5"/>
        <v>6.2911269384990032E-2</v>
      </c>
      <c r="N54" s="18">
        <f t="shared" si="6"/>
        <v>111416.75865446901</v>
      </c>
    </row>
    <row r="55" spans="1:14" x14ac:dyDescent="0.2">
      <c r="A55" s="20">
        <v>2067</v>
      </c>
      <c r="B55" s="3">
        <f>B8</f>
        <v>0.03</v>
      </c>
      <c r="C55" s="4">
        <v>0</v>
      </c>
      <c r="D55" s="4">
        <f t="shared" si="9"/>
        <v>-2492.4697669359193</v>
      </c>
      <c r="E55" s="4">
        <f t="shared" si="10"/>
        <v>12055.741551444509</v>
      </c>
      <c r="F55" s="4">
        <v>0</v>
      </c>
      <c r="G55" s="20"/>
      <c r="H55" s="20"/>
      <c r="I55" s="4">
        <v>0</v>
      </c>
      <c r="J55" s="5">
        <f t="shared" si="11"/>
        <v>3591536.925355881</v>
      </c>
      <c r="K55" s="5">
        <f t="shared" si="1"/>
        <v>3591536.925355881</v>
      </c>
      <c r="L55" s="18">
        <f t="shared" si="4"/>
        <v>219367.13302641024</v>
      </c>
      <c r="M55" s="19">
        <f t="shared" si="5"/>
        <v>6.2911269384990004E-2</v>
      </c>
      <c r="N55" s="18">
        <f t="shared" si="6"/>
        <v>114759.26141410308</v>
      </c>
    </row>
    <row r="56" spans="1:14" x14ac:dyDescent="0.2">
      <c r="A56" s="20">
        <v>2068</v>
      </c>
      <c r="B56" s="3">
        <f>B8</f>
        <v>0.03</v>
      </c>
      <c r="C56" s="4">
        <v>0</v>
      </c>
      <c r="D56" s="4">
        <f t="shared" si="9"/>
        <v>-2567.243859943997</v>
      </c>
      <c r="E56" s="4">
        <f t="shared" si="10"/>
        <v>12417.413797987845</v>
      </c>
      <c r="F56" s="4">
        <v>0</v>
      </c>
      <c r="G56" s="20"/>
      <c r="H56" s="20"/>
      <c r="I56" s="4">
        <v>0</v>
      </c>
      <c r="J56" s="5">
        <f t="shared" si="11"/>
        <v>3699283.0331165576</v>
      </c>
      <c r="K56" s="5">
        <f t="shared" si="1"/>
        <v>3699283.0331165576</v>
      </c>
      <c r="L56" s="18">
        <f t="shared" si="4"/>
        <v>225948.14701720281</v>
      </c>
      <c r="M56" s="19">
        <f t="shared" si="5"/>
        <v>6.2911269384990073E-2</v>
      </c>
      <c r="N56" s="18">
        <f t="shared" si="6"/>
        <v>118202.03925652617</v>
      </c>
    </row>
    <row r="57" spans="1:14" x14ac:dyDescent="0.2">
      <c r="A57" s="20">
        <v>2069</v>
      </c>
      <c r="B57" s="3">
        <f>B8</f>
        <v>0.03</v>
      </c>
      <c r="C57" s="4">
        <v>0</v>
      </c>
      <c r="D57" s="4">
        <f t="shared" si="9"/>
        <v>-2644.2611757423169</v>
      </c>
      <c r="E57" s="4">
        <f t="shared" si="10"/>
        <v>12789.936211927481</v>
      </c>
      <c r="F57" s="4">
        <v>0</v>
      </c>
      <c r="G57" s="20"/>
      <c r="H57" s="20"/>
      <c r="I57" s="4">
        <v>0</v>
      </c>
      <c r="J57" s="5">
        <f t="shared" si="11"/>
        <v>3810261.5241100546</v>
      </c>
      <c r="K57" s="5">
        <f t="shared" si="1"/>
        <v>3810261.5241100546</v>
      </c>
      <c r="L57" s="18">
        <f t="shared" si="4"/>
        <v>232726.59142771893</v>
      </c>
      <c r="M57" s="19">
        <f t="shared" si="5"/>
        <v>6.2911269384990073E-2</v>
      </c>
      <c r="N57" s="18">
        <f t="shared" si="6"/>
        <v>121748.10043422197</v>
      </c>
    </row>
    <row r="58" spans="1:14" x14ac:dyDescent="0.2">
      <c r="A58" s="20">
        <v>2070</v>
      </c>
      <c r="B58" s="3">
        <f>B8</f>
        <v>0.03</v>
      </c>
      <c r="C58" s="4">
        <v>0</v>
      </c>
      <c r="D58" s="4">
        <f t="shared" si="9"/>
        <v>-2723.5890110145865</v>
      </c>
      <c r="E58" s="4">
        <f t="shared" si="10"/>
        <v>13173.634298285306</v>
      </c>
      <c r="F58" s="4">
        <v>0</v>
      </c>
      <c r="G58" s="20"/>
      <c r="H58" s="20"/>
      <c r="I58" s="4">
        <v>0</v>
      </c>
      <c r="J58" s="5">
        <f t="shared" si="11"/>
        <v>3924569.3698333562</v>
      </c>
      <c r="K58" s="5">
        <f t="shared" si="1"/>
        <v>3924569.3698333562</v>
      </c>
      <c r="L58" s="18">
        <f t="shared" si="4"/>
        <v>239708.38917055028</v>
      </c>
      <c r="M58" s="19">
        <f t="shared" si="5"/>
        <v>6.2911269384990018E-2</v>
      </c>
      <c r="N58" s="18">
        <f t="shared" si="6"/>
        <v>125400.54344724864</v>
      </c>
    </row>
    <row r="59" spans="1:14" x14ac:dyDescent="0.2">
      <c r="A59" s="20">
        <v>2071</v>
      </c>
      <c r="B59" s="3">
        <f>B8</f>
        <v>0.03</v>
      </c>
      <c r="C59" s="4">
        <v>0</v>
      </c>
      <c r="D59" s="4">
        <f t="shared" si="9"/>
        <v>-2805.2966813450244</v>
      </c>
      <c r="E59" s="4">
        <f t="shared" si="10"/>
        <v>13568.843327233864</v>
      </c>
      <c r="F59" s="4">
        <v>0</v>
      </c>
      <c r="G59" s="20"/>
      <c r="H59" s="20"/>
      <c r="I59" s="4">
        <v>0</v>
      </c>
      <c r="J59" s="5">
        <f t="shared" si="11"/>
        <v>4042306.450928357</v>
      </c>
      <c r="K59" s="5">
        <f t="shared" si="1"/>
        <v>4042306.450928357</v>
      </c>
      <c r="L59" s="18">
        <f t="shared" si="4"/>
        <v>246899.64084566681</v>
      </c>
      <c r="M59" s="19">
        <f t="shared" si="5"/>
        <v>6.2911269384990018E-2</v>
      </c>
      <c r="N59" s="18">
        <f t="shared" si="6"/>
        <v>129162.55975066609</v>
      </c>
    </row>
    <row r="60" spans="1:14" x14ac:dyDescent="0.2">
      <c r="A60" s="20">
        <v>2072</v>
      </c>
      <c r="B60" s="3">
        <f>B8</f>
        <v>0.03</v>
      </c>
      <c r="C60" s="4">
        <v>0</v>
      </c>
      <c r="D60" s="4">
        <f t="shared" si="9"/>
        <v>-2889.4555817853752</v>
      </c>
      <c r="E60" s="4">
        <f t="shared" si="10"/>
        <v>13975.908627050881</v>
      </c>
      <c r="F60" s="4">
        <v>0</v>
      </c>
      <c r="G60" s="20"/>
      <c r="H60" s="20"/>
      <c r="I60" s="4">
        <v>0</v>
      </c>
      <c r="J60" s="5">
        <f t="shared" si="11"/>
        <v>4163575.6444562078</v>
      </c>
      <c r="K60" s="5">
        <f t="shared" si="1"/>
        <v>4163575.6444562078</v>
      </c>
      <c r="L60" s="18">
        <f t="shared" si="4"/>
        <v>254306.63007103687</v>
      </c>
      <c r="M60" s="19">
        <f t="shared" si="5"/>
        <v>6.2911269384990032E-2</v>
      </c>
      <c r="N60" s="18">
        <f t="shared" si="6"/>
        <v>133037.43654318608</v>
      </c>
    </row>
    <row r="61" spans="1:14" x14ac:dyDescent="0.2">
      <c r="A61" s="20">
        <v>2073</v>
      </c>
      <c r="B61" s="3">
        <f>B8</f>
        <v>0.03</v>
      </c>
      <c r="C61" s="4">
        <v>0</v>
      </c>
      <c r="D61" s="4">
        <f t="shared" si="9"/>
        <v>-2976.1392492389364</v>
      </c>
      <c r="E61" s="4">
        <f t="shared" si="10"/>
        <v>14395.185885862409</v>
      </c>
      <c r="F61" s="4">
        <v>0</v>
      </c>
      <c r="G61" s="20"/>
      <c r="H61" s="20"/>
      <c r="I61" s="4">
        <v>0</v>
      </c>
      <c r="J61" s="5">
        <f t="shared" si="11"/>
        <v>4288482.9137898944</v>
      </c>
      <c r="K61" s="5">
        <f t="shared" si="1"/>
        <v>4288482.9137898944</v>
      </c>
      <c r="L61" s="18">
        <f t="shared" si="4"/>
        <v>261935.82897316833</v>
      </c>
      <c r="M61" s="19">
        <f t="shared" si="5"/>
        <v>6.2911269384990115E-2</v>
      </c>
      <c r="N61" s="18">
        <f t="shared" si="6"/>
        <v>137028.55963948165</v>
      </c>
    </row>
    <row r="62" spans="1:14" x14ac:dyDescent="0.2">
      <c r="A62" s="20">
        <v>2074</v>
      </c>
      <c r="B62" s="3">
        <f>B8</f>
        <v>0.03</v>
      </c>
      <c r="C62" s="4">
        <v>0</v>
      </c>
      <c r="D62" s="4">
        <f t="shared" si="9"/>
        <v>-3065.4234267161046</v>
      </c>
      <c r="E62" s="4">
        <f t="shared" si="10"/>
        <v>14827.041462438281</v>
      </c>
      <c r="F62" s="4">
        <v>0</v>
      </c>
      <c r="G62" s="20"/>
      <c r="H62" s="20"/>
      <c r="I62" s="4">
        <v>0</v>
      </c>
      <c r="J62" s="5">
        <f t="shared" si="11"/>
        <v>4417137.4012035914</v>
      </c>
      <c r="K62" s="5">
        <f t="shared" si="1"/>
        <v>4417137.4012035914</v>
      </c>
      <c r="L62" s="18">
        <f t="shared" si="4"/>
        <v>269793.90384236304</v>
      </c>
      <c r="M62" s="19">
        <f t="shared" si="5"/>
        <v>6.2911269384990032E-2</v>
      </c>
      <c r="N62" s="18">
        <f t="shared" si="6"/>
        <v>141139.41642866613</v>
      </c>
    </row>
    <row r="63" spans="1:14" x14ac:dyDescent="0.2">
      <c r="A63" s="20">
        <v>2075</v>
      </c>
      <c r="B63" s="3">
        <f>B8</f>
        <v>0.03</v>
      </c>
      <c r="C63" s="4">
        <v>0</v>
      </c>
      <c r="D63" s="4">
        <f t="shared" si="9"/>
        <v>-3157.386129517588</v>
      </c>
      <c r="E63" s="4">
        <f t="shared" si="10"/>
        <v>15271.852706311431</v>
      </c>
      <c r="F63" s="4">
        <v>0</v>
      </c>
      <c r="G63" s="20"/>
      <c r="H63" s="20"/>
      <c r="I63" s="4">
        <v>0</v>
      </c>
      <c r="J63" s="5">
        <f t="shared" si="11"/>
        <v>4549651.5232396992</v>
      </c>
      <c r="K63" s="5">
        <f t="shared" si="1"/>
        <v>4549651.5232396992</v>
      </c>
      <c r="L63" s="18">
        <f t="shared" si="4"/>
        <v>277887.72095763392</v>
      </c>
      <c r="M63" s="19">
        <f t="shared" si="5"/>
        <v>6.2911269384990032E-2</v>
      </c>
      <c r="N63" s="18">
        <f t="shared" si="6"/>
        <v>145373.59892152611</v>
      </c>
    </row>
    <row r="64" spans="1:14" x14ac:dyDescent="0.2">
      <c r="A64" s="20">
        <v>2076</v>
      </c>
      <c r="B64" s="3">
        <f>B8</f>
        <v>0.03</v>
      </c>
      <c r="C64" s="4">
        <v>0</v>
      </c>
      <c r="D64" s="4">
        <f t="shared" si="9"/>
        <v>-3252.1077134031157</v>
      </c>
      <c r="E64" s="4">
        <f t="shared" si="10"/>
        <v>15730.008287500774</v>
      </c>
      <c r="F64" s="4">
        <v>0</v>
      </c>
      <c r="G64" s="20"/>
      <c r="H64" s="20"/>
      <c r="I64" s="4">
        <v>0</v>
      </c>
      <c r="J64" s="5">
        <f t="shared" si="11"/>
        <v>4686141.06893689</v>
      </c>
      <c r="K64" s="5">
        <f t="shared" si="1"/>
        <v>4686141.06893689</v>
      </c>
      <c r="L64" s="18">
        <f t="shared" si="4"/>
        <v>286224.35258636269</v>
      </c>
      <c r="M64" s="19">
        <f t="shared" si="5"/>
        <v>6.2911269384989976E-2</v>
      </c>
      <c r="N64" s="18">
        <f t="shared" si="6"/>
        <v>149734.80688917189</v>
      </c>
    </row>
    <row r="65" spans="1:14" x14ac:dyDescent="0.2">
      <c r="A65" s="20">
        <v>2077</v>
      </c>
      <c r="B65" s="3">
        <f>B8</f>
        <v>0.03</v>
      </c>
      <c r="C65" s="4">
        <v>0</v>
      </c>
      <c r="D65" s="4">
        <f t="shared" si="9"/>
        <v>-3349.6709448052093</v>
      </c>
      <c r="E65" s="4">
        <f t="shared" si="10"/>
        <v>16201.908536125797</v>
      </c>
      <c r="F65" s="4">
        <v>0</v>
      </c>
      <c r="G65" s="20"/>
      <c r="H65" s="20"/>
      <c r="I65" s="4">
        <v>0</v>
      </c>
      <c r="J65" s="5">
        <f t="shared" si="11"/>
        <v>4826725.3010049965</v>
      </c>
      <c r="K65" s="5">
        <f t="shared" si="1"/>
        <v>4826725.3010049965</v>
      </c>
      <c r="L65" s="18">
        <f t="shared" si="4"/>
        <v>294811.08316395356</v>
      </c>
      <c r="M65" s="19">
        <f t="shared" si="5"/>
        <v>6.2911269384989976E-2</v>
      </c>
      <c r="N65" s="18">
        <f t="shared" si="6"/>
        <v>154226.85109584703</v>
      </c>
    </row>
    <row r="66" spans="1:14" x14ac:dyDescent="0.2">
      <c r="A66" s="20">
        <v>2078</v>
      </c>
      <c r="B66" s="3">
        <f>B8</f>
        <v>0.03</v>
      </c>
      <c r="C66" s="4">
        <v>0</v>
      </c>
      <c r="D66" s="4">
        <f t="shared" si="9"/>
        <v>-3450.1610731493656</v>
      </c>
      <c r="E66" s="4">
        <f t="shared" si="10"/>
        <v>16687.965792209572</v>
      </c>
      <c r="F66" s="4">
        <v>0</v>
      </c>
      <c r="G66" s="20"/>
      <c r="H66" s="20"/>
      <c r="I66" s="4">
        <v>0</v>
      </c>
      <c r="J66" s="5">
        <f t="shared" si="11"/>
        <v>4971527.0600351468</v>
      </c>
      <c r="K66" s="5">
        <f t="shared" ref="K66:K69" si="12">I66+J66</f>
        <v>4971527.0600351468</v>
      </c>
      <c r="L66" s="18">
        <f t="shared" si="4"/>
        <v>303655.41565887269</v>
      </c>
      <c r="M66" s="19">
        <f t="shared" si="5"/>
        <v>6.2911269384990087E-2</v>
      </c>
      <c r="N66" s="18">
        <f t="shared" si="6"/>
        <v>158853.65662872247</v>
      </c>
    </row>
    <row r="67" spans="1:14" x14ac:dyDescent="0.2">
      <c r="A67" s="20">
        <v>2079</v>
      </c>
      <c r="B67" s="3">
        <f>B8</f>
        <v>0.03</v>
      </c>
      <c r="C67" s="4">
        <v>0</v>
      </c>
      <c r="D67" s="4">
        <f t="shared" si="9"/>
        <v>-3553.6659053438466</v>
      </c>
      <c r="E67" s="4">
        <f t="shared" si="10"/>
        <v>17188.604765975859</v>
      </c>
      <c r="F67" s="4">
        <v>0</v>
      </c>
      <c r="G67" s="20"/>
      <c r="H67" s="20"/>
      <c r="I67" s="4">
        <v>0</v>
      </c>
      <c r="J67" s="5">
        <f t="shared" si="11"/>
        <v>5120672.8718362013</v>
      </c>
      <c r="K67" s="5">
        <f t="shared" si="12"/>
        <v>5120672.8718362013</v>
      </c>
      <c r="L67" s="18">
        <f t="shared" si="4"/>
        <v>312765.07812863868</v>
      </c>
      <c r="M67" s="19">
        <f t="shared" si="5"/>
        <v>6.2911269384990046E-2</v>
      </c>
      <c r="N67" s="18">
        <f t="shared" si="6"/>
        <v>163619.26632758413</v>
      </c>
    </row>
    <row r="68" spans="1:14" x14ac:dyDescent="0.2">
      <c r="A68" s="20">
        <v>2080</v>
      </c>
      <c r="B68" s="3">
        <f>B8</f>
        <v>0.03</v>
      </c>
      <c r="C68" s="4">
        <v>0</v>
      </c>
      <c r="D68" s="4">
        <f t="shared" si="9"/>
        <v>-3660.2758825041619</v>
      </c>
      <c r="E68" s="4">
        <f t="shared" si="10"/>
        <v>17704.262908955134</v>
      </c>
      <c r="F68" s="4">
        <v>0</v>
      </c>
      <c r="G68" s="20"/>
      <c r="H68" s="20"/>
      <c r="I68" s="4">
        <v>0</v>
      </c>
      <c r="J68" s="5">
        <f t="shared" si="11"/>
        <v>5274293.0579912877</v>
      </c>
      <c r="K68" s="5">
        <f t="shared" si="12"/>
        <v>5274293.0579912877</v>
      </c>
      <c r="L68" s="18">
        <f t="shared" ref="L68:L69" si="13">K68-K67+12*(C68+D68+E68)+F68</f>
        <v>322148.03047249804</v>
      </c>
      <c r="M68" s="19">
        <f t="shared" ref="M68:M69" si="14">L68/K67</f>
        <v>6.2911269384990073E-2</v>
      </c>
      <c r="N68" s="18">
        <f t="shared" ref="N68:N69" si="15">12*(C68+D68+E68)+F68</f>
        <v>168527.84431741165</v>
      </c>
    </row>
    <row r="69" spans="1:14" x14ac:dyDescent="0.2">
      <c r="A69" s="20">
        <v>2081</v>
      </c>
      <c r="B69" s="3">
        <f>B8</f>
        <v>0.03</v>
      </c>
      <c r="C69" s="4">
        <v>0</v>
      </c>
      <c r="D69" s="4">
        <f t="shared" si="9"/>
        <v>-3770.0841589792867</v>
      </c>
      <c r="E69" s="4">
        <f t="shared" si="10"/>
        <v>18235.39079622379</v>
      </c>
      <c r="F69" s="4">
        <v>0</v>
      </c>
      <c r="G69" s="20"/>
      <c r="H69" s="20"/>
      <c r="I69" s="4">
        <v>0</v>
      </c>
      <c r="J69" s="5">
        <f t="shared" si="11"/>
        <v>5432521.8497310262</v>
      </c>
      <c r="K69" s="5">
        <f t="shared" si="12"/>
        <v>5432521.8497310262</v>
      </c>
      <c r="L69" s="18">
        <f t="shared" si="13"/>
        <v>331812.47138667258</v>
      </c>
      <c r="M69" s="19">
        <f t="shared" si="14"/>
        <v>6.2911269384990004E-2</v>
      </c>
      <c r="N69" s="18">
        <f t="shared" si="15"/>
        <v>173583.67964693403</v>
      </c>
    </row>
    <row r="70" spans="1:14" x14ac:dyDescent="0.2">
      <c r="A70" s="20"/>
      <c r="B70" s="3"/>
      <c r="C70" s="4"/>
      <c r="D70" s="4"/>
      <c r="E70" s="4"/>
      <c r="F70" s="4"/>
      <c r="G70" s="20"/>
      <c r="H70" s="20"/>
      <c r="I70" s="4"/>
      <c r="J70" s="5"/>
      <c r="K70" s="5"/>
      <c r="L70" s="6"/>
      <c r="M70" s="8"/>
      <c r="N70" s="6"/>
    </row>
    <row r="71" spans="1:14" x14ac:dyDescent="0.2">
      <c r="A71" s="20"/>
      <c r="B71" s="3"/>
      <c r="C71" s="4"/>
      <c r="D71" s="4"/>
      <c r="E71" s="4"/>
      <c r="F71" s="4"/>
      <c r="G71" s="20"/>
      <c r="H71" s="20"/>
      <c r="I71" s="4"/>
      <c r="J71" s="5"/>
      <c r="K71" s="5"/>
      <c r="L71" s="6"/>
      <c r="M71" s="8"/>
      <c r="N71" s="6"/>
    </row>
    <row r="72" spans="1:14" x14ac:dyDescent="0.2">
      <c r="A72" s="20"/>
      <c r="B72" s="20"/>
      <c r="C72" s="20"/>
      <c r="D72" s="20"/>
      <c r="E72" s="20"/>
      <c r="F72" s="20"/>
      <c r="G72" s="20"/>
      <c r="H72" s="20"/>
      <c r="I72" s="20"/>
    </row>
    <row r="73" spans="1:14" x14ac:dyDescent="0.2">
      <c r="A73" s="20"/>
      <c r="B73" s="20"/>
      <c r="C73" s="20"/>
      <c r="D73" s="20"/>
      <c r="E73" s="20"/>
      <c r="F73" s="20"/>
      <c r="G73" s="20"/>
      <c r="H73" s="20"/>
      <c r="I73" s="20"/>
    </row>
    <row r="74" spans="1:14" x14ac:dyDescent="0.2">
      <c r="A74" s="20"/>
      <c r="B74" s="20"/>
      <c r="C74" s="20"/>
      <c r="D74" s="20"/>
      <c r="E74" s="20"/>
      <c r="F74" s="20"/>
      <c r="G74" s="20"/>
      <c r="H74" s="20"/>
      <c r="I74" s="20"/>
    </row>
    <row r="75" spans="1:14" x14ac:dyDescent="0.2">
      <c r="A75" s="20"/>
      <c r="B75" s="20"/>
      <c r="C75" s="20"/>
      <c r="D75" s="20"/>
      <c r="E75" s="20"/>
      <c r="F75" s="20"/>
      <c r="G75" s="20"/>
      <c r="H75" s="20"/>
      <c r="I75" s="20"/>
    </row>
    <row r="76" spans="1:14" x14ac:dyDescent="0.2">
      <c r="A76" s="20"/>
      <c r="B76" s="20"/>
      <c r="C76" s="20"/>
      <c r="D76" s="20"/>
      <c r="E76" s="20"/>
      <c r="F76" s="20"/>
      <c r="G76" s="20"/>
      <c r="H76" s="20"/>
      <c r="I76" s="20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76ACA-3A5C-CE49-8DEB-19D6381A86F7}">
  <dimension ref="A1:O76"/>
  <sheetViews>
    <sheetView zoomScale="101" workbookViewId="0">
      <selection activeCell="D6" sqref="D6"/>
    </sheetView>
  </sheetViews>
  <sheetFormatPr baseColWidth="10" defaultRowHeight="16" x14ac:dyDescent="0.2"/>
  <cols>
    <col min="1" max="2" width="11" bestFit="1" customWidth="1"/>
    <col min="3" max="3" width="15.33203125" customWidth="1"/>
    <col min="4" max="4" width="14.33203125" customWidth="1"/>
    <col min="5" max="5" width="16.6640625" customWidth="1"/>
    <col min="6" max="6" width="14.5" customWidth="1"/>
    <col min="7" max="7" width="14.83203125" customWidth="1"/>
    <col min="8" max="8" width="12.1640625" customWidth="1"/>
    <col min="9" max="9" width="13.6640625" customWidth="1"/>
    <col min="10" max="10" width="14" customWidth="1"/>
    <col min="11" max="11" width="14.83203125" customWidth="1"/>
    <col min="12" max="12" width="15.6640625" customWidth="1"/>
    <col min="13" max="13" width="14.1640625" customWidth="1"/>
    <col min="14" max="14" width="13.6640625" customWidth="1"/>
    <col min="15" max="15" width="12.1640625" customWidth="1"/>
  </cols>
  <sheetData>
    <row r="1" spans="1:15" x14ac:dyDescent="0.2">
      <c r="A1" s="1" t="s">
        <v>0</v>
      </c>
      <c r="B1" s="2" t="s">
        <v>1</v>
      </c>
      <c r="C1" s="1" t="s">
        <v>2</v>
      </c>
      <c r="D1" s="1" t="s">
        <v>12</v>
      </c>
      <c r="E1" s="1" t="s">
        <v>9</v>
      </c>
      <c r="F1" s="1" t="s">
        <v>11</v>
      </c>
      <c r="G1" s="2" t="s">
        <v>3</v>
      </c>
      <c r="H1" s="2" t="s">
        <v>4</v>
      </c>
      <c r="I1" s="1" t="s">
        <v>5</v>
      </c>
      <c r="J1" s="1" t="s">
        <v>6</v>
      </c>
      <c r="K1" s="1" t="s">
        <v>7</v>
      </c>
      <c r="L1" s="10" t="s">
        <v>13</v>
      </c>
      <c r="M1" s="1" t="s">
        <v>8</v>
      </c>
      <c r="N1" s="1" t="s">
        <v>10</v>
      </c>
      <c r="O1" s="9"/>
    </row>
    <row r="2" spans="1:15" x14ac:dyDescent="0.2">
      <c r="A2" s="11">
        <v>2014</v>
      </c>
      <c r="B2" s="12"/>
      <c r="C2" s="13">
        <v>-2167.42</v>
      </c>
      <c r="D2" s="13">
        <v>-325.29000000000002</v>
      </c>
      <c r="E2" s="13">
        <v>0</v>
      </c>
      <c r="F2" s="13">
        <v>-131895</v>
      </c>
      <c r="G2" s="14">
        <f>0.05/12</f>
        <v>4.1666666666666666E-3</v>
      </c>
      <c r="H2" s="11">
        <f>(A2-2014)*12</f>
        <v>0</v>
      </c>
      <c r="I2" s="13">
        <f>-403750*((1+G2)^360-(1+G2)^H2)/((1+G2)^360-1)</f>
        <v>-403750</v>
      </c>
      <c r="J2" s="13">
        <f>425000-2500</f>
        <v>422500</v>
      </c>
      <c r="K2" s="13">
        <f t="shared" ref="K2:K65" si="0">I2+J2</f>
        <v>18750</v>
      </c>
      <c r="L2" s="13"/>
      <c r="M2" s="15"/>
      <c r="N2" s="16">
        <f>12*(C2+D2+E2)+F2</f>
        <v>-161807.51999999999</v>
      </c>
    </row>
    <row r="3" spans="1:15" x14ac:dyDescent="0.2">
      <c r="A3" s="11">
        <v>2015</v>
      </c>
      <c r="B3" s="12">
        <f>J3/J2-1</f>
        <v>0.41898224852070998</v>
      </c>
      <c r="C3" s="13">
        <v>-1943.45</v>
      </c>
      <c r="D3" s="13">
        <v>-507.01</v>
      </c>
      <c r="E3" s="13">
        <f>(2800*11)/12</f>
        <v>2566.6666666666665</v>
      </c>
      <c r="F3" s="13">
        <v>655.86</v>
      </c>
      <c r="G3" s="14">
        <f>0.04125/12</f>
        <v>3.4375E-3</v>
      </c>
      <c r="H3" s="11">
        <f>(A3-2015)*12</f>
        <v>0</v>
      </c>
      <c r="I3" s="13">
        <f>-401000*((1+G3)^360-(1+G3)^H3)/((1+G3)^360-1)</f>
        <v>-401000</v>
      </c>
      <c r="J3" s="13">
        <v>599520</v>
      </c>
      <c r="K3" s="13">
        <f t="shared" si="0"/>
        <v>198520</v>
      </c>
      <c r="L3" s="16">
        <f>K3-K2+12*(C3+D3+E3)+F3</f>
        <v>181820.34</v>
      </c>
      <c r="M3" s="17">
        <f>L3/K2</f>
        <v>9.6970847999999989</v>
      </c>
      <c r="N3" s="16">
        <f>12*(C3+D3+E3)+F3</f>
        <v>2050.3399999999979</v>
      </c>
    </row>
    <row r="4" spans="1:15" x14ac:dyDescent="0.2">
      <c r="A4" s="11">
        <v>2016</v>
      </c>
      <c r="B4" s="12">
        <f>J4/J3-1</f>
        <v>0.15789798505471042</v>
      </c>
      <c r="C4" s="13">
        <v>-1943.45</v>
      </c>
      <c r="D4" s="13">
        <v>-551.91</v>
      </c>
      <c r="E4" s="13">
        <v>2750</v>
      </c>
      <c r="F4" s="13">
        <v>-5889.1</v>
      </c>
      <c r="G4" s="14">
        <f t="shared" ref="G4:G33" si="1">0.04125/12</f>
        <v>3.4375E-3</v>
      </c>
      <c r="H4" s="11">
        <f t="shared" ref="H4:H33" si="2">(A4-2015)*12</f>
        <v>12</v>
      </c>
      <c r="I4" s="13">
        <f t="shared" ref="I4:I33" si="3">-401000*((1+G4)^360-(1+G4)^H4)/((1+G4)^360-1)</f>
        <v>-394090.23847579921</v>
      </c>
      <c r="J4" s="13">
        <v>694183</v>
      </c>
      <c r="K4" s="13">
        <f t="shared" si="0"/>
        <v>300092.76152420079</v>
      </c>
      <c r="L4" s="16">
        <f t="shared" ref="L4:L67" si="4">K4-K3+12*(C4+D4+E4)+F4</f>
        <v>98739.341524200776</v>
      </c>
      <c r="M4" s="17">
        <f t="shared" ref="M4:M67" si="5">L4/K3</f>
        <v>0.4973772996383275</v>
      </c>
      <c r="N4" s="16">
        <f t="shared" ref="N4:N67" si="6">12*(C4+D4+E4)+F4</f>
        <v>-2833.4200000000019</v>
      </c>
    </row>
    <row r="5" spans="1:15" x14ac:dyDescent="0.2">
      <c r="A5" s="11">
        <v>2017</v>
      </c>
      <c r="B5" s="12">
        <f>J5/J4-1</f>
        <v>0.18017151097045025</v>
      </c>
      <c r="C5" s="13">
        <v>-1943.45</v>
      </c>
      <c r="D5" s="13">
        <v>-568.54999999999995</v>
      </c>
      <c r="E5" s="13">
        <v>2750</v>
      </c>
      <c r="F5" s="13">
        <v>-9786.9599999999991</v>
      </c>
      <c r="G5" s="14">
        <f t="shared" si="1"/>
        <v>3.4375E-3</v>
      </c>
      <c r="H5" s="11">
        <f t="shared" si="2"/>
        <v>24</v>
      </c>
      <c r="I5" s="13">
        <f t="shared" si="3"/>
        <v>-386889.99825754913</v>
      </c>
      <c r="J5" s="13">
        <v>819255</v>
      </c>
      <c r="K5" s="13">
        <f t="shared" si="0"/>
        <v>432365.00174245087</v>
      </c>
      <c r="L5" s="16">
        <f t="shared" si="4"/>
        <v>125341.28021825009</v>
      </c>
      <c r="M5" s="17">
        <f t="shared" si="5"/>
        <v>0.41767512012495517</v>
      </c>
      <c r="N5" s="16">
        <f t="shared" si="6"/>
        <v>-6930.9599999999991</v>
      </c>
    </row>
    <row r="6" spans="1:15" x14ac:dyDescent="0.2">
      <c r="A6" s="20">
        <v>2018</v>
      </c>
      <c r="B6" s="3">
        <v>0.03</v>
      </c>
      <c r="C6" s="4">
        <v>-1943.45</v>
      </c>
      <c r="D6" s="4">
        <f>D5*(1+B6)</f>
        <v>-585.60649999999998</v>
      </c>
      <c r="E6" s="4">
        <f t="shared" ref="E6:E37" si="7">E5*(1+B6)</f>
        <v>2832.5</v>
      </c>
      <c r="F6" s="4">
        <v>0</v>
      </c>
      <c r="G6" s="7">
        <f t="shared" si="1"/>
        <v>3.4375E-3</v>
      </c>
      <c r="H6" s="20">
        <f t="shared" si="2"/>
        <v>36</v>
      </c>
      <c r="I6" s="4">
        <f t="shared" si="3"/>
        <v>-379387.06794382859</v>
      </c>
      <c r="J6" s="4">
        <f t="shared" ref="J6:J37" si="8">J5*(1+B6)</f>
        <v>843832.65</v>
      </c>
      <c r="K6" s="4">
        <f>I6+J6</f>
        <v>464445.58205617144</v>
      </c>
      <c r="L6" s="18">
        <f t="shared" si="4"/>
        <v>35721.902313720566</v>
      </c>
      <c r="M6" s="19">
        <f t="shared" si="5"/>
        <v>8.2619782289870033E-2</v>
      </c>
      <c r="N6" s="18">
        <f t="shared" si="6"/>
        <v>3641.3219999999983</v>
      </c>
    </row>
    <row r="7" spans="1:15" x14ac:dyDescent="0.2">
      <c r="A7" s="20">
        <v>2019</v>
      </c>
      <c r="B7" s="3">
        <v>0.03</v>
      </c>
      <c r="C7" s="4">
        <v>-1943.45</v>
      </c>
      <c r="D7" s="4">
        <f t="shared" ref="D7:D69" si="9">D6*(1+B7)</f>
        <v>-603.17469500000004</v>
      </c>
      <c r="E7" s="4">
        <f t="shared" si="7"/>
        <v>2917.4749999999999</v>
      </c>
      <c r="F7" s="4">
        <v>0</v>
      </c>
      <c r="G7" s="7">
        <f t="shared" si="1"/>
        <v>3.4375E-3</v>
      </c>
      <c r="H7" s="20">
        <f t="shared" si="2"/>
        <v>48</v>
      </c>
      <c r="I7" s="4">
        <f t="shared" si="3"/>
        <v>-371568.72277947387</v>
      </c>
      <c r="J7" s="4">
        <f t="shared" si="8"/>
        <v>869147.62950000004</v>
      </c>
      <c r="K7" s="4">
        <f t="shared" si="0"/>
        <v>497578.90672052617</v>
      </c>
      <c r="L7" s="18">
        <f t="shared" si="4"/>
        <v>37583.528324354731</v>
      </c>
      <c r="M7" s="19">
        <f t="shared" si="5"/>
        <v>8.0921274259875012E-2</v>
      </c>
      <c r="N7" s="18">
        <f t="shared" si="6"/>
        <v>4450.2036599999992</v>
      </c>
    </row>
    <row r="8" spans="1:15" x14ac:dyDescent="0.2">
      <c r="A8" s="20">
        <v>2020</v>
      </c>
      <c r="B8" s="3">
        <v>0.03</v>
      </c>
      <c r="C8" s="4">
        <v>-1943.45</v>
      </c>
      <c r="D8" s="4">
        <f t="shared" si="9"/>
        <v>-621.26993585000002</v>
      </c>
      <c r="E8" s="4">
        <f t="shared" si="7"/>
        <v>3004.9992499999998</v>
      </c>
      <c r="F8" s="4">
        <v>0</v>
      </c>
      <c r="G8" s="7">
        <f t="shared" si="1"/>
        <v>3.4375E-3</v>
      </c>
      <c r="H8" s="20">
        <f t="shared" si="2"/>
        <v>60</v>
      </c>
      <c r="I8" s="4">
        <f t="shared" si="3"/>
        <v>-363421.70307475864</v>
      </c>
      <c r="J8" s="4">
        <f t="shared" si="8"/>
        <v>895222.0583850001</v>
      </c>
      <c r="K8" s="4">
        <f t="shared" si="0"/>
        <v>531800.35531024146</v>
      </c>
      <c r="L8" s="18">
        <f t="shared" si="4"/>
        <v>39504.800359515284</v>
      </c>
      <c r="M8" s="19">
        <f t="shared" si="5"/>
        <v>7.9394041479543348E-2</v>
      </c>
      <c r="N8" s="18">
        <f t="shared" si="6"/>
        <v>5283.351769799996</v>
      </c>
    </row>
    <row r="9" spans="1:15" x14ac:dyDescent="0.2">
      <c r="A9" s="20">
        <v>2021</v>
      </c>
      <c r="B9" s="3">
        <f>B8</f>
        <v>0.03</v>
      </c>
      <c r="C9" s="4">
        <v>-1943.45</v>
      </c>
      <c r="D9" s="4">
        <f t="shared" si="9"/>
        <v>-639.90803392550004</v>
      </c>
      <c r="E9" s="4">
        <f t="shared" si="7"/>
        <v>3095.1492275000001</v>
      </c>
      <c r="F9" s="4">
        <v>0</v>
      </c>
      <c r="G9" s="7">
        <f t="shared" si="1"/>
        <v>3.4375E-3</v>
      </c>
      <c r="H9" s="20">
        <f t="shared" si="2"/>
        <v>72</v>
      </c>
      <c r="I9" s="4">
        <f t="shared" si="3"/>
        <v>-354932.19171733852</v>
      </c>
      <c r="J9" s="4">
        <f t="shared" si="8"/>
        <v>922078.72013655014</v>
      </c>
      <c r="K9" s="4">
        <f t="shared" si="0"/>
        <v>567146.52841921162</v>
      </c>
      <c r="L9" s="18">
        <f t="shared" si="4"/>
        <v>41487.667431864167</v>
      </c>
      <c r="M9" s="19">
        <f t="shared" si="5"/>
        <v>7.801361360065491E-2</v>
      </c>
      <c r="N9" s="18">
        <f t="shared" si="6"/>
        <v>6141.494322894001</v>
      </c>
    </row>
    <row r="10" spans="1:15" x14ac:dyDescent="0.2">
      <c r="A10" s="20">
        <v>2022</v>
      </c>
      <c r="B10" s="3">
        <f>B8</f>
        <v>0.03</v>
      </c>
      <c r="C10" s="4">
        <v>-1943.45</v>
      </c>
      <c r="D10" s="4">
        <f t="shared" si="9"/>
        <v>-659.10527494326504</v>
      </c>
      <c r="E10" s="4">
        <f t="shared" si="7"/>
        <v>3188.0037043249999</v>
      </c>
      <c r="F10" s="4">
        <v>0</v>
      </c>
      <c r="G10" s="7">
        <f t="shared" si="1"/>
        <v>3.4375E-3</v>
      </c>
      <c r="H10" s="20">
        <f t="shared" si="2"/>
        <v>84</v>
      </c>
      <c r="I10" s="4">
        <f t="shared" si="3"/>
        <v>-346085.79073882458</v>
      </c>
      <c r="J10" s="4">
        <f t="shared" si="8"/>
        <v>949741.08174064662</v>
      </c>
      <c r="K10" s="4">
        <f t="shared" si="0"/>
        <v>603655.2910018221</v>
      </c>
      <c r="L10" s="18">
        <f t="shared" si="4"/>
        <v>43534.143735191297</v>
      </c>
      <c r="M10" s="19">
        <f t="shared" si="5"/>
        <v>7.6759958059749653E-2</v>
      </c>
      <c r="N10" s="18">
        <f t="shared" si="6"/>
        <v>7025.3811525808196</v>
      </c>
    </row>
    <row r="11" spans="1:15" x14ac:dyDescent="0.2">
      <c r="A11" s="20">
        <v>2023</v>
      </c>
      <c r="B11" s="3">
        <f>B8</f>
        <v>0.03</v>
      </c>
      <c r="C11" s="4">
        <v>-1943.45</v>
      </c>
      <c r="D11" s="4">
        <f t="shared" si="9"/>
        <v>-678.87843319156298</v>
      </c>
      <c r="E11" s="4">
        <f t="shared" si="7"/>
        <v>3283.64381545475</v>
      </c>
      <c r="F11" s="4">
        <v>0</v>
      </c>
      <c r="G11" s="7">
        <f t="shared" si="1"/>
        <v>3.4375E-3</v>
      </c>
      <c r="H11" s="20">
        <f t="shared" si="2"/>
        <v>96</v>
      </c>
      <c r="I11" s="4">
        <f t="shared" si="3"/>
        <v>-336867.49689624092</v>
      </c>
      <c r="J11" s="4">
        <f t="shared" si="8"/>
        <v>978233.31419286609</v>
      </c>
      <c r="K11" s="4">
        <f t="shared" si="0"/>
        <v>641365.81729662511</v>
      </c>
      <c r="L11" s="18">
        <f t="shared" si="4"/>
        <v>45646.310881961261</v>
      </c>
      <c r="M11" s="19">
        <f t="shared" si="5"/>
        <v>7.5616517509863881E-2</v>
      </c>
      <c r="N11" s="18">
        <f t="shared" si="6"/>
        <v>7935.7845871582449</v>
      </c>
    </row>
    <row r="12" spans="1:15" x14ac:dyDescent="0.2">
      <c r="A12" s="20">
        <v>2024</v>
      </c>
      <c r="B12" s="3">
        <f>B8</f>
        <v>0.03</v>
      </c>
      <c r="C12" s="4">
        <v>-1943.45</v>
      </c>
      <c r="D12" s="4">
        <f t="shared" si="9"/>
        <v>-699.24478618730984</v>
      </c>
      <c r="E12" s="4">
        <f t="shared" si="7"/>
        <v>3382.1531299183926</v>
      </c>
      <c r="F12" s="4">
        <v>0</v>
      </c>
      <c r="G12" s="7">
        <f t="shared" si="1"/>
        <v>3.4375E-3</v>
      </c>
      <c r="H12" s="20">
        <f t="shared" si="2"/>
        <v>108</v>
      </c>
      <c r="I12" s="4">
        <f t="shared" si="3"/>
        <v>-327261.67622695281</v>
      </c>
      <c r="J12" s="4">
        <f t="shared" si="8"/>
        <v>1007580.3136186521</v>
      </c>
      <c r="K12" s="4">
        <f t="shared" si="0"/>
        <v>680318.63739169925</v>
      </c>
      <c r="L12" s="18">
        <f t="shared" si="4"/>
        <v>47826.320219847119</v>
      </c>
      <c r="M12" s="19">
        <f t="shared" si="5"/>
        <v>7.456948738153274E-2</v>
      </c>
      <c r="N12" s="18">
        <f t="shared" si="6"/>
        <v>8873.5001247729906</v>
      </c>
    </row>
    <row r="13" spans="1:15" x14ac:dyDescent="0.2">
      <c r="A13" s="20">
        <v>2025</v>
      </c>
      <c r="B13" s="3">
        <f>B8</f>
        <v>0.03</v>
      </c>
      <c r="C13" s="4">
        <v>-1943.45</v>
      </c>
      <c r="D13" s="4">
        <f t="shared" si="9"/>
        <v>-720.22212977292918</v>
      </c>
      <c r="E13" s="4">
        <f t="shared" si="7"/>
        <v>3483.6177238159444</v>
      </c>
      <c r="F13" s="4">
        <v>0</v>
      </c>
      <c r="G13" s="7">
        <f t="shared" si="1"/>
        <v>3.4375E-3</v>
      </c>
      <c r="H13" s="20">
        <f t="shared" si="2"/>
        <v>120</v>
      </c>
      <c r="I13" s="4">
        <f t="shared" si="3"/>
        <v>-317252.03753391473</v>
      </c>
      <c r="J13" s="4">
        <f t="shared" si="8"/>
        <v>1037807.7230272116</v>
      </c>
      <c r="K13" s="4">
        <f t="shared" si="0"/>
        <v>720555.68549329694</v>
      </c>
      <c r="L13" s="18">
        <f t="shared" si="4"/>
        <v>50076.395230113878</v>
      </c>
      <c r="M13" s="19">
        <f t="shared" si="5"/>
        <v>7.3607266474579866E-2</v>
      </c>
      <c r="N13" s="18">
        <f t="shared" si="6"/>
        <v>9839.3471285161831</v>
      </c>
    </row>
    <row r="14" spans="1:15" x14ac:dyDescent="0.2">
      <c r="A14" s="20">
        <v>2026</v>
      </c>
      <c r="B14" s="3">
        <f>B8</f>
        <v>0.03</v>
      </c>
      <c r="C14" s="4">
        <v>-1943.45</v>
      </c>
      <c r="D14" s="4">
        <f t="shared" si="9"/>
        <v>-741.82879366611712</v>
      </c>
      <c r="E14" s="4">
        <f t="shared" si="7"/>
        <v>3588.1262555304229</v>
      </c>
      <c r="F14" s="4">
        <v>0</v>
      </c>
      <c r="G14" s="7">
        <f t="shared" si="1"/>
        <v>3.4375E-3</v>
      </c>
      <c r="H14" s="20">
        <f t="shared" si="2"/>
        <v>132</v>
      </c>
      <c r="I14" s="4">
        <f t="shared" si="3"/>
        <v>-306821.60475626518</v>
      </c>
      <c r="J14" s="4">
        <f t="shared" si="8"/>
        <v>1068941.954718028</v>
      </c>
      <c r="K14" s="4">
        <f t="shared" si="0"/>
        <v>762120.34996176278</v>
      </c>
      <c r="L14" s="18">
        <f t="shared" si="4"/>
        <v>52398.834010837512</v>
      </c>
      <c r="M14" s="19">
        <f t="shared" si="5"/>
        <v>7.2720034087254401E-2</v>
      </c>
      <c r="N14" s="18">
        <f t="shared" si="6"/>
        <v>10834.16954237167</v>
      </c>
    </row>
    <row r="15" spans="1:15" x14ac:dyDescent="0.2">
      <c r="A15" s="20">
        <v>2027</v>
      </c>
      <c r="B15" s="3">
        <f>B8</f>
        <v>0.03</v>
      </c>
      <c r="C15" s="4">
        <v>-1943.45</v>
      </c>
      <c r="D15" s="4">
        <f t="shared" si="9"/>
        <v>-764.08365747610071</v>
      </c>
      <c r="E15" s="4">
        <f t="shared" si="7"/>
        <v>3695.7700431963358</v>
      </c>
      <c r="F15" s="4">
        <v>0</v>
      </c>
      <c r="G15" s="7">
        <f t="shared" si="1"/>
        <v>3.4375E-3</v>
      </c>
      <c r="H15" s="20">
        <f t="shared" si="2"/>
        <v>144</v>
      </c>
      <c r="I15" s="4">
        <f t="shared" si="3"/>
        <v>-295952.68817841378</v>
      </c>
      <c r="J15" s="4">
        <f t="shared" si="8"/>
        <v>1101010.2133595687</v>
      </c>
      <c r="K15" s="4">
        <f t="shared" si="0"/>
        <v>805057.52518115495</v>
      </c>
      <c r="L15" s="18">
        <f t="shared" si="4"/>
        <v>54796.011848034992</v>
      </c>
      <c r="M15" s="19">
        <f t="shared" si="5"/>
        <v>7.1899420938942554E-2</v>
      </c>
      <c r="N15" s="18">
        <f t="shared" si="6"/>
        <v>11858.836628642819</v>
      </c>
    </row>
    <row r="16" spans="1:15" x14ac:dyDescent="0.2">
      <c r="A16" s="20">
        <v>2028</v>
      </c>
      <c r="B16" s="3">
        <f>B8</f>
        <v>0.03</v>
      </c>
      <c r="C16" s="4">
        <v>-1943.45</v>
      </c>
      <c r="D16" s="4">
        <f t="shared" si="9"/>
        <v>-787.00616720038374</v>
      </c>
      <c r="E16" s="4">
        <f t="shared" si="7"/>
        <v>3806.6431444922259</v>
      </c>
      <c r="F16" s="4">
        <v>0</v>
      </c>
      <c r="G16" s="7">
        <f t="shared" si="1"/>
        <v>3.4375E-3</v>
      </c>
      <c r="H16" s="20">
        <f t="shared" si="2"/>
        <v>156</v>
      </c>
      <c r="I16" s="4">
        <f t="shared" si="3"/>
        <v>-284626.85442878905</v>
      </c>
      <c r="J16" s="4">
        <f t="shared" si="8"/>
        <v>1134040.5197603558</v>
      </c>
      <c r="K16" s="4">
        <f t="shared" si="0"/>
        <v>849413.66533156671</v>
      </c>
      <c r="L16" s="18">
        <f t="shared" si="4"/>
        <v>57270.38387791386</v>
      </c>
      <c r="M16" s="19">
        <f t="shared" si="5"/>
        <v>7.1138250480953916E-2</v>
      </c>
      <c r="N16" s="18">
        <f t="shared" si="6"/>
        <v>12914.243727502106</v>
      </c>
    </row>
    <row r="17" spans="1:14" x14ac:dyDescent="0.2">
      <c r="A17" s="20">
        <v>2029</v>
      </c>
      <c r="B17" s="3">
        <f>B8</f>
        <v>0.03</v>
      </c>
      <c r="C17" s="4">
        <v>-1943.45</v>
      </c>
      <c r="D17" s="4">
        <f t="shared" si="9"/>
        <v>-810.61635221639528</v>
      </c>
      <c r="E17" s="4">
        <f t="shared" si="7"/>
        <v>3920.8424388269927</v>
      </c>
      <c r="F17" s="4">
        <v>0</v>
      </c>
      <c r="G17" s="7">
        <f t="shared" si="1"/>
        <v>3.4375E-3</v>
      </c>
      <c r="H17" s="20">
        <f t="shared" si="2"/>
        <v>168</v>
      </c>
      <c r="I17" s="4">
        <f t="shared" si="3"/>
        <v>-272824.89521736838</v>
      </c>
      <c r="J17" s="4">
        <f t="shared" si="8"/>
        <v>1168061.7353531665</v>
      </c>
      <c r="K17" s="4">
        <f t="shared" si="0"/>
        <v>895236.84013579809</v>
      </c>
      <c r="L17" s="18">
        <f t="shared" si="4"/>
        <v>59824.487843558556</v>
      </c>
      <c r="M17" s="19">
        <f t="shared" si="5"/>
        <v>7.0430333635150791E-2</v>
      </c>
      <c r="N17" s="18">
        <f t="shared" si="6"/>
        <v>14001.313039327168</v>
      </c>
    </row>
    <row r="18" spans="1:14" x14ac:dyDescent="0.2">
      <c r="A18" s="20">
        <v>2030</v>
      </c>
      <c r="B18" s="3">
        <f>B8</f>
        <v>0.03</v>
      </c>
      <c r="C18" s="4">
        <v>-1943.45</v>
      </c>
      <c r="D18" s="4">
        <f t="shared" si="9"/>
        <v>-834.93484278288713</v>
      </c>
      <c r="E18" s="4">
        <f t="shared" si="7"/>
        <v>4038.4677119918028</v>
      </c>
      <c r="F18" s="4">
        <v>0</v>
      </c>
      <c r="G18" s="7">
        <f t="shared" si="1"/>
        <v>3.4375E-3</v>
      </c>
      <c r="H18" s="20">
        <f t="shared" si="2"/>
        <v>180</v>
      </c>
      <c r="I18" s="4">
        <f t="shared" si="3"/>
        <v>-260526.79475896689</v>
      </c>
      <c r="J18" s="4">
        <f t="shared" si="8"/>
        <v>1203103.5874137615</v>
      </c>
      <c r="K18" s="4">
        <f t="shared" si="0"/>
        <v>942576.79265479464</v>
      </c>
      <c r="L18" s="18">
        <f t="shared" si="4"/>
        <v>62460.946949503537</v>
      </c>
      <c r="M18" s="19">
        <f t="shared" si="5"/>
        <v>6.9770304515203885E-2</v>
      </c>
      <c r="N18" s="18">
        <f t="shared" si="6"/>
        <v>15120.994430506989</v>
      </c>
    </row>
    <row r="19" spans="1:14" x14ac:dyDescent="0.2">
      <c r="A19" s="20">
        <v>2031</v>
      </c>
      <c r="B19" s="3">
        <f>B8</f>
        <v>0.03</v>
      </c>
      <c r="C19" s="4">
        <v>-1943.45</v>
      </c>
      <c r="D19" s="4">
        <f t="shared" si="9"/>
        <v>-859.98288806637379</v>
      </c>
      <c r="E19" s="4">
        <f t="shared" si="7"/>
        <v>4159.6217433515567</v>
      </c>
      <c r="F19" s="4">
        <v>0</v>
      </c>
      <c r="G19" s="7">
        <f t="shared" si="1"/>
        <v>3.4375E-3</v>
      </c>
      <c r="H19" s="20">
        <f t="shared" si="2"/>
        <v>192</v>
      </c>
      <c r="I19" s="4">
        <f t="shared" si="3"/>
        <v>-247711.69582703893</v>
      </c>
      <c r="J19" s="4">
        <f t="shared" si="8"/>
        <v>1239196.6950361745</v>
      </c>
      <c r="K19" s="4">
        <f t="shared" si="0"/>
        <v>991484.99920913554</v>
      </c>
      <c r="L19" s="18">
        <f t="shared" si="4"/>
        <v>65182.47281776309</v>
      </c>
      <c r="M19" s="19">
        <f t="shared" si="5"/>
        <v>6.9153487891606982E-2</v>
      </c>
      <c r="N19" s="18">
        <f t="shared" si="6"/>
        <v>16274.266263422194</v>
      </c>
    </row>
    <row r="20" spans="1:14" x14ac:dyDescent="0.2">
      <c r="A20" s="20">
        <v>2032</v>
      </c>
      <c r="B20" s="3">
        <f>B8</f>
        <v>0.03</v>
      </c>
      <c r="C20" s="4">
        <v>-1943.45</v>
      </c>
      <c r="D20" s="4">
        <f t="shared" si="9"/>
        <v>-885.78237470836507</v>
      </c>
      <c r="E20" s="4">
        <f t="shared" si="7"/>
        <v>4284.4103956521039</v>
      </c>
      <c r="F20" s="4">
        <v>0</v>
      </c>
      <c r="G20" s="7">
        <f t="shared" si="1"/>
        <v>3.4375E-3</v>
      </c>
      <c r="H20" s="20">
        <f t="shared" si="2"/>
        <v>204</v>
      </c>
      <c r="I20" s="4">
        <f t="shared" si="3"/>
        <v>-234357.86438041826</v>
      </c>
      <c r="J20" s="4">
        <f t="shared" si="8"/>
        <v>1276372.5958872598</v>
      </c>
      <c r="K20" s="4">
        <f t="shared" si="0"/>
        <v>1042014.7315068415</v>
      </c>
      <c r="L20" s="18">
        <f t="shared" si="4"/>
        <v>67991.868549030827</v>
      </c>
      <c r="M20" s="19">
        <f t="shared" si="5"/>
        <v>6.8575791467611696E-2</v>
      </c>
      <c r="N20" s="18">
        <f t="shared" si="6"/>
        <v>17462.136251324868</v>
      </c>
    </row>
    <row r="21" spans="1:14" x14ac:dyDescent="0.2">
      <c r="A21" s="20">
        <v>2033</v>
      </c>
      <c r="B21" s="3">
        <f>B8</f>
        <v>0.03</v>
      </c>
      <c r="C21" s="4">
        <v>-1943.45</v>
      </c>
      <c r="D21" s="4">
        <f t="shared" si="9"/>
        <v>-912.35584594961608</v>
      </c>
      <c r="E21" s="4">
        <f t="shared" si="7"/>
        <v>4412.9427075216672</v>
      </c>
      <c r="F21" s="4">
        <v>0</v>
      </c>
      <c r="G21" s="7">
        <f t="shared" si="1"/>
        <v>3.4375E-3</v>
      </c>
      <c r="H21" s="20">
        <f t="shared" si="2"/>
        <v>216</v>
      </c>
      <c r="I21" s="4">
        <f t="shared" si="3"/>
        <v>-220442.65270300634</v>
      </c>
      <c r="J21" s="5">
        <f t="shared" si="8"/>
        <v>1314663.7737638776</v>
      </c>
      <c r="K21" s="5">
        <f t="shared" si="0"/>
        <v>1094221.1210608713</v>
      </c>
      <c r="L21" s="18">
        <f t="shared" si="4"/>
        <v>70892.031892894418</v>
      </c>
      <c r="M21" s="19">
        <f t="shared" si="5"/>
        <v>6.8033617711314442E-2</v>
      </c>
      <c r="N21" s="18">
        <f t="shared" si="6"/>
        <v>18685.642338864614</v>
      </c>
    </row>
    <row r="22" spans="1:14" x14ac:dyDescent="0.2">
      <c r="A22" s="20">
        <v>2034</v>
      </c>
      <c r="B22" s="3">
        <f>B8</f>
        <v>0.03</v>
      </c>
      <c r="C22" s="4">
        <v>-1943.45</v>
      </c>
      <c r="D22" s="4">
        <f t="shared" si="9"/>
        <v>-939.72652132810458</v>
      </c>
      <c r="E22" s="4">
        <f t="shared" si="7"/>
        <v>4545.330988747317</v>
      </c>
      <c r="F22" s="4">
        <v>0</v>
      </c>
      <c r="G22" s="7">
        <f t="shared" si="1"/>
        <v>3.4375E-3</v>
      </c>
      <c r="H22" s="20">
        <f t="shared" si="2"/>
        <v>228</v>
      </c>
      <c r="I22" s="4">
        <f t="shared" si="3"/>
        <v>-205942.46099389318</v>
      </c>
      <c r="J22" s="5">
        <f t="shared" si="8"/>
        <v>1354103.6869767939</v>
      </c>
      <c r="K22" s="5">
        <f t="shared" si="0"/>
        <v>1148161.2259829007</v>
      </c>
      <c r="L22" s="18">
        <f t="shared" si="4"/>
        <v>73885.958531059965</v>
      </c>
      <c r="M22" s="19">
        <f t="shared" si="5"/>
        <v>6.752379122368421E-2</v>
      </c>
      <c r="N22" s="18">
        <f t="shared" si="6"/>
        <v>19945.85360903055</v>
      </c>
    </row>
    <row r="23" spans="1:14" x14ac:dyDescent="0.2">
      <c r="A23" s="20">
        <v>2035</v>
      </c>
      <c r="B23" s="3">
        <f>B8</f>
        <v>0.03</v>
      </c>
      <c r="C23" s="4">
        <v>-1943.45</v>
      </c>
      <c r="D23" s="4">
        <f t="shared" si="9"/>
        <v>-967.9183169679477</v>
      </c>
      <c r="E23" s="4">
        <f t="shared" si="7"/>
        <v>4681.6909184097367</v>
      </c>
      <c r="F23" s="4">
        <v>0</v>
      </c>
      <c r="G23" s="7">
        <f t="shared" si="1"/>
        <v>3.4375E-3</v>
      </c>
      <c r="H23" s="20">
        <f t="shared" si="2"/>
        <v>240</v>
      </c>
      <c r="I23" s="4">
        <f t="shared" si="3"/>
        <v>-190832.69734277076</v>
      </c>
      <c r="J23" s="5">
        <f t="shared" si="8"/>
        <v>1394726.7975860978</v>
      </c>
      <c r="K23" s="5">
        <f t="shared" si="0"/>
        <v>1203894.1002433272</v>
      </c>
      <c r="L23" s="18">
        <f t="shared" si="4"/>
        <v>76976.745477727964</v>
      </c>
      <c r="M23" s="19">
        <f t="shared" si="5"/>
        <v>6.7043498539876983E-2</v>
      </c>
      <c r="N23" s="18">
        <f t="shared" si="6"/>
        <v>21243.871217301465</v>
      </c>
    </row>
    <row r="24" spans="1:14" x14ac:dyDescent="0.2">
      <c r="A24" s="20">
        <v>2036</v>
      </c>
      <c r="B24" s="3">
        <f>B8</f>
        <v>0.03</v>
      </c>
      <c r="C24" s="4">
        <v>-1943.45</v>
      </c>
      <c r="D24" s="4">
        <f t="shared" si="9"/>
        <v>-996.95586647698622</v>
      </c>
      <c r="E24" s="4">
        <f t="shared" si="7"/>
        <v>4822.1416459620286</v>
      </c>
      <c r="F24" s="4">
        <v>0</v>
      </c>
      <c r="G24" s="7">
        <f t="shared" si="1"/>
        <v>3.4375E-3</v>
      </c>
      <c r="H24" s="20">
        <f t="shared" si="2"/>
        <v>252</v>
      </c>
      <c r="I24" s="4">
        <f t="shared" si="3"/>
        <v>-175087.73602275646</v>
      </c>
      <c r="J24" s="5">
        <f t="shared" si="8"/>
        <v>1436568.6015136808</v>
      </c>
      <c r="K24" s="5">
        <f t="shared" si="0"/>
        <v>1261480.8654909243</v>
      </c>
      <c r="L24" s="18">
        <f t="shared" si="4"/>
        <v>80167.59460141763</v>
      </c>
      <c r="M24" s="19">
        <f t="shared" si="5"/>
        <v>6.6590237949678804E-2</v>
      </c>
      <c r="N24" s="18">
        <f t="shared" si="6"/>
        <v>22580.829353820507</v>
      </c>
    </row>
    <row r="25" spans="1:14" x14ac:dyDescent="0.2">
      <c r="A25" s="20">
        <v>2037</v>
      </c>
      <c r="B25" s="3">
        <f>B8</f>
        <v>0.03</v>
      </c>
      <c r="C25" s="4">
        <v>-1943.45</v>
      </c>
      <c r="D25" s="4">
        <f t="shared" si="9"/>
        <v>-1026.8645424712959</v>
      </c>
      <c r="E25" s="4">
        <f t="shared" si="7"/>
        <v>4966.8058953408899</v>
      </c>
      <c r="F25" s="4">
        <v>0</v>
      </c>
      <c r="G25" s="7">
        <f t="shared" si="1"/>
        <v>3.4375E-3</v>
      </c>
      <c r="H25" s="20">
        <f t="shared" si="2"/>
        <v>264</v>
      </c>
      <c r="I25" s="4">
        <f t="shared" si="3"/>
        <v>-158680.8740298929</v>
      </c>
      <c r="J25" s="5">
        <f t="shared" si="8"/>
        <v>1479665.6595590913</v>
      </c>
      <c r="K25" s="5">
        <f t="shared" si="0"/>
        <v>1320984.7855291984</v>
      </c>
      <c r="L25" s="18">
        <f t="shared" si="4"/>
        <v>83461.816272709155</v>
      </c>
      <c r="M25" s="19">
        <f t="shared" si="5"/>
        <v>6.6161777444185596E-2</v>
      </c>
      <c r="N25" s="18">
        <f t="shared" si="6"/>
        <v>23957.896234435131</v>
      </c>
    </row>
    <row r="26" spans="1:14" x14ac:dyDescent="0.2">
      <c r="A26" s="20">
        <v>2038</v>
      </c>
      <c r="B26" s="3">
        <f>B8</f>
        <v>0.03</v>
      </c>
      <c r="C26" s="4">
        <v>-1943.45</v>
      </c>
      <c r="D26" s="4">
        <f t="shared" si="9"/>
        <v>-1057.6704787454348</v>
      </c>
      <c r="E26" s="4">
        <f t="shared" si="7"/>
        <v>5115.8100722011168</v>
      </c>
      <c r="F26" s="4">
        <v>0</v>
      </c>
      <c r="G26" s="7">
        <f t="shared" si="1"/>
        <v>3.4375E-3</v>
      </c>
      <c r="H26" s="20">
        <f t="shared" si="2"/>
        <v>276</v>
      </c>
      <c r="I26" s="4">
        <f t="shared" si="3"/>
        <v>-141584.28579561834</v>
      </c>
      <c r="J26" s="5">
        <f t="shared" si="8"/>
        <v>1524055.6293458641</v>
      </c>
      <c r="K26" s="5">
        <f t="shared" si="0"/>
        <v>1382471.3435502457</v>
      </c>
      <c r="L26" s="18">
        <f t="shared" si="4"/>
        <v>86862.833142515563</v>
      </c>
      <c r="M26" s="19">
        <f t="shared" si="5"/>
        <v>6.5756119293771828E-2</v>
      </c>
      <c r="N26" s="18">
        <f t="shared" si="6"/>
        <v>25376.275121468185</v>
      </c>
    </row>
    <row r="27" spans="1:14" x14ac:dyDescent="0.2">
      <c r="A27" s="20">
        <v>2039</v>
      </c>
      <c r="B27" s="3">
        <f>B8</f>
        <v>0.03</v>
      </c>
      <c r="C27" s="4">
        <v>-1943.45</v>
      </c>
      <c r="D27" s="4">
        <f t="shared" si="9"/>
        <v>-1089.4005931077979</v>
      </c>
      <c r="E27" s="4">
        <f t="shared" si="7"/>
        <v>5269.2843743671501</v>
      </c>
      <c r="F27" s="4">
        <v>0</v>
      </c>
      <c r="G27" s="7">
        <f t="shared" si="1"/>
        <v>3.4375E-3</v>
      </c>
      <c r="H27" s="20">
        <f t="shared" si="2"/>
        <v>288</v>
      </c>
      <c r="I27" s="4">
        <f t="shared" si="3"/>
        <v>-123768.97599539728</v>
      </c>
      <c r="J27" s="5">
        <f t="shared" si="8"/>
        <v>1569777.2982262401</v>
      </c>
      <c r="K27" s="5">
        <f t="shared" si="0"/>
        <v>1446008.3222308429</v>
      </c>
      <c r="L27" s="18">
        <f t="shared" si="4"/>
        <v>90374.184055709382</v>
      </c>
      <c r="M27" s="19">
        <f t="shared" si="5"/>
        <v>6.5371470068684823E-2</v>
      </c>
      <c r="N27" s="18">
        <f t="shared" si="6"/>
        <v>26837.205375112226</v>
      </c>
    </row>
    <row r="28" spans="1:14" x14ac:dyDescent="0.2">
      <c r="A28" s="20">
        <v>2040</v>
      </c>
      <c r="B28" s="3">
        <f>B8</f>
        <v>0.03</v>
      </c>
      <c r="C28" s="4">
        <v>-1943.45</v>
      </c>
      <c r="D28" s="4">
        <f t="shared" si="9"/>
        <v>-1122.0826109010318</v>
      </c>
      <c r="E28" s="4">
        <f t="shared" si="7"/>
        <v>5427.3629055981646</v>
      </c>
      <c r="F28" s="4">
        <v>0</v>
      </c>
      <c r="G28" s="7">
        <f t="shared" si="1"/>
        <v>3.4375E-3</v>
      </c>
      <c r="H28" s="20">
        <f t="shared" si="2"/>
        <v>300</v>
      </c>
      <c r="I28" s="4">
        <f t="shared" si="3"/>
        <v>-105204.73037347991</v>
      </c>
      <c r="J28" s="5">
        <f t="shared" si="8"/>
        <v>1616870.6171730272</v>
      </c>
      <c r="K28" s="5">
        <f t="shared" si="0"/>
        <v>1511665.8867995474</v>
      </c>
      <c r="L28" s="18">
        <f t="shared" si="4"/>
        <v>93999.528105070058</v>
      </c>
      <c r="M28" s="19">
        <f t="shared" si="5"/>
        <v>6.5006215150996777E-2</v>
      </c>
      <c r="N28" s="18">
        <f t="shared" si="6"/>
        <v>28341.963536365591</v>
      </c>
    </row>
    <row r="29" spans="1:14" x14ac:dyDescent="0.2">
      <c r="A29" s="20">
        <v>2041</v>
      </c>
      <c r="B29" s="3">
        <f>B8</f>
        <v>0.03</v>
      </c>
      <c r="C29" s="4">
        <v>-1943.45</v>
      </c>
      <c r="D29" s="4">
        <f t="shared" si="9"/>
        <v>-1155.7450892280629</v>
      </c>
      <c r="E29" s="4">
        <f t="shared" si="7"/>
        <v>5590.1837927661099</v>
      </c>
      <c r="F29" s="4">
        <v>0</v>
      </c>
      <c r="G29" s="7">
        <f t="shared" si="1"/>
        <v>3.4375E-3</v>
      </c>
      <c r="H29" s="20">
        <f t="shared" si="2"/>
        <v>312</v>
      </c>
      <c r="I29" s="4">
        <f t="shared" si="3"/>
        <v>-85860.064500389155</v>
      </c>
      <c r="J29" s="5">
        <f t="shared" si="8"/>
        <v>1665376.7356882181</v>
      </c>
      <c r="K29" s="5">
        <f t="shared" si="0"/>
        <v>1579516.671187829</v>
      </c>
      <c r="L29" s="18">
        <f t="shared" si="4"/>
        <v>97742.64883073821</v>
      </c>
      <c r="M29" s="19">
        <f t="shared" si="5"/>
        <v>6.4658896972052432E-2</v>
      </c>
      <c r="N29" s="18">
        <f t="shared" si="6"/>
        <v>29891.864442456565</v>
      </c>
    </row>
    <row r="30" spans="1:14" x14ac:dyDescent="0.2">
      <c r="A30" s="20">
        <v>2042</v>
      </c>
      <c r="B30" s="3">
        <f>B8</f>
        <v>0.03</v>
      </c>
      <c r="C30" s="4">
        <v>-1943.45</v>
      </c>
      <c r="D30" s="4">
        <f t="shared" si="9"/>
        <v>-1190.4174419049048</v>
      </c>
      <c r="E30" s="4">
        <f t="shared" si="7"/>
        <v>5757.8893065490938</v>
      </c>
      <c r="F30" s="4">
        <v>0</v>
      </c>
      <c r="G30" s="7">
        <f t="shared" si="1"/>
        <v>3.4375E-3</v>
      </c>
      <c r="H30" s="20">
        <f t="shared" si="2"/>
        <v>324</v>
      </c>
      <c r="I30" s="4">
        <f t="shared" si="3"/>
        <v>-65702.170376228401</v>
      </c>
      <c r="J30" s="5">
        <f t="shared" si="8"/>
        <v>1715338.0377588647</v>
      </c>
      <c r="K30" s="5">
        <f t="shared" si="0"/>
        <v>1649635.8673826363</v>
      </c>
      <c r="L30" s="18">
        <f t="shared" si="4"/>
        <v>101607.45857053756</v>
      </c>
      <c r="M30" s="19">
        <f t="shared" si="5"/>
        <v>6.4328196355234832E-2</v>
      </c>
      <c r="N30" s="18">
        <f t="shared" si="6"/>
        <v>31488.262375730268</v>
      </c>
    </row>
    <row r="31" spans="1:14" x14ac:dyDescent="0.2">
      <c r="A31" s="20">
        <v>2043</v>
      </c>
      <c r="B31" s="3">
        <f>B8</f>
        <v>0.03</v>
      </c>
      <c r="C31" s="4">
        <v>-1943.45</v>
      </c>
      <c r="D31" s="4">
        <f t="shared" si="9"/>
        <v>-1226.129965162052</v>
      </c>
      <c r="E31" s="4">
        <f t="shared" si="7"/>
        <v>5930.625985745567</v>
      </c>
      <c r="F31" s="4">
        <v>0</v>
      </c>
      <c r="G31" s="7">
        <f t="shared" si="1"/>
        <v>3.4375E-3</v>
      </c>
      <c r="H31" s="20">
        <f t="shared" si="2"/>
        <v>336</v>
      </c>
      <c r="I31" s="4">
        <f t="shared" si="3"/>
        <v>-44696.860789253056</v>
      </c>
      <c r="J31" s="5">
        <f t="shared" si="8"/>
        <v>1766798.1788916306</v>
      </c>
      <c r="K31" s="5">
        <f t="shared" si="0"/>
        <v>1722101.3181023775</v>
      </c>
      <c r="L31" s="18">
        <f t="shared" si="4"/>
        <v>105598.00296674336</v>
      </c>
      <c r="M31" s="19">
        <f t="shared" si="5"/>
        <v>6.401291645912649E-2</v>
      </c>
      <c r="N31" s="18">
        <f t="shared" si="6"/>
        <v>33132.552247002182</v>
      </c>
    </row>
    <row r="32" spans="1:14" x14ac:dyDescent="0.2">
      <c r="A32" s="20">
        <v>2044</v>
      </c>
      <c r="B32" s="3">
        <f>B8</f>
        <v>0.03</v>
      </c>
      <c r="C32" s="4">
        <v>-1943.45</v>
      </c>
      <c r="D32" s="4">
        <f t="shared" si="9"/>
        <v>-1262.9138641169136</v>
      </c>
      <c r="E32" s="4">
        <f t="shared" si="7"/>
        <v>6108.5447653179344</v>
      </c>
      <c r="F32" s="4">
        <v>0</v>
      </c>
      <c r="G32" s="7">
        <f t="shared" si="1"/>
        <v>3.4375E-3</v>
      </c>
      <c r="H32" s="20">
        <f t="shared" si="2"/>
        <v>348</v>
      </c>
      <c r="I32" s="4">
        <f t="shared" si="3"/>
        <v>-22808.511335336185</v>
      </c>
      <c r="J32" s="5">
        <f t="shared" si="8"/>
        <v>1819802.1242583797</v>
      </c>
      <c r="K32" s="5">
        <f t="shared" si="0"/>
        <v>1796993.6129230435</v>
      </c>
      <c r="L32" s="18">
        <f t="shared" si="4"/>
        <v>109718.46563507833</v>
      </c>
      <c r="M32" s="19">
        <f t="shared" si="5"/>
        <v>6.371196890783383E-2</v>
      </c>
      <c r="N32" s="18">
        <f t="shared" si="6"/>
        <v>34826.170814412253</v>
      </c>
    </row>
    <row r="33" spans="1:14" x14ac:dyDescent="0.2">
      <c r="A33" s="20">
        <v>2045</v>
      </c>
      <c r="B33" s="3">
        <f>B8</f>
        <v>0.03</v>
      </c>
      <c r="C33" s="4">
        <v>-1943.45</v>
      </c>
      <c r="D33" s="4">
        <f t="shared" si="9"/>
        <v>-1300.801280040421</v>
      </c>
      <c r="E33" s="4">
        <f t="shared" si="7"/>
        <v>6291.8011082774728</v>
      </c>
      <c r="F33" s="4">
        <v>0</v>
      </c>
      <c r="G33" s="7">
        <f t="shared" si="1"/>
        <v>3.4375E-3</v>
      </c>
      <c r="H33" s="20">
        <f t="shared" si="2"/>
        <v>360</v>
      </c>
      <c r="I33" s="4">
        <f t="shared" si="3"/>
        <v>0</v>
      </c>
      <c r="J33" s="5">
        <f t="shared" si="8"/>
        <v>1874396.1879861311</v>
      </c>
      <c r="K33" s="5">
        <f t="shared" si="0"/>
        <v>1874396.1879861311</v>
      </c>
      <c r="L33" s="18">
        <f t="shared" si="4"/>
        <v>113973.17300193213</v>
      </c>
      <c r="M33" s="19">
        <f t="shared" si="5"/>
        <v>6.3424361768620846E-2</v>
      </c>
      <c r="N33" s="18">
        <f t="shared" si="6"/>
        <v>36570.597938844621</v>
      </c>
    </row>
    <row r="34" spans="1:14" x14ac:dyDescent="0.2">
      <c r="A34" s="20">
        <v>2046</v>
      </c>
      <c r="B34" s="3">
        <f>B8</f>
        <v>0.03</v>
      </c>
      <c r="C34" s="4">
        <v>0</v>
      </c>
      <c r="D34" s="4">
        <f t="shared" si="9"/>
        <v>-1339.8253184416337</v>
      </c>
      <c r="E34" s="4">
        <f t="shared" si="7"/>
        <v>6480.5551415257969</v>
      </c>
      <c r="F34" s="4">
        <v>0</v>
      </c>
      <c r="G34" s="20"/>
      <c r="H34" s="20"/>
      <c r="I34" s="4">
        <v>0</v>
      </c>
      <c r="J34" s="5">
        <f t="shared" si="8"/>
        <v>1930628.073625715</v>
      </c>
      <c r="K34" s="5">
        <f t="shared" si="0"/>
        <v>1930628.073625715</v>
      </c>
      <c r="L34" s="18">
        <f t="shared" si="4"/>
        <v>117920.64351659389</v>
      </c>
      <c r="M34" s="19">
        <f t="shared" si="5"/>
        <v>6.2911269384990018E-2</v>
      </c>
      <c r="N34" s="18">
        <f t="shared" si="6"/>
        <v>61688.757877009964</v>
      </c>
    </row>
    <row r="35" spans="1:14" x14ac:dyDescent="0.2">
      <c r="A35" s="20">
        <v>2047</v>
      </c>
      <c r="B35" s="3">
        <f>B8</f>
        <v>0.03</v>
      </c>
      <c r="C35" s="4">
        <v>0</v>
      </c>
      <c r="D35" s="4">
        <f t="shared" si="9"/>
        <v>-1380.0200779948827</v>
      </c>
      <c r="E35" s="4">
        <f t="shared" si="7"/>
        <v>6674.9717957715711</v>
      </c>
      <c r="F35" s="4">
        <v>0</v>
      </c>
      <c r="G35" s="20"/>
      <c r="H35" s="20"/>
      <c r="I35" s="4">
        <v>0</v>
      </c>
      <c r="J35" s="5">
        <f t="shared" si="8"/>
        <v>1988546.9158344865</v>
      </c>
      <c r="K35" s="5">
        <f t="shared" si="0"/>
        <v>1988546.9158344865</v>
      </c>
      <c r="L35" s="18">
        <f t="shared" si="4"/>
        <v>121458.26282209175</v>
      </c>
      <c r="M35" s="19">
        <f t="shared" si="5"/>
        <v>6.2911269384990046E-2</v>
      </c>
      <c r="N35" s="18">
        <f t="shared" si="6"/>
        <v>63539.420613320261</v>
      </c>
    </row>
    <row r="36" spans="1:14" x14ac:dyDescent="0.2">
      <c r="A36" s="20">
        <v>2048</v>
      </c>
      <c r="B36" s="3">
        <f>B8</f>
        <v>0.03</v>
      </c>
      <c r="C36" s="4">
        <v>0</v>
      </c>
      <c r="D36" s="4">
        <f t="shared" si="9"/>
        <v>-1421.4206803347292</v>
      </c>
      <c r="E36" s="4">
        <f t="shared" si="7"/>
        <v>6875.2209496447185</v>
      </c>
      <c r="F36" s="4">
        <v>0</v>
      </c>
      <c r="G36" s="20"/>
      <c r="H36" s="20"/>
      <c r="I36" s="4">
        <v>0</v>
      </c>
      <c r="J36" s="5">
        <f t="shared" si="8"/>
        <v>2048203.3233095212</v>
      </c>
      <c r="K36" s="5">
        <f t="shared" si="0"/>
        <v>2048203.3233095212</v>
      </c>
      <c r="L36" s="18">
        <f t="shared" si="4"/>
        <v>125102.01070675458</v>
      </c>
      <c r="M36" s="19">
        <f t="shared" si="5"/>
        <v>6.2911269384990087E-2</v>
      </c>
      <c r="N36" s="18">
        <f t="shared" si="6"/>
        <v>65445.603231719877</v>
      </c>
    </row>
    <row r="37" spans="1:14" x14ac:dyDescent="0.2">
      <c r="A37" s="20">
        <v>2049</v>
      </c>
      <c r="B37" s="3">
        <f>B8</f>
        <v>0.03</v>
      </c>
      <c r="C37" s="4">
        <v>0</v>
      </c>
      <c r="D37" s="4">
        <f t="shared" si="9"/>
        <v>-1464.0633007447711</v>
      </c>
      <c r="E37" s="4">
        <f t="shared" si="7"/>
        <v>7081.4775781340604</v>
      </c>
      <c r="F37" s="4">
        <v>0</v>
      </c>
      <c r="G37" s="20"/>
      <c r="H37" s="20"/>
      <c r="I37" s="4">
        <v>0</v>
      </c>
      <c r="J37" s="5">
        <f t="shared" si="8"/>
        <v>2109649.423008807</v>
      </c>
      <c r="K37" s="5">
        <f t="shared" si="0"/>
        <v>2109649.423008807</v>
      </c>
      <c r="L37" s="18">
        <f t="shared" si="4"/>
        <v>128855.07102795728</v>
      </c>
      <c r="M37" s="19">
        <f t="shared" si="5"/>
        <v>6.2911269384990115E-2</v>
      </c>
      <c r="N37" s="18">
        <f t="shared" si="6"/>
        <v>67408.971328671469</v>
      </c>
    </row>
    <row r="38" spans="1:14" x14ac:dyDescent="0.2">
      <c r="A38" s="20">
        <v>2050</v>
      </c>
      <c r="B38" s="3">
        <f>B8</f>
        <v>0.03</v>
      </c>
      <c r="C38" s="4">
        <v>0</v>
      </c>
      <c r="D38" s="4">
        <f t="shared" si="9"/>
        <v>-1507.9851997671144</v>
      </c>
      <c r="E38" s="4">
        <f t="shared" ref="E38:E69" si="10">E37*(1+B38)</f>
        <v>7293.9219054780824</v>
      </c>
      <c r="F38" s="4">
        <v>0</v>
      </c>
      <c r="G38" s="20"/>
      <c r="H38" s="20"/>
      <c r="I38" s="4">
        <v>0</v>
      </c>
      <c r="J38" s="5">
        <f t="shared" ref="J38:J69" si="11">J37*(1+B38)</f>
        <v>2172938.9056990715</v>
      </c>
      <c r="K38" s="5">
        <f t="shared" si="0"/>
        <v>2172938.9056990715</v>
      </c>
      <c r="L38" s="18">
        <f t="shared" si="4"/>
        <v>132720.72315879609</v>
      </c>
      <c r="M38" s="19">
        <f t="shared" si="5"/>
        <v>6.2911269384990143E-2</v>
      </c>
      <c r="N38" s="18">
        <f t="shared" si="6"/>
        <v>69431.240468531614</v>
      </c>
    </row>
    <row r="39" spans="1:14" x14ac:dyDescent="0.2">
      <c r="A39" s="20">
        <v>2051</v>
      </c>
      <c r="B39" s="3">
        <f>B8</f>
        <v>0.03</v>
      </c>
      <c r="C39" s="4">
        <v>0</v>
      </c>
      <c r="D39" s="4">
        <f t="shared" si="9"/>
        <v>-1553.2247557601279</v>
      </c>
      <c r="E39" s="4">
        <f t="shared" si="10"/>
        <v>7512.739562642425</v>
      </c>
      <c r="F39" s="4">
        <v>0</v>
      </c>
      <c r="G39" s="20"/>
      <c r="H39" s="20"/>
      <c r="I39" s="4">
        <v>0</v>
      </c>
      <c r="J39" s="5">
        <f t="shared" si="11"/>
        <v>2238127.0728700436</v>
      </c>
      <c r="K39" s="5">
        <f t="shared" si="0"/>
        <v>2238127.0728700436</v>
      </c>
      <c r="L39" s="18">
        <f t="shared" si="4"/>
        <v>136702.34485355968</v>
      </c>
      <c r="M39" s="19">
        <f t="shared" si="5"/>
        <v>6.2911269384990004E-2</v>
      </c>
      <c r="N39" s="18">
        <f t="shared" si="6"/>
        <v>71514.177682587571</v>
      </c>
    </row>
    <row r="40" spans="1:14" x14ac:dyDescent="0.2">
      <c r="A40" s="20">
        <v>2052</v>
      </c>
      <c r="B40" s="3">
        <f>B8</f>
        <v>0.03</v>
      </c>
      <c r="C40" s="4">
        <v>0</v>
      </c>
      <c r="D40" s="4">
        <f t="shared" si="9"/>
        <v>-1599.8214984329318</v>
      </c>
      <c r="E40" s="4">
        <f t="shared" si="10"/>
        <v>7738.1217495216979</v>
      </c>
      <c r="F40" s="4">
        <v>0</v>
      </c>
      <c r="G40" s="20"/>
      <c r="H40" s="20"/>
      <c r="I40" s="4">
        <v>0</v>
      </c>
      <c r="J40" s="5">
        <f t="shared" si="11"/>
        <v>2305270.885056145</v>
      </c>
      <c r="K40" s="5">
        <f t="shared" si="0"/>
        <v>2305270.885056145</v>
      </c>
      <c r="L40" s="18">
        <f t="shared" si="4"/>
        <v>140803.41519916663</v>
      </c>
      <c r="M40" s="19">
        <f t="shared" si="5"/>
        <v>6.2911269384990073E-2</v>
      </c>
      <c r="N40" s="18">
        <f t="shared" si="6"/>
        <v>73659.603013065192</v>
      </c>
    </row>
    <row r="41" spans="1:14" x14ac:dyDescent="0.2">
      <c r="A41" s="20">
        <v>2053</v>
      </c>
      <c r="B41" s="3">
        <f>B8</f>
        <v>0.03</v>
      </c>
      <c r="C41" s="4">
        <v>0</v>
      </c>
      <c r="D41" s="4">
        <f t="shared" si="9"/>
        <v>-1647.8161433859198</v>
      </c>
      <c r="E41" s="4">
        <f t="shared" si="10"/>
        <v>7970.2654020073487</v>
      </c>
      <c r="F41" s="4">
        <v>0</v>
      </c>
      <c r="G41" s="20"/>
      <c r="H41" s="20"/>
      <c r="I41" s="4">
        <v>0</v>
      </c>
      <c r="J41" s="5">
        <f t="shared" si="11"/>
        <v>2374429.0116078295</v>
      </c>
      <c r="K41" s="5">
        <f t="shared" si="0"/>
        <v>2374429.0116078295</v>
      </c>
      <c r="L41" s="18">
        <f t="shared" si="4"/>
        <v>145027.51765514159</v>
      </c>
      <c r="M41" s="19">
        <f t="shared" si="5"/>
        <v>6.2911269384990059E-2</v>
      </c>
      <c r="N41" s="18">
        <f t="shared" si="6"/>
        <v>75869.39110345715</v>
      </c>
    </row>
    <row r="42" spans="1:14" x14ac:dyDescent="0.2">
      <c r="A42" s="20">
        <v>2054</v>
      </c>
      <c r="B42" s="3">
        <f>B8</f>
        <v>0.03</v>
      </c>
      <c r="C42" s="4">
        <v>0</v>
      </c>
      <c r="D42" s="4">
        <f t="shared" si="9"/>
        <v>-1697.2506276874974</v>
      </c>
      <c r="E42" s="4">
        <f t="shared" si="10"/>
        <v>8209.3733640675691</v>
      </c>
      <c r="F42" s="4">
        <v>0</v>
      </c>
      <c r="G42" s="20"/>
      <c r="H42" s="20"/>
      <c r="I42" s="4">
        <v>0</v>
      </c>
      <c r="J42" s="5">
        <f t="shared" si="11"/>
        <v>2445661.8819560646</v>
      </c>
      <c r="K42" s="5">
        <f t="shared" si="0"/>
        <v>2445661.8819560646</v>
      </c>
      <c r="L42" s="18">
        <f t="shared" si="4"/>
        <v>149378.34318479599</v>
      </c>
      <c r="M42" s="19">
        <f t="shared" si="5"/>
        <v>6.2911269384990115E-2</v>
      </c>
      <c r="N42" s="18">
        <f t="shared" si="6"/>
        <v>78145.472836560861</v>
      </c>
    </row>
    <row r="43" spans="1:14" x14ac:dyDescent="0.2">
      <c r="A43" s="20">
        <v>2055</v>
      </c>
      <c r="B43" s="3">
        <f>B8</f>
        <v>0.03</v>
      </c>
      <c r="C43" s="4">
        <v>0</v>
      </c>
      <c r="D43" s="4">
        <f t="shared" si="9"/>
        <v>-1748.1681465181223</v>
      </c>
      <c r="E43" s="4">
        <f t="shared" si="10"/>
        <v>8455.6545649895961</v>
      </c>
      <c r="F43" s="4">
        <v>0</v>
      </c>
      <c r="G43" s="20"/>
      <c r="H43" s="20"/>
      <c r="I43" s="4">
        <v>0</v>
      </c>
      <c r="J43" s="5">
        <f t="shared" si="11"/>
        <v>2519031.7384147467</v>
      </c>
      <c r="K43" s="5">
        <f t="shared" si="0"/>
        <v>2519031.7384147467</v>
      </c>
      <c r="L43" s="18">
        <f t="shared" si="4"/>
        <v>153859.69348033977</v>
      </c>
      <c r="M43" s="19">
        <f t="shared" si="5"/>
        <v>6.2911269384990073E-2</v>
      </c>
      <c r="N43" s="18">
        <f t="shared" si="6"/>
        <v>80489.837021657673</v>
      </c>
    </row>
    <row r="44" spans="1:14" x14ac:dyDescent="0.2">
      <c r="A44" s="20">
        <v>2056</v>
      </c>
      <c r="B44" s="3">
        <f>B8</f>
        <v>0.03</v>
      </c>
      <c r="C44" s="4">
        <v>0</v>
      </c>
      <c r="D44" s="4">
        <f t="shared" si="9"/>
        <v>-1800.6131909136659</v>
      </c>
      <c r="E44" s="4">
        <f t="shared" si="10"/>
        <v>8709.3242019392837</v>
      </c>
      <c r="F44" s="4">
        <v>0</v>
      </c>
      <c r="G44" s="20"/>
      <c r="H44" s="20"/>
      <c r="I44" s="4">
        <v>0</v>
      </c>
      <c r="J44" s="5">
        <f t="shared" si="11"/>
        <v>2594602.6905671894</v>
      </c>
      <c r="K44" s="5">
        <f t="shared" si="0"/>
        <v>2594602.6905671894</v>
      </c>
      <c r="L44" s="18">
        <f t="shared" si="4"/>
        <v>158475.48428475007</v>
      </c>
      <c r="M44" s="19">
        <f t="shared" si="5"/>
        <v>6.2911269384990115E-2</v>
      </c>
      <c r="N44" s="18">
        <f t="shared" si="6"/>
        <v>82904.532132307417</v>
      </c>
    </row>
    <row r="45" spans="1:14" x14ac:dyDescent="0.2">
      <c r="A45" s="20">
        <v>2057</v>
      </c>
      <c r="B45" s="3">
        <f>B8</f>
        <v>0.03</v>
      </c>
      <c r="C45" s="4">
        <v>0</v>
      </c>
      <c r="D45" s="4">
        <f t="shared" si="9"/>
        <v>-1854.631586641076</v>
      </c>
      <c r="E45" s="4">
        <f t="shared" si="10"/>
        <v>8970.603927997463</v>
      </c>
      <c r="F45" s="4">
        <v>0</v>
      </c>
      <c r="G45" s="20"/>
      <c r="H45" s="20"/>
      <c r="I45" s="4">
        <v>0</v>
      </c>
      <c r="J45" s="5">
        <f t="shared" si="11"/>
        <v>2672440.7712842049</v>
      </c>
      <c r="K45" s="5">
        <f t="shared" si="0"/>
        <v>2672440.7712842049</v>
      </c>
      <c r="L45" s="18">
        <f t="shared" si="4"/>
        <v>163229.74881329219</v>
      </c>
      <c r="M45" s="19">
        <f t="shared" si="5"/>
        <v>6.2911269384989948E-2</v>
      </c>
      <c r="N45" s="18">
        <f t="shared" si="6"/>
        <v>85391.66809627664</v>
      </c>
    </row>
    <row r="46" spans="1:14" x14ac:dyDescent="0.2">
      <c r="A46" s="20">
        <v>2058</v>
      </c>
      <c r="B46" s="3">
        <f>B8</f>
        <v>0.03</v>
      </c>
      <c r="C46" s="4">
        <v>0</v>
      </c>
      <c r="D46" s="4">
        <f t="shared" si="9"/>
        <v>-1910.2705342403083</v>
      </c>
      <c r="E46" s="4">
        <f t="shared" si="10"/>
        <v>9239.7220458373868</v>
      </c>
      <c r="F46" s="4">
        <v>0</v>
      </c>
      <c r="G46" s="20"/>
      <c r="H46" s="20"/>
      <c r="I46" s="4">
        <v>0</v>
      </c>
      <c r="J46" s="5">
        <f t="shared" si="11"/>
        <v>2752613.994422731</v>
      </c>
      <c r="K46" s="5">
        <f t="shared" si="0"/>
        <v>2752613.994422731</v>
      </c>
      <c r="L46" s="18">
        <f t="shared" si="4"/>
        <v>168126.64127769103</v>
      </c>
      <c r="M46" s="19">
        <f t="shared" si="5"/>
        <v>6.291126938498999E-2</v>
      </c>
      <c r="N46" s="18">
        <f t="shared" si="6"/>
        <v>87953.418139164947</v>
      </c>
    </row>
    <row r="47" spans="1:14" x14ac:dyDescent="0.2">
      <c r="A47" s="20">
        <v>2059</v>
      </c>
      <c r="B47" s="3">
        <f>B8</f>
        <v>0.03</v>
      </c>
      <c r="C47" s="4">
        <v>0</v>
      </c>
      <c r="D47" s="4">
        <f t="shared" si="9"/>
        <v>-1967.5786502675176</v>
      </c>
      <c r="E47" s="4">
        <f t="shared" si="10"/>
        <v>9516.9137072125086</v>
      </c>
      <c r="F47" s="4">
        <v>0</v>
      </c>
      <c r="G47" s="20"/>
      <c r="H47" s="20"/>
      <c r="I47" s="4">
        <v>0</v>
      </c>
      <c r="J47" s="5">
        <f t="shared" si="11"/>
        <v>2835192.4142554128</v>
      </c>
      <c r="K47" s="5">
        <f t="shared" si="0"/>
        <v>2835192.4142554128</v>
      </c>
      <c r="L47" s="18">
        <f t="shared" si="4"/>
        <v>173170.44051602168</v>
      </c>
      <c r="M47" s="19">
        <f t="shared" si="5"/>
        <v>6.2911269384989962E-2</v>
      </c>
      <c r="N47" s="18">
        <f t="shared" si="6"/>
        <v>90592.020683339899</v>
      </c>
    </row>
    <row r="48" spans="1:14" x14ac:dyDescent="0.2">
      <c r="A48" s="20">
        <v>2060</v>
      </c>
      <c r="B48" s="3">
        <f>B8</f>
        <v>0.03</v>
      </c>
      <c r="C48" s="4">
        <v>0</v>
      </c>
      <c r="D48" s="4">
        <f t="shared" si="9"/>
        <v>-2026.606009775543</v>
      </c>
      <c r="E48" s="4">
        <f t="shared" si="10"/>
        <v>9802.4211184288833</v>
      </c>
      <c r="F48" s="4">
        <v>0</v>
      </c>
      <c r="G48" s="20"/>
      <c r="H48" s="20"/>
      <c r="I48" s="4">
        <v>0</v>
      </c>
      <c r="J48" s="5">
        <f t="shared" si="11"/>
        <v>2920248.186683075</v>
      </c>
      <c r="K48" s="5">
        <f t="shared" si="0"/>
        <v>2920248.186683075</v>
      </c>
      <c r="L48" s="18">
        <f t="shared" si="4"/>
        <v>178365.55373150235</v>
      </c>
      <c r="M48" s="19">
        <f t="shared" si="5"/>
        <v>6.2911269384989976E-2</v>
      </c>
      <c r="N48" s="18">
        <f t="shared" si="6"/>
        <v>93309.781303840078</v>
      </c>
    </row>
    <row r="49" spans="1:14" x14ac:dyDescent="0.2">
      <c r="A49" s="20">
        <v>2061</v>
      </c>
      <c r="B49" s="3">
        <f>B8</f>
        <v>0.03</v>
      </c>
      <c r="C49" s="4">
        <v>0</v>
      </c>
      <c r="D49" s="4">
        <f t="shared" si="9"/>
        <v>-2087.4041900688094</v>
      </c>
      <c r="E49" s="4">
        <f t="shared" si="10"/>
        <v>10096.49375198175</v>
      </c>
      <c r="F49" s="4">
        <v>0</v>
      </c>
      <c r="G49" s="20"/>
      <c r="H49" s="20"/>
      <c r="I49" s="4">
        <v>0</v>
      </c>
      <c r="J49" s="5">
        <f t="shared" si="11"/>
        <v>3007855.6322835675</v>
      </c>
      <c r="K49" s="5">
        <f t="shared" si="0"/>
        <v>3007855.6322835675</v>
      </c>
      <c r="L49" s="18">
        <f t="shared" si="4"/>
        <v>183716.52034344769</v>
      </c>
      <c r="M49" s="19">
        <f t="shared" si="5"/>
        <v>6.2911269384990059E-2</v>
      </c>
      <c r="N49" s="18">
        <f t="shared" si="6"/>
        <v>96109.074742955287</v>
      </c>
    </row>
    <row r="50" spans="1:14" x14ac:dyDescent="0.2">
      <c r="A50" s="20">
        <v>2062</v>
      </c>
      <c r="B50" s="3">
        <f>B8</f>
        <v>0.03</v>
      </c>
      <c r="C50" s="4">
        <v>0</v>
      </c>
      <c r="D50" s="4">
        <f t="shared" si="9"/>
        <v>-2150.0263157708737</v>
      </c>
      <c r="E50" s="4">
        <f t="shared" si="10"/>
        <v>10399.388564541203</v>
      </c>
      <c r="F50" s="4">
        <v>0</v>
      </c>
      <c r="G50" s="20"/>
      <c r="H50" s="20"/>
      <c r="I50" s="4">
        <v>0</v>
      </c>
      <c r="J50" s="5">
        <f t="shared" si="11"/>
        <v>3098091.3012520745</v>
      </c>
      <c r="K50" s="5">
        <f t="shared" si="0"/>
        <v>3098091.3012520745</v>
      </c>
      <c r="L50" s="18">
        <f t="shared" si="4"/>
        <v>189228.01595375105</v>
      </c>
      <c r="M50" s="19">
        <f t="shared" si="5"/>
        <v>6.2911269384990032E-2</v>
      </c>
      <c r="N50" s="18">
        <f t="shared" si="6"/>
        <v>98992.346985243945</v>
      </c>
    </row>
    <row r="51" spans="1:14" x14ac:dyDescent="0.2">
      <c r="A51" s="20">
        <v>2063</v>
      </c>
      <c r="B51" s="3">
        <f>B8</f>
        <v>0.03</v>
      </c>
      <c r="C51" s="4">
        <v>0</v>
      </c>
      <c r="D51" s="4">
        <f t="shared" si="9"/>
        <v>-2214.5271052439998</v>
      </c>
      <c r="E51" s="4">
        <f t="shared" si="10"/>
        <v>10711.370221477438</v>
      </c>
      <c r="F51" s="4">
        <v>0</v>
      </c>
      <c r="G51" s="20"/>
      <c r="H51" s="20"/>
      <c r="I51" s="4">
        <v>0</v>
      </c>
      <c r="J51" s="5">
        <f t="shared" si="11"/>
        <v>3191034.0402896367</v>
      </c>
      <c r="K51" s="5">
        <f t="shared" si="0"/>
        <v>3191034.0402896367</v>
      </c>
      <c r="L51" s="18">
        <f t="shared" si="4"/>
        <v>194904.85643236342</v>
      </c>
      <c r="M51" s="19">
        <f t="shared" si="5"/>
        <v>6.291126938498999E-2</v>
      </c>
      <c r="N51" s="18">
        <f t="shared" si="6"/>
        <v>101962.11739480126</v>
      </c>
    </row>
    <row r="52" spans="1:14" x14ac:dyDescent="0.2">
      <c r="A52" s="20">
        <v>2064</v>
      </c>
      <c r="B52" s="3">
        <f>B8</f>
        <v>0.03</v>
      </c>
      <c r="C52" s="4">
        <v>0</v>
      </c>
      <c r="D52" s="4">
        <f t="shared" si="9"/>
        <v>-2280.9629184013197</v>
      </c>
      <c r="E52" s="4">
        <f t="shared" si="10"/>
        <v>11032.711328121763</v>
      </c>
      <c r="F52" s="4">
        <v>0</v>
      </c>
      <c r="G52" s="20"/>
      <c r="H52" s="20"/>
      <c r="I52" s="4">
        <v>0</v>
      </c>
      <c r="J52" s="5">
        <f t="shared" si="11"/>
        <v>3286765.0614983258</v>
      </c>
      <c r="K52" s="5">
        <f t="shared" si="0"/>
        <v>3286765.0614983258</v>
      </c>
      <c r="L52" s="18">
        <f t="shared" si="4"/>
        <v>200752.0021253344</v>
      </c>
      <c r="M52" s="19">
        <f t="shared" si="5"/>
        <v>6.2911269384990004E-2</v>
      </c>
      <c r="N52" s="18">
        <f t="shared" si="6"/>
        <v>105020.98091664532</v>
      </c>
    </row>
    <row r="53" spans="1:14" x14ac:dyDescent="0.2">
      <c r="A53" s="20">
        <v>2065</v>
      </c>
      <c r="B53" s="3">
        <f>B8</f>
        <v>0.03</v>
      </c>
      <c r="C53" s="4">
        <v>0</v>
      </c>
      <c r="D53" s="4">
        <f t="shared" si="9"/>
        <v>-2349.3918059533594</v>
      </c>
      <c r="E53" s="4">
        <f t="shared" si="10"/>
        <v>11363.692667965415</v>
      </c>
      <c r="F53" s="4">
        <v>0</v>
      </c>
      <c r="G53" s="20"/>
      <c r="H53" s="20"/>
      <c r="I53" s="4">
        <v>0</v>
      </c>
      <c r="J53" s="5">
        <f t="shared" si="11"/>
        <v>3385368.0133432755</v>
      </c>
      <c r="K53" s="5">
        <f t="shared" si="0"/>
        <v>3385368.0133432755</v>
      </c>
      <c r="L53" s="18">
        <f t="shared" si="4"/>
        <v>206774.56218909443</v>
      </c>
      <c r="M53" s="19">
        <f t="shared" si="5"/>
        <v>6.2911269384990004E-2</v>
      </c>
      <c r="N53" s="18">
        <f t="shared" si="6"/>
        <v>108171.61034414468</v>
      </c>
    </row>
    <row r="54" spans="1:14" x14ac:dyDescent="0.2">
      <c r="A54" s="20">
        <v>2066</v>
      </c>
      <c r="B54" s="3">
        <f>B8</f>
        <v>0.03</v>
      </c>
      <c r="C54" s="4">
        <v>0</v>
      </c>
      <c r="D54" s="4">
        <f t="shared" si="9"/>
        <v>-2419.8735601319604</v>
      </c>
      <c r="E54" s="4">
        <f t="shared" si="10"/>
        <v>11704.603448004378</v>
      </c>
      <c r="F54" s="4">
        <v>0</v>
      </c>
      <c r="G54" s="20"/>
      <c r="H54" s="20"/>
      <c r="I54" s="4">
        <v>0</v>
      </c>
      <c r="J54" s="5">
        <f t="shared" si="11"/>
        <v>3486929.0537435738</v>
      </c>
      <c r="K54" s="5">
        <f t="shared" si="0"/>
        <v>3486929.0537435738</v>
      </c>
      <c r="L54" s="18">
        <f t="shared" si="4"/>
        <v>212977.79905476733</v>
      </c>
      <c r="M54" s="19">
        <f t="shared" si="5"/>
        <v>6.2911269384990032E-2</v>
      </c>
      <c r="N54" s="18">
        <f t="shared" si="6"/>
        <v>111416.75865446901</v>
      </c>
    </row>
    <row r="55" spans="1:14" x14ac:dyDescent="0.2">
      <c r="A55" s="20">
        <v>2067</v>
      </c>
      <c r="B55" s="3">
        <f>B8</f>
        <v>0.03</v>
      </c>
      <c r="C55" s="4">
        <v>0</v>
      </c>
      <c r="D55" s="4">
        <f t="shared" si="9"/>
        <v>-2492.4697669359193</v>
      </c>
      <c r="E55" s="4">
        <f t="shared" si="10"/>
        <v>12055.741551444509</v>
      </c>
      <c r="F55" s="4">
        <v>0</v>
      </c>
      <c r="G55" s="20"/>
      <c r="H55" s="20"/>
      <c r="I55" s="4">
        <v>0</v>
      </c>
      <c r="J55" s="5">
        <f t="shared" si="11"/>
        <v>3591536.925355881</v>
      </c>
      <c r="K55" s="5">
        <f t="shared" si="0"/>
        <v>3591536.925355881</v>
      </c>
      <c r="L55" s="18">
        <f t="shared" si="4"/>
        <v>219367.13302641024</v>
      </c>
      <c r="M55" s="19">
        <f t="shared" si="5"/>
        <v>6.2911269384990004E-2</v>
      </c>
      <c r="N55" s="18">
        <f t="shared" si="6"/>
        <v>114759.26141410308</v>
      </c>
    </row>
    <row r="56" spans="1:14" x14ac:dyDescent="0.2">
      <c r="A56" s="20">
        <v>2068</v>
      </c>
      <c r="B56" s="3">
        <f>B8</f>
        <v>0.03</v>
      </c>
      <c r="C56" s="4">
        <v>0</v>
      </c>
      <c r="D56" s="4">
        <f t="shared" si="9"/>
        <v>-2567.243859943997</v>
      </c>
      <c r="E56" s="4">
        <f t="shared" si="10"/>
        <v>12417.413797987845</v>
      </c>
      <c r="F56" s="4">
        <v>0</v>
      </c>
      <c r="G56" s="20"/>
      <c r="H56" s="20"/>
      <c r="I56" s="4">
        <v>0</v>
      </c>
      <c r="J56" s="5">
        <f t="shared" si="11"/>
        <v>3699283.0331165576</v>
      </c>
      <c r="K56" s="5">
        <f t="shared" si="0"/>
        <v>3699283.0331165576</v>
      </c>
      <c r="L56" s="18">
        <f t="shared" si="4"/>
        <v>225948.14701720281</v>
      </c>
      <c r="M56" s="19">
        <f t="shared" si="5"/>
        <v>6.2911269384990073E-2</v>
      </c>
      <c r="N56" s="18">
        <f t="shared" si="6"/>
        <v>118202.03925652617</v>
      </c>
    </row>
    <row r="57" spans="1:14" x14ac:dyDescent="0.2">
      <c r="A57" s="20">
        <v>2069</v>
      </c>
      <c r="B57" s="3">
        <f>B8</f>
        <v>0.03</v>
      </c>
      <c r="C57" s="4">
        <v>0</v>
      </c>
      <c r="D57" s="4">
        <f t="shared" si="9"/>
        <v>-2644.2611757423169</v>
      </c>
      <c r="E57" s="4">
        <f t="shared" si="10"/>
        <v>12789.936211927481</v>
      </c>
      <c r="F57" s="4">
        <v>0</v>
      </c>
      <c r="G57" s="20"/>
      <c r="H57" s="20"/>
      <c r="I57" s="4">
        <v>0</v>
      </c>
      <c r="J57" s="5">
        <f t="shared" si="11"/>
        <v>3810261.5241100546</v>
      </c>
      <c r="K57" s="5">
        <f t="shared" si="0"/>
        <v>3810261.5241100546</v>
      </c>
      <c r="L57" s="18">
        <f t="shared" si="4"/>
        <v>232726.59142771893</v>
      </c>
      <c r="M57" s="19">
        <f t="shared" si="5"/>
        <v>6.2911269384990073E-2</v>
      </c>
      <c r="N57" s="18">
        <f t="shared" si="6"/>
        <v>121748.10043422197</v>
      </c>
    </row>
    <row r="58" spans="1:14" x14ac:dyDescent="0.2">
      <c r="A58" s="20">
        <v>2070</v>
      </c>
      <c r="B58" s="3">
        <f>B8</f>
        <v>0.03</v>
      </c>
      <c r="C58" s="4">
        <v>0</v>
      </c>
      <c r="D58" s="4">
        <f t="shared" si="9"/>
        <v>-2723.5890110145865</v>
      </c>
      <c r="E58" s="4">
        <f t="shared" si="10"/>
        <v>13173.634298285306</v>
      </c>
      <c r="F58" s="4">
        <v>0</v>
      </c>
      <c r="G58" s="20"/>
      <c r="H58" s="20"/>
      <c r="I58" s="4">
        <v>0</v>
      </c>
      <c r="J58" s="5">
        <f t="shared" si="11"/>
        <v>3924569.3698333562</v>
      </c>
      <c r="K58" s="5">
        <f t="shared" si="0"/>
        <v>3924569.3698333562</v>
      </c>
      <c r="L58" s="18">
        <f t="shared" si="4"/>
        <v>239708.38917055028</v>
      </c>
      <c r="M58" s="19">
        <f t="shared" si="5"/>
        <v>6.2911269384990018E-2</v>
      </c>
      <c r="N58" s="18">
        <f t="shared" si="6"/>
        <v>125400.54344724864</v>
      </c>
    </row>
    <row r="59" spans="1:14" x14ac:dyDescent="0.2">
      <c r="A59" s="20">
        <v>2071</v>
      </c>
      <c r="B59" s="3">
        <f>B8</f>
        <v>0.03</v>
      </c>
      <c r="C59" s="4">
        <v>0</v>
      </c>
      <c r="D59" s="4">
        <f t="shared" si="9"/>
        <v>-2805.2966813450244</v>
      </c>
      <c r="E59" s="4">
        <f t="shared" si="10"/>
        <v>13568.843327233864</v>
      </c>
      <c r="F59" s="4">
        <v>0</v>
      </c>
      <c r="G59" s="20"/>
      <c r="H59" s="20"/>
      <c r="I59" s="4">
        <v>0</v>
      </c>
      <c r="J59" s="5">
        <f t="shared" si="11"/>
        <v>4042306.450928357</v>
      </c>
      <c r="K59" s="5">
        <f t="shared" si="0"/>
        <v>4042306.450928357</v>
      </c>
      <c r="L59" s="18">
        <f t="shared" si="4"/>
        <v>246899.64084566681</v>
      </c>
      <c r="M59" s="19">
        <f t="shared" si="5"/>
        <v>6.2911269384990018E-2</v>
      </c>
      <c r="N59" s="18">
        <f t="shared" si="6"/>
        <v>129162.55975066609</v>
      </c>
    </row>
    <row r="60" spans="1:14" x14ac:dyDescent="0.2">
      <c r="A60" s="20">
        <v>2072</v>
      </c>
      <c r="B60" s="3">
        <f>B8</f>
        <v>0.03</v>
      </c>
      <c r="C60" s="4">
        <v>0</v>
      </c>
      <c r="D60" s="4">
        <f t="shared" si="9"/>
        <v>-2889.4555817853752</v>
      </c>
      <c r="E60" s="4">
        <f t="shared" si="10"/>
        <v>13975.908627050881</v>
      </c>
      <c r="F60" s="4">
        <v>0</v>
      </c>
      <c r="G60" s="20"/>
      <c r="H60" s="20"/>
      <c r="I60" s="4">
        <v>0</v>
      </c>
      <c r="J60" s="5">
        <f t="shared" si="11"/>
        <v>4163575.6444562078</v>
      </c>
      <c r="K60" s="5">
        <f t="shared" si="0"/>
        <v>4163575.6444562078</v>
      </c>
      <c r="L60" s="18">
        <f t="shared" si="4"/>
        <v>254306.63007103687</v>
      </c>
      <c r="M60" s="19">
        <f t="shared" si="5"/>
        <v>6.2911269384990032E-2</v>
      </c>
      <c r="N60" s="18">
        <f t="shared" si="6"/>
        <v>133037.43654318608</v>
      </c>
    </row>
    <row r="61" spans="1:14" x14ac:dyDescent="0.2">
      <c r="A61" s="20">
        <v>2073</v>
      </c>
      <c r="B61" s="3">
        <f>B8</f>
        <v>0.03</v>
      </c>
      <c r="C61" s="4">
        <v>0</v>
      </c>
      <c r="D61" s="4">
        <f t="shared" si="9"/>
        <v>-2976.1392492389364</v>
      </c>
      <c r="E61" s="4">
        <f t="shared" si="10"/>
        <v>14395.185885862409</v>
      </c>
      <c r="F61" s="4">
        <v>0</v>
      </c>
      <c r="G61" s="20"/>
      <c r="H61" s="20"/>
      <c r="I61" s="4">
        <v>0</v>
      </c>
      <c r="J61" s="5">
        <f t="shared" si="11"/>
        <v>4288482.9137898944</v>
      </c>
      <c r="K61" s="5">
        <f t="shared" si="0"/>
        <v>4288482.9137898944</v>
      </c>
      <c r="L61" s="18">
        <f t="shared" si="4"/>
        <v>261935.82897316833</v>
      </c>
      <c r="M61" s="19">
        <f t="shared" si="5"/>
        <v>6.2911269384990115E-2</v>
      </c>
      <c r="N61" s="18">
        <f t="shared" si="6"/>
        <v>137028.55963948165</v>
      </c>
    </row>
    <row r="62" spans="1:14" x14ac:dyDescent="0.2">
      <c r="A62" s="20">
        <v>2074</v>
      </c>
      <c r="B62" s="3">
        <f>B8</f>
        <v>0.03</v>
      </c>
      <c r="C62" s="4">
        <v>0</v>
      </c>
      <c r="D62" s="4">
        <f t="shared" si="9"/>
        <v>-3065.4234267161046</v>
      </c>
      <c r="E62" s="4">
        <f t="shared" si="10"/>
        <v>14827.041462438281</v>
      </c>
      <c r="F62" s="4">
        <v>0</v>
      </c>
      <c r="G62" s="20"/>
      <c r="H62" s="20"/>
      <c r="I62" s="4">
        <v>0</v>
      </c>
      <c r="J62" s="5">
        <f t="shared" si="11"/>
        <v>4417137.4012035914</v>
      </c>
      <c r="K62" s="5">
        <f t="shared" si="0"/>
        <v>4417137.4012035914</v>
      </c>
      <c r="L62" s="18">
        <f t="shared" si="4"/>
        <v>269793.90384236304</v>
      </c>
      <c r="M62" s="19">
        <f t="shared" si="5"/>
        <v>6.2911269384990032E-2</v>
      </c>
      <c r="N62" s="18">
        <f t="shared" si="6"/>
        <v>141139.41642866613</v>
      </c>
    </row>
    <row r="63" spans="1:14" x14ac:dyDescent="0.2">
      <c r="A63" s="20">
        <v>2075</v>
      </c>
      <c r="B63" s="3">
        <f>B8</f>
        <v>0.03</v>
      </c>
      <c r="C63" s="4">
        <v>0</v>
      </c>
      <c r="D63" s="4">
        <f t="shared" si="9"/>
        <v>-3157.386129517588</v>
      </c>
      <c r="E63" s="4">
        <f t="shared" si="10"/>
        <v>15271.852706311431</v>
      </c>
      <c r="F63" s="4">
        <v>0</v>
      </c>
      <c r="G63" s="20"/>
      <c r="H63" s="20"/>
      <c r="I63" s="4">
        <v>0</v>
      </c>
      <c r="J63" s="5">
        <f t="shared" si="11"/>
        <v>4549651.5232396992</v>
      </c>
      <c r="K63" s="5">
        <f t="shared" si="0"/>
        <v>4549651.5232396992</v>
      </c>
      <c r="L63" s="18">
        <f t="shared" si="4"/>
        <v>277887.72095763392</v>
      </c>
      <c r="M63" s="19">
        <f t="shared" si="5"/>
        <v>6.2911269384990032E-2</v>
      </c>
      <c r="N63" s="18">
        <f t="shared" si="6"/>
        <v>145373.59892152611</v>
      </c>
    </row>
    <row r="64" spans="1:14" x14ac:dyDescent="0.2">
      <c r="A64" s="20">
        <v>2076</v>
      </c>
      <c r="B64" s="3">
        <f>B8</f>
        <v>0.03</v>
      </c>
      <c r="C64" s="4">
        <v>0</v>
      </c>
      <c r="D64" s="4">
        <f t="shared" si="9"/>
        <v>-3252.1077134031157</v>
      </c>
      <c r="E64" s="4">
        <f t="shared" si="10"/>
        <v>15730.008287500774</v>
      </c>
      <c r="F64" s="4">
        <v>0</v>
      </c>
      <c r="G64" s="20"/>
      <c r="H64" s="20"/>
      <c r="I64" s="4">
        <v>0</v>
      </c>
      <c r="J64" s="5">
        <f t="shared" si="11"/>
        <v>4686141.06893689</v>
      </c>
      <c r="K64" s="5">
        <f t="shared" si="0"/>
        <v>4686141.06893689</v>
      </c>
      <c r="L64" s="18">
        <f t="shared" si="4"/>
        <v>286224.35258636269</v>
      </c>
      <c r="M64" s="19">
        <f t="shared" si="5"/>
        <v>6.2911269384989976E-2</v>
      </c>
      <c r="N64" s="18">
        <f t="shared" si="6"/>
        <v>149734.80688917189</v>
      </c>
    </row>
    <row r="65" spans="1:14" x14ac:dyDescent="0.2">
      <c r="A65" s="20">
        <v>2077</v>
      </c>
      <c r="B65" s="3">
        <f>B8</f>
        <v>0.03</v>
      </c>
      <c r="C65" s="4">
        <v>0</v>
      </c>
      <c r="D65" s="4">
        <f t="shared" si="9"/>
        <v>-3349.6709448052093</v>
      </c>
      <c r="E65" s="4">
        <f t="shared" si="10"/>
        <v>16201.908536125797</v>
      </c>
      <c r="F65" s="4">
        <v>0</v>
      </c>
      <c r="G65" s="20"/>
      <c r="H65" s="20"/>
      <c r="I65" s="4">
        <v>0</v>
      </c>
      <c r="J65" s="5">
        <f t="shared" si="11"/>
        <v>4826725.3010049965</v>
      </c>
      <c r="K65" s="5">
        <f t="shared" si="0"/>
        <v>4826725.3010049965</v>
      </c>
      <c r="L65" s="18">
        <f t="shared" si="4"/>
        <v>294811.08316395356</v>
      </c>
      <c r="M65" s="19">
        <f t="shared" si="5"/>
        <v>6.2911269384989976E-2</v>
      </c>
      <c r="N65" s="18">
        <f t="shared" si="6"/>
        <v>154226.85109584703</v>
      </c>
    </row>
    <row r="66" spans="1:14" x14ac:dyDescent="0.2">
      <c r="A66" s="20">
        <v>2078</v>
      </c>
      <c r="B66" s="3">
        <f>B8</f>
        <v>0.03</v>
      </c>
      <c r="C66" s="4">
        <v>0</v>
      </c>
      <c r="D66" s="4">
        <f t="shared" si="9"/>
        <v>-3450.1610731493656</v>
      </c>
      <c r="E66" s="4">
        <f t="shared" si="10"/>
        <v>16687.965792209572</v>
      </c>
      <c r="F66" s="4">
        <v>0</v>
      </c>
      <c r="G66" s="20"/>
      <c r="H66" s="20"/>
      <c r="I66" s="4">
        <v>0</v>
      </c>
      <c r="J66" s="5">
        <f t="shared" si="11"/>
        <v>4971527.0600351468</v>
      </c>
      <c r="K66" s="5">
        <f t="shared" ref="K66:K69" si="12">I66+J66</f>
        <v>4971527.0600351468</v>
      </c>
      <c r="L66" s="18">
        <f t="shared" si="4"/>
        <v>303655.41565887269</v>
      </c>
      <c r="M66" s="19">
        <f t="shared" si="5"/>
        <v>6.2911269384990087E-2</v>
      </c>
      <c r="N66" s="18">
        <f t="shared" si="6"/>
        <v>158853.65662872247</v>
      </c>
    </row>
    <row r="67" spans="1:14" x14ac:dyDescent="0.2">
      <c r="A67" s="20">
        <v>2079</v>
      </c>
      <c r="B67" s="3">
        <f>B8</f>
        <v>0.03</v>
      </c>
      <c r="C67" s="4">
        <v>0</v>
      </c>
      <c r="D67" s="4">
        <f t="shared" si="9"/>
        <v>-3553.6659053438466</v>
      </c>
      <c r="E67" s="4">
        <f t="shared" si="10"/>
        <v>17188.604765975859</v>
      </c>
      <c r="F67" s="4">
        <v>0</v>
      </c>
      <c r="G67" s="20"/>
      <c r="H67" s="20"/>
      <c r="I67" s="4">
        <v>0</v>
      </c>
      <c r="J67" s="5">
        <f t="shared" si="11"/>
        <v>5120672.8718362013</v>
      </c>
      <c r="K67" s="5">
        <f t="shared" si="12"/>
        <v>5120672.8718362013</v>
      </c>
      <c r="L67" s="18">
        <f t="shared" si="4"/>
        <v>312765.07812863868</v>
      </c>
      <c r="M67" s="19">
        <f t="shared" si="5"/>
        <v>6.2911269384990046E-2</v>
      </c>
      <c r="N67" s="18">
        <f t="shared" si="6"/>
        <v>163619.26632758413</v>
      </c>
    </row>
    <row r="68" spans="1:14" x14ac:dyDescent="0.2">
      <c r="A68" s="20">
        <v>2080</v>
      </c>
      <c r="B68" s="3">
        <f>B8</f>
        <v>0.03</v>
      </c>
      <c r="C68" s="4">
        <v>0</v>
      </c>
      <c r="D68" s="4">
        <f t="shared" si="9"/>
        <v>-3660.2758825041619</v>
      </c>
      <c r="E68" s="4">
        <f t="shared" si="10"/>
        <v>17704.262908955134</v>
      </c>
      <c r="F68" s="4">
        <v>0</v>
      </c>
      <c r="G68" s="20"/>
      <c r="H68" s="20"/>
      <c r="I68" s="4">
        <v>0</v>
      </c>
      <c r="J68" s="5">
        <f t="shared" si="11"/>
        <v>5274293.0579912877</v>
      </c>
      <c r="K68" s="5">
        <f t="shared" si="12"/>
        <v>5274293.0579912877</v>
      </c>
      <c r="L68" s="18">
        <f t="shared" ref="L68:L69" si="13">K68-K67+12*(C68+D68+E68)+F68</f>
        <v>322148.03047249804</v>
      </c>
      <c r="M68" s="19">
        <f t="shared" ref="M68:M69" si="14">L68/K67</f>
        <v>6.2911269384990073E-2</v>
      </c>
      <c r="N68" s="18">
        <f t="shared" ref="N68:N69" si="15">12*(C68+D68+E68)+F68</f>
        <v>168527.84431741165</v>
      </c>
    </row>
    <row r="69" spans="1:14" x14ac:dyDescent="0.2">
      <c r="A69" s="20">
        <v>2081</v>
      </c>
      <c r="B69" s="3">
        <f>B8</f>
        <v>0.03</v>
      </c>
      <c r="C69" s="4">
        <v>0</v>
      </c>
      <c r="D69" s="4">
        <f t="shared" si="9"/>
        <v>-3770.0841589792867</v>
      </c>
      <c r="E69" s="4">
        <f t="shared" si="10"/>
        <v>18235.39079622379</v>
      </c>
      <c r="F69" s="4">
        <v>0</v>
      </c>
      <c r="G69" s="20"/>
      <c r="H69" s="20"/>
      <c r="I69" s="4">
        <v>0</v>
      </c>
      <c r="J69" s="5">
        <f t="shared" si="11"/>
        <v>5432521.8497310262</v>
      </c>
      <c r="K69" s="5">
        <f t="shared" si="12"/>
        <v>5432521.8497310262</v>
      </c>
      <c r="L69" s="18">
        <f t="shared" si="13"/>
        <v>331812.47138667258</v>
      </c>
      <c r="M69" s="19">
        <f t="shared" si="14"/>
        <v>6.2911269384990004E-2</v>
      </c>
      <c r="N69" s="18">
        <f t="shared" si="15"/>
        <v>173583.67964693403</v>
      </c>
    </row>
    <row r="70" spans="1:14" x14ac:dyDescent="0.2">
      <c r="A70" s="20"/>
      <c r="B70" s="3"/>
      <c r="C70" s="4"/>
      <c r="D70" s="4"/>
      <c r="E70" s="4"/>
      <c r="F70" s="4"/>
      <c r="G70" s="20"/>
      <c r="H70" s="20"/>
      <c r="I70" s="4"/>
      <c r="J70" s="5"/>
      <c r="K70" s="5"/>
      <c r="L70" s="6"/>
      <c r="M70" s="8"/>
      <c r="N70" s="6"/>
    </row>
    <row r="71" spans="1:14" x14ac:dyDescent="0.2">
      <c r="A71" s="20"/>
      <c r="B71" s="3"/>
      <c r="C71" s="4"/>
      <c r="D71" s="4"/>
      <c r="E71" s="4"/>
      <c r="F71" s="4"/>
      <c r="G71" s="20"/>
      <c r="H71" s="20"/>
      <c r="I71" s="4"/>
      <c r="J71" s="5"/>
      <c r="K71" s="5"/>
      <c r="L71" s="6"/>
      <c r="M71" s="8"/>
      <c r="N71" s="6"/>
    </row>
    <row r="72" spans="1:14" x14ac:dyDescent="0.2">
      <c r="A72" s="20"/>
      <c r="B72" s="20"/>
      <c r="C72" s="20"/>
      <c r="D72" s="20"/>
      <c r="E72" s="20"/>
      <c r="F72" s="20"/>
      <c r="G72" s="20"/>
      <c r="H72" s="20"/>
      <c r="I72" s="20"/>
    </row>
    <row r="73" spans="1:14" x14ac:dyDescent="0.2">
      <c r="A73" s="20"/>
      <c r="B73" s="20"/>
      <c r="C73" s="20"/>
      <c r="D73" s="20"/>
      <c r="E73" s="20"/>
      <c r="F73" s="20"/>
      <c r="G73" s="20"/>
      <c r="H73" s="20"/>
      <c r="I73" s="20"/>
    </row>
    <row r="74" spans="1:14" x14ac:dyDescent="0.2">
      <c r="A74" s="20"/>
      <c r="B74" s="20"/>
      <c r="C74" s="20"/>
      <c r="D74" s="20"/>
      <c r="E74" s="20"/>
      <c r="F74" s="20"/>
      <c r="G74" s="20"/>
      <c r="H74" s="20"/>
      <c r="I74" s="20"/>
    </row>
    <row r="75" spans="1:14" x14ac:dyDescent="0.2">
      <c r="A75" s="20"/>
      <c r="B75" s="20"/>
      <c r="C75" s="20"/>
      <c r="D75" s="20"/>
      <c r="E75" s="20"/>
      <c r="F75" s="20"/>
      <c r="G75" s="20"/>
      <c r="H75" s="20"/>
      <c r="I75" s="20"/>
    </row>
    <row r="76" spans="1:14" x14ac:dyDescent="0.2">
      <c r="A76" s="20"/>
      <c r="B76" s="20"/>
      <c r="C76" s="20"/>
      <c r="D76" s="20"/>
      <c r="E76" s="20"/>
      <c r="F76" s="20"/>
      <c r="G76" s="20"/>
      <c r="H76" s="20"/>
      <c r="I76" s="20"/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2BE3F-D4EA-5C43-8E12-B7138C1F7228}">
  <dimension ref="A1:O76"/>
  <sheetViews>
    <sheetView zoomScale="101" workbookViewId="0">
      <selection activeCell="K2" sqref="K2"/>
    </sheetView>
  </sheetViews>
  <sheetFormatPr baseColWidth="10" defaultRowHeight="16" x14ac:dyDescent="0.2"/>
  <cols>
    <col min="1" max="2" width="11" bestFit="1" customWidth="1"/>
    <col min="3" max="3" width="15.33203125" customWidth="1"/>
    <col min="4" max="4" width="14.33203125" customWidth="1"/>
    <col min="5" max="5" width="16.6640625" customWidth="1"/>
    <col min="6" max="6" width="14.5" customWidth="1"/>
    <col min="7" max="7" width="14.83203125" customWidth="1"/>
    <col min="8" max="8" width="12.1640625" customWidth="1"/>
    <col min="9" max="9" width="13.6640625" customWidth="1"/>
    <col min="10" max="10" width="14" customWidth="1"/>
    <col min="11" max="11" width="14.83203125" customWidth="1"/>
    <col min="12" max="12" width="15.6640625" customWidth="1"/>
    <col min="13" max="13" width="14.1640625" customWidth="1"/>
    <col min="14" max="14" width="13.6640625" customWidth="1"/>
    <col min="15" max="15" width="12.1640625" customWidth="1"/>
  </cols>
  <sheetData>
    <row r="1" spans="1:15" x14ac:dyDescent="0.2">
      <c r="A1" s="1" t="s">
        <v>0</v>
      </c>
      <c r="B1" s="2" t="s">
        <v>1</v>
      </c>
      <c r="C1" s="1" t="s">
        <v>2</v>
      </c>
      <c r="D1" s="1" t="s">
        <v>12</v>
      </c>
      <c r="E1" s="1" t="s">
        <v>9</v>
      </c>
      <c r="F1" s="1" t="s">
        <v>11</v>
      </c>
      <c r="G1" s="2" t="s">
        <v>3</v>
      </c>
      <c r="H1" s="2" t="s">
        <v>4</v>
      </c>
      <c r="I1" s="1" t="s">
        <v>5</v>
      </c>
      <c r="J1" s="1" t="s">
        <v>6</v>
      </c>
      <c r="K1" s="1" t="s">
        <v>7</v>
      </c>
      <c r="L1" s="10" t="s">
        <v>13</v>
      </c>
      <c r="M1" s="1" t="s">
        <v>8</v>
      </c>
      <c r="N1" s="1" t="s">
        <v>10</v>
      </c>
      <c r="O1" s="9"/>
    </row>
    <row r="2" spans="1:15" x14ac:dyDescent="0.2">
      <c r="A2" s="11">
        <v>2014</v>
      </c>
      <c r="B2" s="12"/>
      <c r="C2" s="13">
        <v>-2167.42</v>
      </c>
      <c r="D2" s="13">
        <v>-325.29000000000002</v>
      </c>
      <c r="E2" s="13">
        <v>0</v>
      </c>
      <c r="F2" s="13">
        <v>-131895</v>
      </c>
      <c r="G2" s="14">
        <f>0.05/12</f>
        <v>4.1666666666666666E-3</v>
      </c>
      <c r="H2" s="11">
        <f>(A2-2014)*12</f>
        <v>0</v>
      </c>
      <c r="I2" s="13">
        <f>-403750*((1+G2)^360-(1+G2)^H2)/((1+G2)^360-1)</f>
        <v>-403750</v>
      </c>
      <c r="J2" s="13">
        <f>425000-2500</f>
        <v>422500</v>
      </c>
      <c r="K2" s="13">
        <f>I2+J2</f>
        <v>18750</v>
      </c>
      <c r="L2" s="13"/>
      <c r="M2" s="15"/>
      <c r="N2" s="16">
        <f>12*(C2+D2+E2)+F2</f>
        <v>-161807.51999999999</v>
      </c>
    </row>
    <row r="3" spans="1:15" x14ac:dyDescent="0.2">
      <c r="A3" s="11">
        <v>2015</v>
      </c>
      <c r="B3" s="12">
        <f>J3/J2-1</f>
        <v>0.41898224852070998</v>
      </c>
      <c r="C3" s="13">
        <v>-1943.45</v>
      </c>
      <c r="D3" s="13">
        <v>-507.01</v>
      </c>
      <c r="E3" s="13">
        <f>(2800*11)/12</f>
        <v>2566.6666666666665</v>
      </c>
      <c r="F3" s="13">
        <v>655.86</v>
      </c>
      <c r="G3" s="14">
        <f>0.04125/12</f>
        <v>3.4375E-3</v>
      </c>
      <c r="H3" s="11">
        <f>(A3-2015)*12</f>
        <v>0</v>
      </c>
      <c r="I3" s="13">
        <f>-401000*((1+G3)^360-(1+G3)^H3)/((1+G3)^360-1)</f>
        <v>-401000</v>
      </c>
      <c r="J3" s="13">
        <v>599520</v>
      </c>
      <c r="K3" s="13">
        <f t="shared" ref="K2:K65" si="0">I3+J3</f>
        <v>198520</v>
      </c>
      <c r="L3" s="16">
        <f>K3-K2+12*(C3+D3+E3)+F3</f>
        <v>181820.34</v>
      </c>
      <c r="M3" s="17">
        <f>L3/K2</f>
        <v>9.6970847999999989</v>
      </c>
      <c r="N3" s="16">
        <f>12*(C3+D3+E3)+F3</f>
        <v>2050.3399999999979</v>
      </c>
    </row>
    <row r="4" spans="1:15" x14ac:dyDescent="0.2">
      <c r="A4" s="11">
        <v>2016</v>
      </c>
      <c r="B4" s="12">
        <f>J4/J3-1</f>
        <v>0.15789798505471042</v>
      </c>
      <c r="C4" s="13">
        <v>-1843.2</v>
      </c>
      <c r="D4" s="13">
        <v>-551.91</v>
      </c>
      <c r="E4" s="13">
        <v>2750</v>
      </c>
      <c r="F4" s="13">
        <v>-5889.1</v>
      </c>
      <c r="G4" s="14">
        <f>0.0375/12</f>
        <v>3.1249999999999997E-3</v>
      </c>
      <c r="H4" s="11">
        <f>(A4-2016)*12</f>
        <v>0</v>
      </c>
      <c r="I4" s="13">
        <f>-398000*((1+G4)^360-(1+G4)^H4)/((1+G4)^360-1)</f>
        <v>-398000</v>
      </c>
      <c r="J4" s="13">
        <v>694183</v>
      </c>
      <c r="K4" s="13">
        <f t="shared" si="0"/>
        <v>296183</v>
      </c>
      <c r="L4" s="16">
        <f t="shared" ref="L4:L67" si="1">K4-K3+12*(C4+D4+E4)+F4</f>
        <v>96032.579999999987</v>
      </c>
      <c r="M4" s="17">
        <f t="shared" ref="M4:M67" si="2">L4/K3</f>
        <v>0.48374259520451335</v>
      </c>
      <c r="N4" s="16">
        <f t="shared" ref="N4:N67" si="3">12*(C4+D4+E4)+F4</f>
        <v>-1630.4200000000019</v>
      </c>
    </row>
    <row r="5" spans="1:15" x14ac:dyDescent="0.2">
      <c r="A5" s="11">
        <v>2017</v>
      </c>
      <c r="B5" s="12">
        <f>J5/J4-1</f>
        <v>0.18017151097045025</v>
      </c>
      <c r="C5" s="13">
        <v>-1843.2</v>
      </c>
      <c r="D5" s="13">
        <v>-568.54999999999995</v>
      </c>
      <c r="E5" s="13">
        <v>2750</v>
      </c>
      <c r="F5" s="13">
        <v>-9786.9599999999991</v>
      </c>
      <c r="G5" s="14">
        <f t="shared" ref="G5:G34" si="4">0.0375/12</f>
        <v>3.1249999999999997E-3</v>
      </c>
      <c r="H5" s="11">
        <f t="shared" ref="H5:H34" si="5">(A5-2016)*12</f>
        <v>12</v>
      </c>
      <c r="I5" s="13">
        <f>-398000*((1+G5)^360-(1+G5)^H5)/((1+G5)^360-1)</f>
        <v>-390681.6657909514</v>
      </c>
      <c r="J5" s="13">
        <v>819255</v>
      </c>
      <c r="K5" s="13">
        <f t="shared" si="0"/>
        <v>428573.3342090486</v>
      </c>
      <c r="L5" s="16">
        <f t="shared" si="1"/>
        <v>126662.3742090486</v>
      </c>
      <c r="M5" s="17">
        <f t="shared" si="2"/>
        <v>0.42764903525539483</v>
      </c>
      <c r="N5" s="16">
        <f t="shared" si="3"/>
        <v>-5727.9599999999991</v>
      </c>
    </row>
    <row r="6" spans="1:15" x14ac:dyDescent="0.2">
      <c r="A6" s="20">
        <v>2018</v>
      </c>
      <c r="B6" s="3">
        <v>0.03</v>
      </c>
      <c r="C6" s="4">
        <v>-1843.2</v>
      </c>
      <c r="D6" s="4">
        <f>D5*(1+B6)</f>
        <v>-585.60649999999998</v>
      </c>
      <c r="E6" s="4">
        <f t="shared" ref="E6:E37" si="6">E5*(1+B6)</f>
        <v>2832.5</v>
      </c>
      <c r="F6" s="4">
        <v>0</v>
      </c>
      <c r="G6" s="7">
        <f t="shared" si="4"/>
        <v>3.1249999999999997E-3</v>
      </c>
      <c r="H6" s="20">
        <f t="shared" si="5"/>
        <v>24</v>
      </c>
      <c r="I6" s="4">
        <f t="shared" ref="I6:I34" si="7">-398000*((1+G6)^360-(1+G6)^H6)/((1+G6)^360-1)</f>
        <v>-383084.12767243449</v>
      </c>
      <c r="J6" s="4">
        <f t="shared" ref="J6:J37" si="8">J5*(1+B6)</f>
        <v>843832.65</v>
      </c>
      <c r="K6" s="4">
        <f>I6+J6</f>
        <v>460748.52232756553</v>
      </c>
      <c r="L6" s="18">
        <f t="shared" si="1"/>
        <v>37019.510118516933</v>
      </c>
      <c r="M6" s="19">
        <f t="shared" si="2"/>
        <v>8.6378472862382136E-2</v>
      </c>
      <c r="N6" s="18">
        <f t="shared" si="3"/>
        <v>4844.3219999999983</v>
      </c>
    </row>
    <row r="7" spans="1:15" x14ac:dyDescent="0.2">
      <c r="A7" s="20">
        <v>2019</v>
      </c>
      <c r="B7" s="3">
        <v>0.03</v>
      </c>
      <c r="C7" s="4">
        <v>-1843.2</v>
      </c>
      <c r="D7" s="4">
        <f t="shared" ref="D7:D69" si="9">D6*(1+B7)</f>
        <v>-603.17469500000004</v>
      </c>
      <c r="E7" s="4">
        <f t="shared" si="6"/>
        <v>2917.4749999999999</v>
      </c>
      <c r="F7" s="4">
        <v>0</v>
      </c>
      <c r="G7" s="7">
        <f t="shared" si="4"/>
        <v>3.1249999999999997E-3</v>
      </c>
      <c r="H7" s="20">
        <f t="shared" si="5"/>
        <v>36</v>
      </c>
      <c r="I7" s="4">
        <f t="shared" si="7"/>
        <v>-375196.73365441494</v>
      </c>
      <c r="J7" s="4">
        <f t="shared" si="8"/>
        <v>869147.62950000004</v>
      </c>
      <c r="K7" s="4">
        <f t="shared" si="0"/>
        <v>493950.8958455851</v>
      </c>
      <c r="L7" s="18">
        <f t="shared" si="1"/>
        <v>38855.577178019565</v>
      </c>
      <c r="M7" s="19">
        <f t="shared" si="2"/>
        <v>8.4331420059108722E-2</v>
      </c>
      <c r="N7" s="18">
        <f t="shared" si="3"/>
        <v>5653.2036599999992</v>
      </c>
    </row>
    <row r="8" spans="1:15" x14ac:dyDescent="0.2">
      <c r="A8" s="20">
        <v>2020</v>
      </c>
      <c r="B8" s="3">
        <v>0.03</v>
      </c>
      <c r="C8" s="4">
        <v>-1843.2</v>
      </c>
      <c r="D8" s="4">
        <f t="shared" si="9"/>
        <v>-621.26993585000002</v>
      </c>
      <c r="E8" s="4">
        <f t="shared" si="6"/>
        <v>3004.9992499999998</v>
      </c>
      <c r="F8" s="4">
        <v>0</v>
      </c>
      <c r="G8" s="7">
        <f t="shared" si="4"/>
        <v>3.1249999999999997E-3</v>
      </c>
      <c r="H8" s="20">
        <f t="shared" si="5"/>
        <v>48</v>
      </c>
      <c r="I8" s="4">
        <f t="shared" si="7"/>
        <v>-367008.42535967031</v>
      </c>
      <c r="J8" s="4">
        <f t="shared" si="8"/>
        <v>895222.0583850001</v>
      </c>
      <c r="K8" s="4">
        <f t="shared" si="0"/>
        <v>528213.63302532979</v>
      </c>
      <c r="L8" s="18">
        <f t="shared" si="1"/>
        <v>40749.08894954469</v>
      </c>
      <c r="M8" s="19">
        <f t="shared" si="2"/>
        <v>8.249623452911671E-2</v>
      </c>
      <c r="N8" s="18">
        <f t="shared" si="3"/>
        <v>6486.351769799996</v>
      </c>
    </row>
    <row r="9" spans="1:15" x14ac:dyDescent="0.2">
      <c r="A9" s="20">
        <v>2021</v>
      </c>
      <c r="B9" s="3">
        <f>B8</f>
        <v>0.03</v>
      </c>
      <c r="C9" s="4">
        <v>-1843.2</v>
      </c>
      <c r="D9" s="4">
        <f t="shared" si="9"/>
        <v>-639.90803392550004</v>
      </c>
      <c r="E9" s="4">
        <f t="shared" si="6"/>
        <v>3095.1492275000001</v>
      </c>
      <c r="F9" s="4">
        <v>0</v>
      </c>
      <c r="G9" s="7">
        <f t="shared" si="4"/>
        <v>3.1249999999999997E-3</v>
      </c>
      <c r="H9" s="20">
        <f t="shared" si="5"/>
        <v>60</v>
      </c>
      <c r="I9" s="4">
        <f t="shared" si="7"/>
        <v>-358507.72251959355</v>
      </c>
      <c r="J9" s="4">
        <f t="shared" si="8"/>
        <v>922078.72013655014</v>
      </c>
      <c r="K9" s="4">
        <f t="shared" si="0"/>
        <v>563570.99761695659</v>
      </c>
      <c r="L9" s="18">
        <f t="shared" si="1"/>
        <v>42701.858914520803</v>
      </c>
      <c r="M9" s="19">
        <f t="shared" si="2"/>
        <v>8.0842023463020107E-2</v>
      </c>
      <c r="N9" s="18">
        <f t="shared" si="3"/>
        <v>7344.494322894001</v>
      </c>
    </row>
    <row r="10" spans="1:15" x14ac:dyDescent="0.2">
      <c r="A10" s="20">
        <v>2022</v>
      </c>
      <c r="B10" s="3">
        <f>B8</f>
        <v>0.03</v>
      </c>
      <c r="C10" s="4">
        <v>-1843.2</v>
      </c>
      <c r="D10" s="4">
        <f t="shared" si="9"/>
        <v>-659.10527494326504</v>
      </c>
      <c r="E10" s="4">
        <f t="shared" si="6"/>
        <v>3188.0037043249999</v>
      </c>
      <c r="F10" s="4">
        <v>0</v>
      </c>
      <c r="G10" s="7">
        <f t="shared" si="4"/>
        <v>3.1249999999999997E-3</v>
      </c>
      <c r="H10" s="20">
        <f t="shared" si="5"/>
        <v>72</v>
      </c>
      <c r="I10" s="4">
        <f t="shared" si="7"/>
        <v>-349682.70687849127</v>
      </c>
      <c r="J10" s="4">
        <f t="shared" si="8"/>
        <v>949741.08174064662</v>
      </c>
      <c r="K10" s="4">
        <f t="shared" si="0"/>
        <v>600058.37486215541</v>
      </c>
      <c r="L10" s="18">
        <f t="shared" si="1"/>
        <v>44715.758397779638</v>
      </c>
      <c r="M10" s="19">
        <f t="shared" si="2"/>
        <v>7.934361169552534E-2</v>
      </c>
      <c r="N10" s="18">
        <f t="shared" si="3"/>
        <v>8228.3811525808196</v>
      </c>
    </row>
    <row r="11" spans="1:15" x14ac:dyDescent="0.2">
      <c r="A11" s="20">
        <v>2023</v>
      </c>
      <c r="B11" s="3">
        <f>B8</f>
        <v>0.03</v>
      </c>
      <c r="C11" s="4">
        <v>-1843.2</v>
      </c>
      <c r="D11" s="4">
        <f t="shared" si="9"/>
        <v>-678.87843319156298</v>
      </c>
      <c r="E11" s="4">
        <f t="shared" si="6"/>
        <v>3283.64381545475</v>
      </c>
      <c r="F11" s="4">
        <v>0</v>
      </c>
      <c r="G11" s="7">
        <f t="shared" si="4"/>
        <v>3.1249999999999997E-3</v>
      </c>
      <c r="H11" s="20">
        <f t="shared" si="5"/>
        <v>84</v>
      </c>
      <c r="I11" s="4">
        <f t="shared" si="7"/>
        <v>-340521.00548381009</v>
      </c>
      <c r="J11" s="4">
        <f t="shared" si="8"/>
        <v>978233.31419286609</v>
      </c>
      <c r="K11" s="4">
        <f t="shared" si="0"/>
        <v>637712.308709056</v>
      </c>
      <c r="L11" s="18">
        <f t="shared" si="1"/>
        <v>46792.718434058836</v>
      </c>
      <c r="M11" s="19">
        <f t="shared" si="2"/>
        <v>7.7980277243539842E-2</v>
      </c>
      <c r="N11" s="18">
        <f t="shared" si="3"/>
        <v>9138.7845871582449</v>
      </c>
    </row>
    <row r="12" spans="1:15" x14ac:dyDescent="0.2">
      <c r="A12" s="20">
        <v>2024</v>
      </c>
      <c r="B12" s="3">
        <f>B8</f>
        <v>0.03</v>
      </c>
      <c r="C12" s="4">
        <v>-1843.2</v>
      </c>
      <c r="D12" s="4">
        <f t="shared" si="9"/>
        <v>-699.24478618730984</v>
      </c>
      <c r="E12" s="4">
        <f t="shared" si="6"/>
        <v>3382.1531299183926</v>
      </c>
      <c r="F12" s="4">
        <v>0</v>
      </c>
      <c r="G12" s="7">
        <f t="shared" si="4"/>
        <v>3.1249999999999997E-3</v>
      </c>
      <c r="H12" s="20">
        <f t="shared" si="5"/>
        <v>96</v>
      </c>
      <c r="I12" s="4">
        <f t="shared" si="7"/>
        <v>-331009.77333886427</v>
      </c>
      <c r="J12" s="4">
        <f t="shared" si="8"/>
        <v>1007580.3136186521</v>
      </c>
      <c r="K12" s="4">
        <f t="shared" si="0"/>
        <v>676570.54027978773</v>
      </c>
      <c r="L12" s="18">
        <f t="shared" si="1"/>
        <v>48934.731695504721</v>
      </c>
      <c r="M12" s="19">
        <f t="shared" si="2"/>
        <v>7.6734808199899834E-2</v>
      </c>
      <c r="N12" s="18">
        <f t="shared" si="3"/>
        <v>10076.500124772991</v>
      </c>
    </row>
    <row r="13" spans="1:15" x14ac:dyDescent="0.2">
      <c r="A13" s="20">
        <v>2025</v>
      </c>
      <c r="B13" s="3">
        <f>B8</f>
        <v>0.03</v>
      </c>
      <c r="C13" s="4">
        <v>-1843.2</v>
      </c>
      <c r="D13" s="4">
        <f t="shared" si="9"/>
        <v>-720.22212977292918</v>
      </c>
      <c r="E13" s="4">
        <f t="shared" si="6"/>
        <v>3483.6177238159444</v>
      </c>
      <c r="F13" s="4">
        <v>0</v>
      </c>
      <c r="G13" s="7">
        <f t="shared" si="4"/>
        <v>3.1249999999999997E-3</v>
      </c>
      <c r="H13" s="20">
        <f t="shared" si="5"/>
        <v>108</v>
      </c>
      <c r="I13" s="4">
        <f t="shared" si="7"/>
        <v>-321135.67539374135</v>
      </c>
      <c r="J13" s="4">
        <f t="shared" si="8"/>
        <v>1037807.7230272116</v>
      </c>
      <c r="K13" s="4">
        <f t="shared" si="0"/>
        <v>716672.04763347027</v>
      </c>
      <c r="L13" s="18">
        <f t="shared" si="1"/>
        <v>51143.854482198716</v>
      </c>
      <c r="M13" s="19">
        <f t="shared" si="2"/>
        <v>7.5592789572316854E-2</v>
      </c>
      <c r="N13" s="18">
        <f t="shared" si="3"/>
        <v>11042.347128516183</v>
      </c>
    </row>
    <row r="14" spans="1:15" x14ac:dyDescent="0.2">
      <c r="A14" s="20">
        <v>2026</v>
      </c>
      <c r="B14" s="3">
        <f>B8</f>
        <v>0.03</v>
      </c>
      <c r="C14" s="4">
        <v>-1843.2</v>
      </c>
      <c r="D14" s="4">
        <f t="shared" si="9"/>
        <v>-741.82879366611712</v>
      </c>
      <c r="E14" s="4">
        <f t="shared" si="6"/>
        <v>3588.1262555304229</v>
      </c>
      <c r="F14" s="4">
        <v>0</v>
      </c>
      <c r="G14" s="7">
        <f t="shared" si="4"/>
        <v>3.1249999999999997E-3</v>
      </c>
      <c r="H14" s="20">
        <f t="shared" si="5"/>
        <v>120</v>
      </c>
      <c r="I14" s="4">
        <f t="shared" si="7"/>
        <v>-310884.86784913851</v>
      </c>
      <c r="J14" s="4">
        <f t="shared" si="8"/>
        <v>1068941.954718028</v>
      </c>
      <c r="K14" s="4">
        <f t="shared" si="0"/>
        <v>758057.0868688894</v>
      </c>
      <c r="L14" s="18">
        <f t="shared" si="1"/>
        <v>53422.208777790802</v>
      </c>
      <c r="M14" s="19">
        <f t="shared" si="2"/>
        <v>7.4542057213193666E-2</v>
      </c>
      <c r="N14" s="18">
        <f t="shared" si="3"/>
        <v>12037.16954237167</v>
      </c>
    </row>
    <row r="15" spans="1:15" x14ac:dyDescent="0.2">
      <c r="A15" s="20">
        <v>2027</v>
      </c>
      <c r="B15" s="3">
        <f>B8</f>
        <v>0.03</v>
      </c>
      <c r="C15" s="4">
        <v>-1843.2</v>
      </c>
      <c r="D15" s="4">
        <f t="shared" si="9"/>
        <v>-764.08365747610071</v>
      </c>
      <c r="E15" s="4">
        <f t="shared" si="6"/>
        <v>3695.7700431963358</v>
      </c>
      <c r="F15" s="4">
        <v>0</v>
      </c>
      <c r="G15" s="7">
        <f t="shared" si="4"/>
        <v>3.1249999999999997E-3</v>
      </c>
      <c r="H15" s="20">
        <f t="shared" si="5"/>
        <v>132</v>
      </c>
      <c r="I15" s="4">
        <f t="shared" si="7"/>
        <v>-300242.97874691535</v>
      </c>
      <c r="J15" s="4">
        <f t="shared" si="8"/>
        <v>1101010.2133595687</v>
      </c>
      <c r="K15" s="4">
        <f t="shared" si="0"/>
        <v>800767.23461265338</v>
      </c>
      <c r="L15" s="18">
        <f t="shared" si="1"/>
        <v>55771.984372406805</v>
      </c>
      <c r="M15" s="19">
        <f t="shared" si="2"/>
        <v>7.3572274883372882E-2</v>
      </c>
      <c r="N15" s="18">
        <f t="shared" si="3"/>
        <v>13061.836628642819</v>
      </c>
    </row>
    <row r="16" spans="1:15" x14ac:dyDescent="0.2">
      <c r="A16" s="20">
        <v>2028</v>
      </c>
      <c r="B16" s="3">
        <f>B8</f>
        <v>0.03</v>
      </c>
      <c r="C16" s="4">
        <v>-1843.2</v>
      </c>
      <c r="D16" s="4">
        <f t="shared" si="9"/>
        <v>-787.00616720038374</v>
      </c>
      <c r="E16" s="4">
        <f t="shared" si="6"/>
        <v>3806.6431444922259</v>
      </c>
      <c r="F16" s="4">
        <v>0</v>
      </c>
      <c r="G16" s="7">
        <f t="shared" si="4"/>
        <v>3.1249999999999997E-3</v>
      </c>
      <c r="H16" s="20">
        <f t="shared" si="5"/>
        <v>144</v>
      </c>
      <c r="I16" s="4">
        <f t="shared" si="7"/>
        <v>-289195.08782015194</v>
      </c>
      <c r="J16" s="4">
        <f t="shared" si="8"/>
        <v>1134040.5197603558</v>
      </c>
      <c r="K16" s="4">
        <f t="shared" si="0"/>
        <v>844845.43194020388</v>
      </c>
      <c r="L16" s="18">
        <f t="shared" si="1"/>
        <v>58195.441055052608</v>
      </c>
      <c r="M16" s="19">
        <f t="shared" si="2"/>
        <v>7.2674603229992127E-2</v>
      </c>
      <c r="N16" s="18">
        <f t="shared" si="3"/>
        <v>14117.243727502106</v>
      </c>
    </row>
    <row r="17" spans="1:14" x14ac:dyDescent="0.2">
      <c r="A17" s="20">
        <v>2029</v>
      </c>
      <c r="B17" s="3">
        <f>B8</f>
        <v>0.03</v>
      </c>
      <c r="C17" s="4">
        <v>-1843.2</v>
      </c>
      <c r="D17" s="4">
        <f t="shared" si="9"/>
        <v>-810.61635221639528</v>
      </c>
      <c r="E17" s="4">
        <f t="shared" si="6"/>
        <v>3920.8424388269927</v>
      </c>
      <c r="F17" s="4">
        <v>0</v>
      </c>
      <c r="G17" s="7">
        <f t="shared" si="4"/>
        <v>3.1249999999999997E-3</v>
      </c>
      <c r="H17" s="20">
        <f t="shared" si="5"/>
        <v>156</v>
      </c>
      <c r="I17" s="4">
        <f t="shared" si="7"/>
        <v>-277725.70557446004</v>
      </c>
      <c r="J17" s="4">
        <f t="shared" si="8"/>
        <v>1168061.7353531665</v>
      </c>
      <c r="K17" s="4">
        <f t="shared" si="0"/>
        <v>890336.02977870638</v>
      </c>
      <c r="L17" s="18">
        <f t="shared" si="1"/>
        <v>60694.910877829665</v>
      </c>
      <c r="M17" s="19">
        <f t="shared" si="2"/>
        <v>7.1841438188808837E-2</v>
      </c>
      <c r="N17" s="18">
        <f t="shared" si="3"/>
        <v>15204.313039327168</v>
      </c>
    </row>
    <row r="18" spans="1:14" x14ac:dyDescent="0.2">
      <c r="A18" s="20">
        <v>2030</v>
      </c>
      <c r="B18" s="3">
        <f>B8</f>
        <v>0.03</v>
      </c>
      <c r="C18" s="4">
        <v>-1843.2</v>
      </c>
      <c r="D18" s="4">
        <f t="shared" si="9"/>
        <v>-834.93484278288713</v>
      </c>
      <c r="E18" s="4">
        <f t="shared" si="6"/>
        <v>4038.4677119918028</v>
      </c>
      <c r="F18" s="4">
        <v>0</v>
      </c>
      <c r="G18" s="7">
        <f t="shared" si="4"/>
        <v>3.1249999999999997E-3</v>
      </c>
      <c r="H18" s="20">
        <f t="shared" si="5"/>
        <v>168</v>
      </c>
      <c r="I18" s="4">
        <f t="shared" si="7"/>
        <v>-265818.75157121912</v>
      </c>
      <c r="J18" s="4">
        <f t="shared" si="8"/>
        <v>1203103.5874137615</v>
      </c>
      <c r="K18" s="4">
        <f t="shared" si="0"/>
        <v>937284.83584254235</v>
      </c>
      <c r="L18" s="18">
        <f t="shared" si="1"/>
        <v>63272.800494342962</v>
      </c>
      <c r="M18" s="19">
        <f t="shared" si="2"/>
        <v>7.1066202397840131E-2</v>
      </c>
      <c r="N18" s="18">
        <f t="shared" si="3"/>
        <v>16323.994430506989</v>
      </c>
    </row>
    <row r="19" spans="1:14" x14ac:dyDescent="0.2">
      <c r="A19" s="20">
        <v>2031</v>
      </c>
      <c r="B19" s="3">
        <f>B8</f>
        <v>0.03</v>
      </c>
      <c r="C19" s="4">
        <v>-1843.2</v>
      </c>
      <c r="D19" s="4">
        <f t="shared" si="9"/>
        <v>-859.98288806637379</v>
      </c>
      <c r="E19" s="4">
        <f t="shared" si="6"/>
        <v>4159.6217433515567</v>
      </c>
      <c r="F19" s="4">
        <v>0</v>
      </c>
      <c r="G19" s="7">
        <f t="shared" si="4"/>
        <v>3.1249999999999997E-3</v>
      </c>
      <c r="H19" s="20">
        <f t="shared" si="5"/>
        <v>180</v>
      </c>
      <c r="I19" s="4">
        <f t="shared" si="7"/>
        <v>-253457.53188229058</v>
      </c>
      <c r="J19" s="4">
        <f t="shared" si="8"/>
        <v>1239196.6950361745</v>
      </c>
      <c r="K19" s="4">
        <f t="shared" si="0"/>
        <v>985739.16315388388</v>
      </c>
      <c r="L19" s="18">
        <f t="shared" si="1"/>
        <v>65931.593574763727</v>
      </c>
      <c r="M19" s="19">
        <f t="shared" si="2"/>
        <v>7.0343177498968734E-2</v>
      </c>
      <c r="N19" s="18">
        <f t="shared" si="3"/>
        <v>17477.266263422192</v>
      </c>
    </row>
    <row r="20" spans="1:14" x14ac:dyDescent="0.2">
      <c r="A20" s="20">
        <v>2032</v>
      </c>
      <c r="B20" s="3">
        <f>B8</f>
        <v>0.03</v>
      </c>
      <c r="C20" s="4">
        <v>-1843.2</v>
      </c>
      <c r="D20" s="4">
        <f t="shared" si="9"/>
        <v>-885.78237470836507</v>
      </c>
      <c r="E20" s="4">
        <f t="shared" si="6"/>
        <v>4284.4103956521039</v>
      </c>
      <c r="F20" s="4">
        <v>0</v>
      </c>
      <c r="G20" s="7">
        <f t="shared" si="4"/>
        <v>3.1249999999999997E-3</v>
      </c>
      <c r="H20" s="20">
        <f t="shared" si="5"/>
        <v>192</v>
      </c>
      <c r="I20" s="4">
        <f t="shared" si="7"/>
        <v>-240624.71568459953</v>
      </c>
      <c r="J20" s="4">
        <f t="shared" si="8"/>
        <v>1276372.5958872598</v>
      </c>
      <c r="K20" s="4">
        <f t="shared" si="0"/>
        <v>1035747.8802026603</v>
      </c>
      <c r="L20" s="18">
        <f t="shared" si="1"/>
        <v>68673.853300101327</v>
      </c>
      <c r="M20" s="19">
        <f t="shared" si="2"/>
        <v>6.9667368272534225E-2</v>
      </c>
      <c r="N20" s="18">
        <f t="shared" si="3"/>
        <v>18665.136251324868</v>
      </c>
    </row>
    <row r="21" spans="1:14" x14ac:dyDescent="0.2">
      <c r="A21" s="20">
        <v>2033</v>
      </c>
      <c r="B21" s="3">
        <f>B8</f>
        <v>0.03</v>
      </c>
      <c r="C21" s="4">
        <v>-1843.2</v>
      </c>
      <c r="D21" s="4">
        <f t="shared" si="9"/>
        <v>-912.35584594961608</v>
      </c>
      <c r="E21" s="4">
        <f t="shared" si="6"/>
        <v>4412.9427075216672</v>
      </c>
      <c r="F21" s="4">
        <v>0</v>
      </c>
      <c r="G21" s="7">
        <f t="shared" si="4"/>
        <v>3.1249999999999997E-3</v>
      </c>
      <c r="H21" s="20">
        <f t="shared" si="5"/>
        <v>204</v>
      </c>
      <c r="I21" s="4">
        <f t="shared" si="7"/>
        <v>-227302.3109617692</v>
      </c>
      <c r="J21" s="5">
        <f t="shared" si="8"/>
        <v>1314663.7737638776</v>
      </c>
      <c r="K21" s="5">
        <f t="shared" si="0"/>
        <v>1087361.4628021084</v>
      </c>
      <c r="L21" s="18">
        <f t="shared" si="1"/>
        <v>71502.224938312662</v>
      </c>
      <c r="M21" s="19">
        <f t="shared" si="2"/>
        <v>6.9034391771404954E-2</v>
      </c>
      <c r="N21" s="18">
        <f t="shared" si="3"/>
        <v>19888.642338864614</v>
      </c>
    </row>
    <row r="22" spans="1:14" x14ac:dyDescent="0.2">
      <c r="A22" s="20">
        <v>2034</v>
      </c>
      <c r="B22" s="3">
        <f>B8</f>
        <v>0.03</v>
      </c>
      <c r="C22" s="4">
        <v>-1843.2</v>
      </c>
      <c r="D22" s="4">
        <f t="shared" si="9"/>
        <v>-939.72652132810458</v>
      </c>
      <c r="E22" s="4">
        <f t="shared" si="6"/>
        <v>4545.330988747317</v>
      </c>
      <c r="F22" s="4">
        <v>0</v>
      </c>
      <c r="G22" s="7">
        <f t="shared" si="4"/>
        <v>3.1249999999999997E-3</v>
      </c>
      <c r="H22" s="20">
        <f t="shared" si="5"/>
        <v>216</v>
      </c>
      <c r="I22" s="4">
        <f t="shared" si="7"/>
        <v>-213471.63927874263</v>
      </c>
      <c r="J22" s="5">
        <f t="shared" si="8"/>
        <v>1354103.6869767939</v>
      </c>
      <c r="K22" s="5">
        <f t="shared" si="0"/>
        <v>1140632.0476980512</v>
      </c>
      <c r="L22" s="18">
        <f t="shared" si="1"/>
        <v>74419.438504973368</v>
      </c>
      <c r="M22" s="19">
        <f t="shared" si="2"/>
        <v>6.8440386247638374E-2</v>
      </c>
      <c r="N22" s="18">
        <f t="shared" si="3"/>
        <v>21148.85360903055</v>
      </c>
    </row>
    <row r="23" spans="1:14" x14ac:dyDescent="0.2">
      <c r="A23" s="20">
        <v>2035</v>
      </c>
      <c r="B23" s="3">
        <f>B8</f>
        <v>0.03</v>
      </c>
      <c r="C23" s="4">
        <v>-1843.2</v>
      </c>
      <c r="D23" s="4">
        <f t="shared" si="9"/>
        <v>-967.9183169679477</v>
      </c>
      <c r="E23" s="4">
        <f t="shared" si="6"/>
        <v>4681.6909184097367</v>
      </c>
      <c r="F23" s="4">
        <v>0</v>
      </c>
      <c r="G23" s="7">
        <f t="shared" si="4"/>
        <v>3.1249999999999997E-3</v>
      </c>
      <c r="H23" s="20">
        <f t="shared" si="5"/>
        <v>228</v>
      </c>
      <c r="I23" s="4">
        <f t="shared" si="7"/>
        <v>-199113.30959402211</v>
      </c>
      <c r="J23" s="5">
        <f t="shared" si="8"/>
        <v>1394726.7975860978</v>
      </c>
      <c r="K23" s="5">
        <f t="shared" si="0"/>
        <v>1195613.4879920757</v>
      </c>
      <c r="L23" s="18">
        <f t="shared" si="1"/>
        <v>77428.311511325999</v>
      </c>
      <c r="M23" s="19">
        <f t="shared" si="2"/>
        <v>6.7881935868439561E-2</v>
      </c>
      <c r="N23" s="18">
        <f t="shared" si="3"/>
        <v>22446.871217301465</v>
      </c>
    </row>
    <row r="24" spans="1:14" x14ac:dyDescent="0.2">
      <c r="A24" s="20">
        <v>2036</v>
      </c>
      <c r="B24" s="3">
        <f>B8</f>
        <v>0.03</v>
      </c>
      <c r="C24" s="4">
        <v>-1843.2</v>
      </c>
      <c r="D24" s="4">
        <f t="shared" si="9"/>
        <v>-996.95586647698622</v>
      </c>
      <c r="E24" s="4">
        <f t="shared" si="6"/>
        <v>4822.1416459620286</v>
      </c>
      <c r="F24" s="4">
        <v>0</v>
      </c>
      <c r="G24" s="7">
        <f t="shared" si="4"/>
        <v>3.1249999999999997E-3</v>
      </c>
      <c r="H24" s="20">
        <f t="shared" si="5"/>
        <v>240</v>
      </c>
      <c r="I24" s="4">
        <f t="shared" si="7"/>
        <v>-184207.19107281326</v>
      </c>
      <c r="J24" s="5">
        <f t="shared" si="8"/>
        <v>1436568.6015136808</v>
      </c>
      <c r="K24" s="5">
        <f t="shared" si="0"/>
        <v>1252361.4104408675</v>
      </c>
      <c r="L24" s="18">
        <f t="shared" si="1"/>
        <v>80531.7518026123</v>
      </c>
      <c r="M24" s="19">
        <f t="shared" si="2"/>
        <v>6.7356008117521377E-2</v>
      </c>
      <c r="N24" s="18">
        <f t="shared" si="3"/>
        <v>23783.829353820507</v>
      </c>
    </row>
    <row r="25" spans="1:14" x14ac:dyDescent="0.2">
      <c r="A25" s="20">
        <v>2037</v>
      </c>
      <c r="B25" s="3">
        <f>B8</f>
        <v>0.03</v>
      </c>
      <c r="C25" s="4">
        <v>-1843.2</v>
      </c>
      <c r="D25" s="4">
        <f t="shared" si="9"/>
        <v>-1026.8645424712959</v>
      </c>
      <c r="E25" s="4">
        <f t="shared" si="6"/>
        <v>4966.8058953408899</v>
      </c>
      <c r="F25" s="4">
        <v>0</v>
      </c>
      <c r="G25" s="7">
        <f t="shared" si="4"/>
        <v>3.1249999999999997E-3</v>
      </c>
      <c r="H25" s="20">
        <f t="shared" si="5"/>
        <v>252</v>
      </c>
      <c r="I25" s="4">
        <f t="shared" si="7"/>
        <v>-168732.38486295327</v>
      </c>
      <c r="J25" s="5">
        <f t="shared" si="8"/>
        <v>1479665.6595590913</v>
      </c>
      <c r="K25" s="5">
        <f t="shared" si="0"/>
        <v>1310933.274696138</v>
      </c>
      <c r="L25" s="18">
        <f t="shared" si="1"/>
        <v>83732.760489705586</v>
      </c>
      <c r="M25" s="19">
        <f t="shared" si="2"/>
        <v>6.6859901456265108E-2</v>
      </c>
      <c r="N25" s="18">
        <f t="shared" si="3"/>
        <v>25160.896234435131</v>
      </c>
    </row>
    <row r="26" spans="1:14" x14ac:dyDescent="0.2">
      <c r="A26" s="20">
        <v>2038</v>
      </c>
      <c r="B26" s="3">
        <f>B8</f>
        <v>0.03</v>
      </c>
      <c r="C26" s="4">
        <v>-1843.2</v>
      </c>
      <c r="D26" s="4">
        <f t="shared" si="9"/>
        <v>-1057.6704787454348</v>
      </c>
      <c r="E26" s="4">
        <f t="shared" si="6"/>
        <v>5115.8100722011168</v>
      </c>
      <c r="F26" s="4">
        <v>0</v>
      </c>
      <c r="G26" s="7">
        <f t="shared" si="4"/>
        <v>3.1249999999999997E-3</v>
      </c>
      <c r="H26" s="20">
        <f t="shared" si="5"/>
        <v>264</v>
      </c>
      <c r="I26" s="4">
        <f t="shared" si="7"/>
        <v>-152667.19479405688</v>
      </c>
      <c r="J26" s="5">
        <f t="shared" si="8"/>
        <v>1524055.6293458641</v>
      </c>
      <c r="K26" s="5">
        <f t="shared" si="0"/>
        <v>1371388.4345518071</v>
      </c>
      <c r="L26" s="18">
        <f t="shared" si="1"/>
        <v>87034.434977137309</v>
      </c>
      <c r="M26" s="19">
        <f t="shared" si="2"/>
        <v>6.6391201335026809E-2</v>
      </c>
      <c r="N26" s="18">
        <f t="shared" si="3"/>
        <v>26579.275121468185</v>
      </c>
    </row>
    <row r="27" spans="1:14" x14ac:dyDescent="0.2">
      <c r="A27" s="20">
        <v>2039</v>
      </c>
      <c r="B27" s="3">
        <f>B8</f>
        <v>0.03</v>
      </c>
      <c r="C27" s="4">
        <v>-1843.2</v>
      </c>
      <c r="D27" s="4">
        <f t="shared" si="9"/>
        <v>-1089.4005931077979</v>
      </c>
      <c r="E27" s="4">
        <f t="shared" si="6"/>
        <v>5269.2843743671501</v>
      </c>
      <c r="F27" s="4">
        <v>0</v>
      </c>
      <c r="G27" s="7">
        <f t="shared" si="4"/>
        <v>3.1249999999999997E-3</v>
      </c>
      <c r="H27" s="20">
        <f t="shared" si="5"/>
        <v>276</v>
      </c>
      <c r="I27" s="4">
        <f t="shared" si="7"/>
        <v>-135989.09695879434</v>
      </c>
      <c r="J27" s="5">
        <f t="shared" si="8"/>
        <v>1569777.2982262401</v>
      </c>
      <c r="K27" s="5">
        <f t="shared" si="0"/>
        <v>1433788.2012674457</v>
      </c>
      <c r="L27" s="18">
        <f t="shared" si="1"/>
        <v>90439.972090750802</v>
      </c>
      <c r="M27" s="19">
        <f t="shared" si="2"/>
        <v>6.5947743040656537E-2</v>
      </c>
      <c r="N27" s="18">
        <f t="shared" si="3"/>
        <v>28040.205375112226</v>
      </c>
    </row>
    <row r="28" spans="1:14" x14ac:dyDescent="0.2">
      <c r="A28" s="20">
        <v>2040</v>
      </c>
      <c r="B28" s="3">
        <f>B8</f>
        <v>0.03</v>
      </c>
      <c r="C28" s="4">
        <v>-1843.2</v>
      </c>
      <c r="D28" s="4">
        <f t="shared" si="9"/>
        <v>-1122.0826109010318</v>
      </c>
      <c r="E28" s="4">
        <f t="shared" si="6"/>
        <v>5427.3629055981646</v>
      </c>
      <c r="F28" s="4">
        <v>0</v>
      </c>
      <c r="G28" s="7">
        <f t="shared" si="4"/>
        <v>3.1249999999999997E-3</v>
      </c>
      <c r="H28" s="20">
        <f t="shared" si="5"/>
        <v>288</v>
      </c>
      <c r="I28" s="4">
        <f t="shared" si="7"/>
        <v>-118674.70813365837</v>
      </c>
      <c r="J28" s="5">
        <f t="shared" si="8"/>
        <v>1616870.6171730272</v>
      </c>
      <c r="K28" s="5">
        <f t="shared" si="0"/>
        <v>1498195.9090393689</v>
      </c>
      <c r="L28" s="18">
        <f t="shared" si="1"/>
        <v>93952.671308288758</v>
      </c>
      <c r="M28" s="19">
        <f t="shared" si="2"/>
        <v>6.5527580172047808E-2</v>
      </c>
      <c r="N28" s="18">
        <f t="shared" si="3"/>
        <v>29544.963536365591</v>
      </c>
    </row>
    <row r="29" spans="1:14" x14ac:dyDescent="0.2">
      <c r="A29" s="20">
        <v>2041</v>
      </c>
      <c r="B29" s="3">
        <f>B8</f>
        <v>0.03</v>
      </c>
      <c r="C29" s="4">
        <v>-1843.2</v>
      </c>
      <c r="D29" s="4">
        <f t="shared" si="9"/>
        <v>-1155.7450892280629</v>
      </c>
      <c r="E29" s="4">
        <f t="shared" si="6"/>
        <v>5590.1837927661099</v>
      </c>
      <c r="F29" s="4">
        <v>0</v>
      </c>
      <c r="G29" s="7">
        <f t="shared" si="4"/>
        <v>3.1249999999999997E-3</v>
      </c>
      <c r="H29" s="20">
        <f t="shared" si="5"/>
        <v>300</v>
      </c>
      <c r="I29" s="4">
        <f t="shared" si="7"/>
        <v>-100699.75299494033</v>
      </c>
      <c r="J29" s="5">
        <f t="shared" si="8"/>
        <v>1665376.7356882181</v>
      </c>
      <c r="K29" s="5">
        <f t="shared" si="0"/>
        <v>1564676.9826932778</v>
      </c>
      <c r="L29" s="18">
        <f t="shared" si="1"/>
        <v>97575.938096365484</v>
      </c>
      <c r="M29" s="19">
        <f t="shared" si="2"/>
        <v>6.5128957773573415E-2</v>
      </c>
      <c r="N29" s="18">
        <f t="shared" si="3"/>
        <v>31094.864442456565</v>
      </c>
    </row>
    <row r="30" spans="1:14" x14ac:dyDescent="0.2">
      <c r="A30" s="20">
        <v>2042</v>
      </c>
      <c r="B30" s="3">
        <f>B8</f>
        <v>0.03</v>
      </c>
      <c r="C30" s="4">
        <v>-1843.2</v>
      </c>
      <c r="D30" s="4">
        <f t="shared" si="9"/>
        <v>-1190.4174419049048</v>
      </c>
      <c r="E30" s="4">
        <f t="shared" si="6"/>
        <v>5757.8893065490938</v>
      </c>
      <c r="F30" s="4">
        <v>0</v>
      </c>
      <c r="G30" s="7">
        <f t="shared" si="4"/>
        <v>3.1249999999999997E-3</v>
      </c>
      <c r="H30" s="20">
        <f t="shared" si="5"/>
        <v>312</v>
      </c>
      <c r="I30" s="4">
        <f t="shared" si="7"/>
        <v>-82039.030083954713</v>
      </c>
      <c r="J30" s="5">
        <f t="shared" si="8"/>
        <v>1715338.0377588647</v>
      </c>
      <c r="K30" s="5">
        <f t="shared" si="0"/>
        <v>1633299.0076749099</v>
      </c>
      <c r="L30" s="18">
        <f t="shared" si="1"/>
        <v>101313.28735736239</v>
      </c>
      <c r="M30" s="19">
        <f t="shared" si="2"/>
        <v>6.4750289342770218E-2</v>
      </c>
      <c r="N30" s="18">
        <f t="shared" si="3"/>
        <v>32691.262375730268</v>
      </c>
    </row>
    <row r="31" spans="1:14" x14ac:dyDescent="0.2">
      <c r="A31" s="20">
        <v>2043</v>
      </c>
      <c r="B31" s="3">
        <f>B8</f>
        <v>0.03</v>
      </c>
      <c r="C31" s="4">
        <v>-1843.2</v>
      </c>
      <c r="D31" s="4">
        <f t="shared" si="9"/>
        <v>-1226.129965162052</v>
      </c>
      <c r="E31" s="4">
        <f t="shared" si="6"/>
        <v>5930.625985745567</v>
      </c>
      <c r="F31" s="4">
        <v>0</v>
      </c>
      <c r="G31" s="7">
        <f t="shared" si="4"/>
        <v>3.1249999999999997E-3</v>
      </c>
      <c r="H31" s="20">
        <f t="shared" si="5"/>
        <v>324</v>
      </c>
      <c r="I31" s="4">
        <f t="shared" si="7"/>
        <v>-62666.37647379328</v>
      </c>
      <c r="J31" s="5">
        <f t="shared" si="8"/>
        <v>1766798.1788916306</v>
      </c>
      <c r="K31" s="5">
        <f t="shared" si="0"/>
        <v>1704131.8024178373</v>
      </c>
      <c r="L31" s="18">
        <f t="shared" si="1"/>
        <v>105168.3469899296</v>
      </c>
      <c r="M31" s="19">
        <f t="shared" si="2"/>
        <v>6.4390137075784101E-2</v>
      </c>
      <c r="N31" s="18">
        <f t="shared" si="3"/>
        <v>34335.552247002182</v>
      </c>
    </row>
    <row r="32" spans="1:14" x14ac:dyDescent="0.2">
      <c r="A32" s="20">
        <v>2044</v>
      </c>
      <c r="B32" s="3">
        <f>B8</f>
        <v>0.03</v>
      </c>
      <c r="C32" s="4">
        <v>-1843.2</v>
      </c>
      <c r="D32" s="4">
        <f t="shared" si="9"/>
        <v>-1262.9138641169136</v>
      </c>
      <c r="E32" s="4">
        <f t="shared" si="6"/>
        <v>6108.5447653179344</v>
      </c>
      <c r="F32" s="4">
        <v>0</v>
      </c>
      <c r="G32" s="7">
        <f t="shared" si="4"/>
        <v>3.1249999999999997E-3</v>
      </c>
      <c r="H32" s="20">
        <f t="shared" si="5"/>
        <v>336</v>
      </c>
      <c r="I32" s="4">
        <f t="shared" si="7"/>
        <v>-42554.631088068214</v>
      </c>
      <c r="J32" s="5">
        <f t="shared" si="8"/>
        <v>1819802.1242583797</v>
      </c>
      <c r="K32" s="5">
        <f t="shared" si="0"/>
        <v>1777247.4931703114</v>
      </c>
      <c r="L32" s="18">
        <f t="shared" si="1"/>
        <v>109144.86156688638</v>
      </c>
      <c r="M32" s="19">
        <f t="shared" si="2"/>
        <v>6.4047194830840357E-2</v>
      </c>
      <c r="N32" s="18">
        <f t="shared" si="3"/>
        <v>36029.170814412253</v>
      </c>
    </row>
    <row r="33" spans="1:14" x14ac:dyDescent="0.2">
      <c r="A33" s="20">
        <v>2045</v>
      </c>
      <c r="B33" s="3">
        <f>B8</f>
        <v>0.03</v>
      </c>
      <c r="C33" s="4">
        <v>-1843.2</v>
      </c>
      <c r="D33" s="4">
        <f t="shared" si="9"/>
        <v>-1300.801280040421</v>
      </c>
      <c r="E33" s="4">
        <f t="shared" si="6"/>
        <v>6291.8011082774728</v>
      </c>
      <c r="F33" s="4">
        <v>0</v>
      </c>
      <c r="G33" s="7">
        <f t="shared" si="4"/>
        <v>3.1249999999999997E-3</v>
      </c>
      <c r="H33" s="20">
        <f t="shared" si="5"/>
        <v>348</v>
      </c>
      <c r="I33" s="4">
        <f t="shared" si="7"/>
        <v>-21675.596620220731</v>
      </c>
      <c r="J33" s="5">
        <f t="shared" si="8"/>
        <v>1874396.1879861311</v>
      </c>
      <c r="K33" s="5">
        <f t="shared" si="0"/>
        <v>1852720.5913659104</v>
      </c>
      <c r="L33" s="18">
        <f t="shared" si="1"/>
        <v>113246.69613444354</v>
      </c>
      <c r="M33" s="19">
        <f t="shared" si="2"/>
        <v>6.3720273383213746E-2</v>
      </c>
      <c r="N33" s="18">
        <f t="shared" si="3"/>
        <v>37773.597938844621</v>
      </c>
    </row>
    <row r="34" spans="1:14" x14ac:dyDescent="0.2">
      <c r="A34" s="20">
        <v>2046</v>
      </c>
      <c r="B34" s="3">
        <f>B8</f>
        <v>0.03</v>
      </c>
      <c r="C34" s="4">
        <v>-1843.2</v>
      </c>
      <c r="D34" s="4">
        <f t="shared" si="9"/>
        <v>-1339.8253184416337</v>
      </c>
      <c r="E34" s="4">
        <f t="shared" si="6"/>
        <v>6480.5551415257969</v>
      </c>
      <c r="F34" s="4">
        <v>0</v>
      </c>
      <c r="G34" s="7">
        <f t="shared" si="4"/>
        <v>3.1249999999999997E-3</v>
      </c>
      <c r="H34" s="20">
        <f t="shared" si="5"/>
        <v>360</v>
      </c>
      <c r="I34" s="4">
        <f t="shared" si="7"/>
        <v>0</v>
      </c>
      <c r="J34" s="5">
        <f t="shared" si="8"/>
        <v>1930628.073625715</v>
      </c>
      <c r="K34" s="5">
        <f t="shared" si="0"/>
        <v>1930628.073625715</v>
      </c>
      <c r="L34" s="18">
        <f t="shared" si="1"/>
        <v>117477.84013681457</v>
      </c>
      <c r="M34" s="19">
        <f t="shared" si="2"/>
        <v>6.3408287619993758E-2</v>
      </c>
      <c r="N34" s="18">
        <f t="shared" si="3"/>
        <v>39570.357877009956</v>
      </c>
    </row>
    <row r="35" spans="1:14" x14ac:dyDescent="0.2">
      <c r="A35" s="20">
        <v>2047</v>
      </c>
      <c r="B35" s="3">
        <f>B8</f>
        <v>0.03</v>
      </c>
      <c r="C35" s="4">
        <v>0</v>
      </c>
      <c r="D35" s="4">
        <f t="shared" si="9"/>
        <v>-1380.0200779948827</v>
      </c>
      <c r="E35" s="4">
        <f t="shared" si="6"/>
        <v>6674.9717957715711</v>
      </c>
      <c r="F35" s="4">
        <v>0</v>
      </c>
      <c r="G35" s="20"/>
      <c r="H35" s="20"/>
      <c r="I35" s="4">
        <v>0</v>
      </c>
      <c r="J35" s="5">
        <f t="shared" si="8"/>
        <v>1988546.9158344865</v>
      </c>
      <c r="K35" s="5">
        <f t="shared" si="0"/>
        <v>1988546.9158344865</v>
      </c>
      <c r="L35" s="18">
        <f t="shared" si="1"/>
        <v>121458.26282209175</v>
      </c>
      <c r="M35" s="19">
        <f t="shared" si="2"/>
        <v>6.2911269384990046E-2</v>
      </c>
      <c r="N35" s="18">
        <f t="shared" si="3"/>
        <v>63539.420613320261</v>
      </c>
    </row>
    <row r="36" spans="1:14" x14ac:dyDescent="0.2">
      <c r="A36" s="20">
        <v>2048</v>
      </c>
      <c r="B36" s="3">
        <f>B8</f>
        <v>0.03</v>
      </c>
      <c r="C36" s="4">
        <v>0</v>
      </c>
      <c r="D36" s="4">
        <f t="shared" si="9"/>
        <v>-1421.4206803347292</v>
      </c>
      <c r="E36" s="4">
        <f t="shared" si="6"/>
        <v>6875.2209496447185</v>
      </c>
      <c r="F36" s="4">
        <v>0</v>
      </c>
      <c r="G36" s="20"/>
      <c r="H36" s="20"/>
      <c r="I36" s="4">
        <v>0</v>
      </c>
      <c r="J36" s="5">
        <f t="shared" si="8"/>
        <v>2048203.3233095212</v>
      </c>
      <c r="K36" s="5">
        <f t="shared" si="0"/>
        <v>2048203.3233095212</v>
      </c>
      <c r="L36" s="18">
        <f t="shared" si="1"/>
        <v>125102.01070675458</v>
      </c>
      <c r="M36" s="19">
        <f t="shared" si="2"/>
        <v>6.2911269384990087E-2</v>
      </c>
      <c r="N36" s="18">
        <f t="shared" si="3"/>
        <v>65445.603231719877</v>
      </c>
    </row>
    <row r="37" spans="1:14" x14ac:dyDescent="0.2">
      <c r="A37" s="20">
        <v>2049</v>
      </c>
      <c r="B37" s="3">
        <f>B8</f>
        <v>0.03</v>
      </c>
      <c r="C37" s="4">
        <v>0</v>
      </c>
      <c r="D37" s="4">
        <f t="shared" si="9"/>
        <v>-1464.0633007447711</v>
      </c>
      <c r="E37" s="4">
        <f t="shared" si="6"/>
        <v>7081.4775781340604</v>
      </c>
      <c r="F37" s="4">
        <v>0</v>
      </c>
      <c r="G37" s="20"/>
      <c r="H37" s="20"/>
      <c r="I37" s="4">
        <v>0</v>
      </c>
      <c r="J37" s="5">
        <f t="shared" si="8"/>
        <v>2109649.423008807</v>
      </c>
      <c r="K37" s="5">
        <f t="shared" si="0"/>
        <v>2109649.423008807</v>
      </c>
      <c r="L37" s="18">
        <f t="shared" si="1"/>
        <v>128855.07102795728</v>
      </c>
      <c r="M37" s="19">
        <f t="shared" si="2"/>
        <v>6.2911269384990115E-2</v>
      </c>
      <c r="N37" s="18">
        <f t="shared" si="3"/>
        <v>67408.971328671469</v>
      </c>
    </row>
    <row r="38" spans="1:14" x14ac:dyDescent="0.2">
      <c r="A38" s="20">
        <v>2050</v>
      </c>
      <c r="B38" s="3">
        <f>B8</f>
        <v>0.03</v>
      </c>
      <c r="C38" s="4">
        <v>0</v>
      </c>
      <c r="D38" s="4">
        <f t="shared" si="9"/>
        <v>-1507.9851997671144</v>
      </c>
      <c r="E38" s="4">
        <f t="shared" ref="E38:E69" si="10">E37*(1+B38)</f>
        <v>7293.9219054780824</v>
      </c>
      <c r="F38" s="4">
        <v>0</v>
      </c>
      <c r="G38" s="20"/>
      <c r="H38" s="20"/>
      <c r="I38" s="4">
        <v>0</v>
      </c>
      <c r="J38" s="5">
        <f t="shared" ref="J38:J69" si="11">J37*(1+B38)</f>
        <v>2172938.9056990715</v>
      </c>
      <c r="K38" s="5">
        <f t="shared" si="0"/>
        <v>2172938.9056990715</v>
      </c>
      <c r="L38" s="18">
        <f t="shared" si="1"/>
        <v>132720.72315879609</v>
      </c>
      <c r="M38" s="19">
        <f t="shared" si="2"/>
        <v>6.2911269384990143E-2</v>
      </c>
      <c r="N38" s="18">
        <f t="shared" si="3"/>
        <v>69431.240468531614</v>
      </c>
    </row>
    <row r="39" spans="1:14" x14ac:dyDescent="0.2">
      <c r="A39" s="20">
        <v>2051</v>
      </c>
      <c r="B39" s="3">
        <f>B8</f>
        <v>0.03</v>
      </c>
      <c r="C39" s="4">
        <v>0</v>
      </c>
      <c r="D39" s="4">
        <f t="shared" si="9"/>
        <v>-1553.2247557601279</v>
      </c>
      <c r="E39" s="4">
        <f t="shared" si="10"/>
        <v>7512.739562642425</v>
      </c>
      <c r="F39" s="4">
        <v>0</v>
      </c>
      <c r="G39" s="20"/>
      <c r="H39" s="20"/>
      <c r="I39" s="4">
        <v>0</v>
      </c>
      <c r="J39" s="5">
        <f t="shared" si="11"/>
        <v>2238127.0728700436</v>
      </c>
      <c r="K39" s="5">
        <f t="shared" si="0"/>
        <v>2238127.0728700436</v>
      </c>
      <c r="L39" s="18">
        <f t="shared" si="1"/>
        <v>136702.34485355968</v>
      </c>
      <c r="M39" s="19">
        <f t="shared" si="2"/>
        <v>6.2911269384990004E-2</v>
      </c>
      <c r="N39" s="18">
        <f t="shared" si="3"/>
        <v>71514.177682587571</v>
      </c>
    </row>
    <row r="40" spans="1:14" x14ac:dyDescent="0.2">
      <c r="A40" s="20">
        <v>2052</v>
      </c>
      <c r="B40" s="3">
        <f>B8</f>
        <v>0.03</v>
      </c>
      <c r="C40" s="4">
        <v>0</v>
      </c>
      <c r="D40" s="4">
        <f t="shared" si="9"/>
        <v>-1599.8214984329318</v>
      </c>
      <c r="E40" s="4">
        <f t="shared" si="10"/>
        <v>7738.1217495216979</v>
      </c>
      <c r="F40" s="4">
        <v>0</v>
      </c>
      <c r="G40" s="20"/>
      <c r="H40" s="20"/>
      <c r="I40" s="4">
        <v>0</v>
      </c>
      <c r="J40" s="5">
        <f t="shared" si="11"/>
        <v>2305270.885056145</v>
      </c>
      <c r="K40" s="5">
        <f t="shared" si="0"/>
        <v>2305270.885056145</v>
      </c>
      <c r="L40" s="18">
        <f t="shared" si="1"/>
        <v>140803.41519916663</v>
      </c>
      <c r="M40" s="19">
        <f t="shared" si="2"/>
        <v>6.2911269384990073E-2</v>
      </c>
      <c r="N40" s="18">
        <f t="shared" si="3"/>
        <v>73659.603013065192</v>
      </c>
    </row>
    <row r="41" spans="1:14" x14ac:dyDescent="0.2">
      <c r="A41" s="20">
        <v>2053</v>
      </c>
      <c r="B41" s="3">
        <f>B8</f>
        <v>0.03</v>
      </c>
      <c r="C41" s="4">
        <v>0</v>
      </c>
      <c r="D41" s="4">
        <f t="shared" si="9"/>
        <v>-1647.8161433859198</v>
      </c>
      <c r="E41" s="4">
        <f t="shared" si="10"/>
        <v>7970.2654020073487</v>
      </c>
      <c r="F41" s="4">
        <v>0</v>
      </c>
      <c r="G41" s="20"/>
      <c r="H41" s="20"/>
      <c r="I41" s="4">
        <v>0</v>
      </c>
      <c r="J41" s="5">
        <f t="shared" si="11"/>
        <v>2374429.0116078295</v>
      </c>
      <c r="K41" s="5">
        <f t="shared" si="0"/>
        <v>2374429.0116078295</v>
      </c>
      <c r="L41" s="18">
        <f t="shared" si="1"/>
        <v>145027.51765514159</v>
      </c>
      <c r="M41" s="19">
        <f t="shared" si="2"/>
        <v>6.2911269384990059E-2</v>
      </c>
      <c r="N41" s="18">
        <f t="shared" si="3"/>
        <v>75869.39110345715</v>
      </c>
    </row>
    <row r="42" spans="1:14" x14ac:dyDescent="0.2">
      <c r="A42" s="20">
        <v>2054</v>
      </c>
      <c r="B42" s="3">
        <f>B8</f>
        <v>0.03</v>
      </c>
      <c r="C42" s="4">
        <v>0</v>
      </c>
      <c r="D42" s="4">
        <f t="shared" si="9"/>
        <v>-1697.2506276874974</v>
      </c>
      <c r="E42" s="4">
        <f t="shared" si="10"/>
        <v>8209.3733640675691</v>
      </c>
      <c r="F42" s="4">
        <v>0</v>
      </c>
      <c r="G42" s="20"/>
      <c r="H42" s="20"/>
      <c r="I42" s="4">
        <v>0</v>
      </c>
      <c r="J42" s="5">
        <f t="shared" si="11"/>
        <v>2445661.8819560646</v>
      </c>
      <c r="K42" s="5">
        <f t="shared" si="0"/>
        <v>2445661.8819560646</v>
      </c>
      <c r="L42" s="18">
        <f t="shared" si="1"/>
        <v>149378.34318479599</v>
      </c>
      <c r="M42" s="19">
        <f t="shared" si="2"/>
        <v>6.2911269384990115E-2</v>
      </c>
      <c r="N42" s="18">
        <f t="shared" si="3"/>
        <v>78145.472836560861</v>
      </c>
    </row>
    <row r="43" spans="1:14" x14ac:dyDescent="0.2">
      <c r="A43" s="20">
        <v>2055</v>
      </c>
      <c r="B43" s="3">
        <f>B8</f>
        <v>0.03</v>
      </c>
      <c r="C43" s="4">
        <v>0</v>
      </c>
      <c r="D43" s="4">
        <f t="shared" si="9"/>
        <v>-1748.1681465181223</v>
      </c>
      <c r="E43" s="4">
        <f t="shared" si="10"/>
        <v>8455.6545649895961</v>
      </c>
      <c r="F43" s="4">
        <v>0</v>
      </c>
      <c r="G43" s="20"/>
      <c r="H43" s="20"/>
      <c r="I43" s="4">
        <v>0</v>
      </c>
      <c r="J43" s="5">
        <f t="shared" si="11"/>
        <v>2519031.7384147467</v>
      </c>
      <c r="K43" s="5">
        <f t="shared" si="0"/>
        <v>2519031.7384147467</v>
      </c>
      <c r="L43" s="18">
        <f t="shared" si="1"/>
        <v>153859.69348033977</v>
      </c>
      <c r="M43" s="19">
        <f t="shared" si="2"/>
        <v>6.2911269384990073E-2</v>
      </c>
      <c r="N43" s="18">
        <f t="shared" si="3"/>
        <v>80489.837021657673</v>
      </c>
    </row>
    <row r="44" spans="1:14" x14ac:dyDescent="0.2">
      <c r="A44" s="20">
        <v>2056</v>
      </c>
      <c r="B44" s="3">
        <f>B8</f>
        <v>0.03</v>
      </c>
      <c r="C44" s="4">
        <v>0</v>
      </c>
      <c r="D44" s="4">
        <f t="shared" si="9"/>
        <v>-1800.6131909136659</v>
      </c>
      <c r="E44" s="4">
        <f t="shared" si="10"/>
        <v>8709.3242019392837</v>
      </c>
      <c r="F44" s="4">
        <v>0</v>
      </c>
      <c r="G44" s="20"/>
      <c r="H44" s="20"/>
      <c r="I44" s="4">
        <v>0</v>
      </c>
      <c r="J44" s="5">
        <f t="shared" si="11"/>
        <v>2594602.6905671894</v>
      </c>
      <c r="K44" s="5">
        <f t="shared" si="0"/>
        <v>2594602.6905671894</v>
      </c>
      <c r="L44" s="18">
        <f t="shared" si="1"/>
        <v>158475.48428475007</v>
      </c>
      <c r="M44" s="19">
        <f t="shared" si="2"/>
        <v>6.2911269384990115E-2</v>
      </c>
      <c r="N44" s="18">
        <f t="shared" si="3"/>
        <v>82904.532132307417</v>
      </c>
    </row>
    <row r="45" spans="1:14" x14ac:dyDescent="0.2">
      <c r="A45" s="20">
        <v>2057</v>
      </c>
      <c r="B45" s="3">
        <f>B8</f>
        <v>0.03</v>
      </c>
      <c r="C45" s="4">
        <v>0</v>
      </c>
      <c r="D45" s="4">
        <f t="shared" si="9"/>
        <v>-1854.631586641076</v>
      </c>
      <c r="E45" s="4">
        <f t="shared" si="10"/>
        <v>8970.603927997463</v>
      </c>
      <c r="F45" s="4">
        <v>0</v>
      </c>
      <c r="G45" s="20"/>
      <c r="H45" s="20"/>
      <c r="I45" s="4">
        <v>0</v>
      </c>
      <c r="J45" s="5">
        <f t="shared" si="11"/>
        <v>2672440.7712842049</v>
      </c>
      <c r="K45" s="5">
        <f t="shared" si="0"/>
        <v>2672440.7712842049</v>
      </c>
      <c r="L45" s="18">
        <f t="shared" si="1"/>
        <v>163229.74881329219</v>
      </c>
      <c r="M45" s="19">
        <f t="shared" si="2"/>
        <v>6.2911269384989948E-2</v>
      </c>
      <c r="N45" s="18">
        <f t="shared" si="3"/>
        <v>85391.66809627664</v>
      </c>
    </row>
    <row r="46" spans="1:14" x14ac:dyDescent="0.2">
      <c r="A46" s="20">
        <v>2058</v>
      </c>
      <c r="B46" s="3">
        <f>B8</f>
        <v>0.03</v>
      </c>
      <c r="C46" s="4">
        <v>0</v>
      </c>
      <c r="D46" s="4">
        <f t="shared" si="9"/>
        <v>-1910.2705342403083</v>
      </c>
      <c r="E46" s="4">
        <f t="shared" si="10"/>
        <v>9239.7220458373868</v>
      </c>
      <c r="F46" s="4">
        <v>0</v>
      </c>
      <c r="G46" s="20"/>
      <c r="H46" s="20"/>
      <c r="I46" s="4">
        <v>0</v>
      </c>
      <c r="J46" s="5">
        <f t="shared" si="11"/>
        <v>2752613.994422731</v>
      </c>
      <c r="K46" s="5">
        <f t="shared" si="0"/>
        <v>2752613.994422731</v>
      </c>
      <c r="L46" s="18">
        <f t="shared" si="1"/>
        <v>168126.64127769103</v>
      </c>
      <c r="M46" s="19">
        <f t="shared" si="2"/>
        <v>6.291126938498999E-2</v>
      </c>
      <c r="N46" s="18">
        <f t="shared" si="3"/>
        <v>87953.418139164947</v>
      </c>
    </row>
    <row r="47" spans="1:14" x14ac:dyDescent="0.2">
      <c r="A47" s="20">
        <v>2059</v>
      </c>
      <c r="B47" s="3">
        <f>B8</f>
        <v>0.03</v>
      </c>
      <c r="C47" s="4">
        <v>0</v>
      </c>
      <c r="D47" s="4">
        <f t="shared" si="9"/>
        <v>-1967.5786502675176</v>
      </c>
      <c r="E47" s="4">
        <f t="shared" si="10"/>
        <v>9516.9137072125086</v>
      </c>
      <c r="F47" s="4">
        <v>0</v>
      </c>
      <c r="G47" s="20"/>
      <c r="H47" s="20"/>
      <c r="I47" s="4">
        <v>0</v>
      </c>
      <c r="J47" s="5">
        <f t="shared" si="11"/>
        <v>2835192.4142554128</v>
      </c>
      <c r="K47" s="5">
        <f t="shared" si="0"/>
        <v>2835192.4142554128</v>
      </c>
      <c r="L47" s="18">
        <f t="shared" si="1"/>
        <v>173170.44051602168</v>
      </c>
      <c r="M47" s="19">
        <f t="shared" si="2"/>
        <v>6.2911269384989962E-2</v>
      </c>
      <c r="N47" s="18">
        <f t="shared" si="3"/>
        <v>90592.020683339899</v>
      </c>
    </row>
    <row r="48" spans="1:14" x14ac:dyDescent="0.2">
      <c r="A48" s="20">
        <v>2060</v>
      </c>
      <c r="B48" s="3">
        <f>B8</f>
        <v>0.03</v>
      </c>
      <c r="C48" s="4">
        <v>0</v>
      </c>
      <c r="D48" s="4">
        <f t="shared" si="9"/>
        <v>-2026.606009775543</v>
      </c>
      <c r="E48" s="4">
        <f t="shared" si="10"/>
        <v>9802.4211184288833</v>
      </c>
      <c r="F48" s="4">
        <v>0</v>
      </c>
      <c r="G48" s="20"/>
      <c r="H48" s="20"/>
      <c r="I48" s="4">
        <v>0</v>
      </c>
      <c r="J48" s="5">
        <f t="shared" si="11"/>
        <v>2920248.186683075</v>
      </c>
      <c r="K48" s="5">
        <f t="shared" si="0"/>
        <v>2920248.186683075</v>
      </c>
      <c r="L48" s="18">
        <f t="shared" si="1"/>
        <v>178365.55373150235</v>
      </c>
      <c r="M48" s="19">
        <f t="shared" si="2"/>
        <v>6.2911269384989976E-2</v>
      </c>
      <c r="N48" s="18">
        <f t="shared" si="3"/>
        <v>93309.781303840078</v>
      </c>
    </row>
    <row r="49" spans="1:14" x14ac:dyDescent="0.2">
      <c r="A49" s="20">
        <v>2061</v>
      </c>
      <c r="B49" s="3">
        <f>B8</f>
        <v>0.03</v>
      </c>
      <c r="C49" s="4">
        <v>0</v>
      </c>
      <c r="D49" s="4">
        <f t="shared" si="9"/>
        <v>-2087.4041900688094</v>
      </c>
      <c r="E49" s="4">
        <f t="shared" si="10"/>
        <v>10096.49375198175</v>
      </c>
      <c r="F49" s="4">
        <v>0</v>
      </c>
      <c r="G49" s="20"/>
      <c r="H49" s="20"/>
      <c r="I49" s="4">
        <v>0</v>
      </c>
      <c r="J49" s="5">
        <f t="shared" si="11"/>
        <v>3007855.6322835675</v>
      </c>
      <c r="K49" s="5">
        <f t="shared" si="0"/>
        <v>3007855.6322835675</v>
      </c>
      <c r="L49" s="18">
        <f t="shared" si="1"/>
        <v>183716.52034344769</v>
      </c>
      <c r="M49" s="19">
        <f t="shared" si="2"/>
        <v>6.2911269384990059E-2</v>
      </c>
      <c r="N49" s="18">
        <f t="shared" si="3"/>
        <v>96109.074742955287</v>
      </c>
    </row>
    <row r="50" spans="1:14" x14ac:dyDescent="0.2">
      <c r="A50" s="20">
        <v>2062</v>
      </c>
      <c r="B50" s="3">
        <f>B8</f>
        <v>0.03</v>
      </c>
      <c r="C50" s="4">
        <v>0</v>
      </c>
      <c r="D50" s="4">
        <f t="shared" si="9"/>
        <v>-2150.0263157708737</v>
      </c>
      <c r="E50" s="4">
        <f t="shared" si="10"/>
        <v>10399.388564541203</v>
      </c>
      <c r="F50" s="4">
        <v>0</v>
      </c>
      <c r="G50" s="20"/>
      <c r="H50" s="20"/>
      <c r="I50" s="4">
        <v>0</v>
      </c>
      <c r="J50" s="5">
        <f t="shared" si="11"/>
        <v>3098091.3012520745</v>
      </c>
      <c r="K50" s="5">
        <f t="shared" si="0"/>
        <v>3098091.3012520745</v>
      </c>
      <c r="L50" s="18">
        <f t="shared" si="1"/>
        <v>189228.01595375105</v>
      </c>
      <c r="M50" s="19">
        <f t="shared" si="2"/>
        <v>6.2911269384990032E-2</v>
      </c>
      <c r="N50" s="18">
        <f t="shared" si="3"/>
        <v>98992.346985243945</v>
      </c>
    </row>
    <row r="51" spans="1:14" x14ac:dyDescent="0.2">
      <c r="A51" s="20">
        <v>2063</v>
      </c>
      <c r="B51" s="3">
        <f>B8</f>
        <v>0.03</v>
      </c>
      <c r="C51" s="4">
        <v>0</v>
      </c>
      <c r="D51" s="4">
        <f t="shared" si="9"/>
        <v>-2214.5271052439998</v>
      </c>
      <c r="E51" s="4">
        <f t="shared" si="10"/>
        <v>10711.370221477438</v>
      </c>
      <c r="F51" s="4">
        <v>0</v>
      </c>
      <c r="G51" s="20"/>
      <c r="H51" s="20"/>
      <c r="I51" s="4">
        <v>0</v>
      </c>
      <c r="J51" s="5">
        <f t="shared" si="11"/>
        <v>3191034.0402896367</v>
      </c>
      <c r="K51" s="5">
        <f t="shared" si="0"/>
        <v>3191034.0402896367</v>
      </c>
      <c r="L51" s="18">
        <f t="shared" si="1"/>
        <v>194904.85643236342</v>
      </c>
      <c r="M51" s="19">
        <f t="shared" si="2"/>
        <v>6.291126938498999E-2</v>
      </c>
      <c r="N51" s="18">
        <f t="shared" si="3"/>
        <v>101962.11739480126</v>
      </c>
    </row>
    <row r="52" spans="1:14" x14ac:dyDescent="0.2">
      <c r="A52" s="20">
        <v>2064</v>
      </c>
      <c r="B52" s="3">
        <f>B8</f>
        <v>0.03</v>
      </c>
      <c r="C52" s="4">
        <v>0</v>
      </c>
      <c r="D52" s="4">
        <f t="shared" si="9"/>
        <v>-2280.9629184013197</v>
      </c>
      <c r="E52" s="4">
        <f t="shared" si="10"/>
        <v>11032.711328121763</v>
      </c>
      <c r="F52" s="4">
        <v>0</v>
      </c>
      <c r="G52" s="20"/>
      <c r="H52" s="20"/>
      <c r="I52" s="4">
        <v>0</v>
      </c>
      <c r="J52" s="5">
        <f t="shared" si="11"/>
        <v>3286765.0614983258</v>
      </c>
      <c r="K52" s="5">
        <f t="shared" si="0"/>
        <v>3286765.0614983258</v>
      </c>
      <c r="L52" s="18">
        <f t="shared" si="1"/>
        <v>200752.0021253344</v>
      </c>
      <c r="M52" s="19">
        <f t="shared" si="2"/>
        <v>6.2911269384990004E-2</v>
      </c>
      <c r="N52" s="18">
        <f t="shared" si="3"/>
        <v>105020.98091664532</v>
      </c>
    </row>
    <row r="53" spans="1:14" x14ac:dyDescent="0.2">
      <c r="A53" s="20">
        <v>2065</v>
      </c>
      <c r="B53" s="3">
        <f>B8</f>
        <v>0.03</v>
      </c>
      <c r="C53" s="4">
        <v>0</v>
      </c>
      <c r="D53" s="4">
        <f t="shared" si="9"/>
        <v>-2349.3918059533594</v>
      </c>
      <c r="E53" s="4">
        <f t="shared" si="10"/>
        <v>11363.692667965415</v>
      </c>
      <c r="F53" s="4">
        <v>0</v>
      </c>
      <c r="G53" s="20"/>
      <c r="H53" s="20"/>
      <c r="I53" s="4">
        <v>0</v>
      </c>
      <c r="J53" s="5">
        <f t="shared" si="11"/>
        <v>3385368.0133432755</v>
      </c>
      <c r="K53" s="5">
        <f t="shared" si="0"/>
        <v>3385368.0133432755</v>
      </c>
      <c r="L53" s="18">
        <f t="shared" si="1"/>
        <v>206774.56218909443</v>
      </c>
      <c r="M53" s="19">
        <f t="shared" si="2"/>
        <v>6.2911269384990004E-2</v>
      </c>
      <c r="N53" s="18">
        <f t="shared" si="3"/>
        <v>108171.61034414468</v>
      </c>
    </row>
    <row r="54" spans="1:14" x14ac:dyDescent="0.2">
      <c r="A54" s="20">
        <v>2066</v>
      </c>
      <c r="B54" s="3">
        <f>B8</f>
        <v>0.03</v>
      </c>
      <c r="C54" s="4">
        <v>0</v>
      </c>
      <c r="D54" s="4">
        <f t="shared" si="9"/>
        <v>-2419.8735601319604</v>
      </c>
      <c r="E54" s="4">
        <f t="shared" si="10"/>
        <v>11704.603448004378</v>
      </c>
      <c r="F54" s="4">
        <v>0</v>
      </c>
      <c r="G54" s="20"/>
      <c r="H54" s="20"/>
      <c r="I54" s="4">
        <v>0</v>
      </c>
      <c r="J54" s="5">
        <f t="shared" si="11"/>
        <v>3486929.0537435738</v>
      </c>
      <c r="K54" s="5">
        <f t="shared" si="0"/>
        <v>3486929.0537435738</v>
      </c>
      <c r="L54" s="18">
        <f t="shared" si="1"/>
        <v>212977.79905476733</v>
      </c>
      <c r="M54" s="19">
        <f t="shared" si="2"/>
        <v>6.2911269384990032E-2</v>
      </c>
      <c r="N54" s="18">
        <f t="shared" si="3"/>
        <v>111416.75865446901</v>
      </c>
    </row>
    <row r="55" spans="1:14" x14ac:dyDescent="0.2">
      <c r="A55" s="20">
        <v>2067</v>
      </c>
      <c r="B55" s="3">
        <f>B8</f>
        <v>0.03</v>
      </c>
      <c r="C55" s="4">
        <v>0</v>
      </c>
      <c r="D55" s="4">
        <f t="shared" si="9"/>
        <v>-2492.4697669359193</v>
      </c>
      <c r="E55" s="4">
        <f t="shared" si="10"/>
        <v>12055.741551444509</v>
      </c>
      <c r="F55" s="4">
        <v>0</v>
      </c>
      <c r="G55" s="20"/>
      <c r="H55" s="20"/>
      <c r="I55" s="4">
        <v>0</v>
      </c>
      <c r="J55" s="5">
        <f t="shared" si="11"/>
        <v>3591536.925355881</v>
      </c>
      <c r="K55" s="5">
        <f t="shared" si="0"/>
        <v>3591536.925355881</v>
      </c>
      <c r="L55" s="18">
        <f t="shared" si="1"/>
        <v>219367.13302641024</v>
      </c>
      <c r="M55" s="19">
        <f t="shared" si="2"/>
        <v>6.2911269384990004E-2</v>
      </c>
      <c r="N55" s="18">
        <f t="shared" si="3"/>
        <v>114759.26141410308</v>
      </c>
    </row>
    <row r="56" spans="1:14" x14ac:dyDescent="0.2">
      <c r="A56" s="20">
        <v>2068</v>
      </c>
      <c r="B56" s="3">
        <f>B8</f>
        <v>0.03</v>
      </c>
      <c r="C56" s="4">
        <v>0</v>
      </c>
      <c r="D56" s="4">
        <f t="shared" si="9"/>
        <v>-2567.243859943997</v>
      </c>
      <c r="E56" s="4">
        <f t="shared" si="10"/>
        <v>12417.413797987845</v>
      </c>
      <c r="F56" s="4">
        <v>0</v>
      </c>
      <c r="G56" s="20"/>
      <c r="H56" s="20"/>
      <c r="I56" s="4">
        <v>0</v>
      </c>
      <c r="J56" s="5">
        <f t="shared" si="11"/>
        <v>3699283.0331165576</v>
      </c>
      <c r="K56" s="5">
        <f t="shared" si="0"/>
        <v>3699283.0331165576</v>
      </c>
      <c r="L56" s="18">
        <f t="shared" si="1"/>
        <v>225948.14701720281</v>
      </c>
      <c r="M56" s="19">
        <f t="shared" si="2"/>
        <v>6.2911269384990073E-2</v>
      </c>
      <c r="N56" s="18">
        <f t="shared" si="3"/>
        <v>118202.03925652617</v>
      </c>
    </row>
    <row r="57" spans="1:14" x14ac:dyDescent="0.2">
      <c r="A57" s="20">
        <v>2069</v>
      </c>
      <c r="B57" s="3">
        <f>B8</f>
        <v>0.03</v>
      </c>
      <c r="C57" s="4">
        <v>0</v>
      </c>
      <c r="D57" s="4">
        <f t="shared" si="9"/>
        <v>-2644.2611757423169</v>
      </c>
      <c r="E57" s="4">
        <f t="shared" si="10"/>
        <v>12789.936211927481</v>
      </c>
      <c r="F57" s="4">
        <v>0</v>
      </c>
      <c r="G57" s="20"/>
      <c r="H57" s="20"/>
      <c r="I57" s="4">
        <v>0</v>
      </c>
      <c r="J57" s="5">
        <f t="shared" si="11"/>
        <v>3810261.5241100546</v>
      </c>
      <c r="K57" s="5">
        <f t="shared" si="0"/>
        <v>3810261.5241100546</v>
      </c>
      <c r="L57" s="18">
        <f t="shared" si="1"/>
        <v>232726.59142771893</v>
      </c>
      <c r="M57" s="19">
        <f t="shared" si="2"/>
        <v>6.2911269384990073E-2</v>
      </c>
      <c r="N57" s="18">
        <f t="shared" si="3"/>
        <v>121748.10043422197</v>
      </c>
    </row>
    <row r="58" spans="1:14" x14ac:dyDescent="0.2">
      <c r="A58" s="20">
        <v>2070</v>
      </c>
      <c r="B58" s="3">
        <f>B8</f>
        <v>0.03</v>
      </c>
      <c r="C58" s="4">
        <v>0</v>
      </c>
      <c r="D58" s="4">
        <f t="shared" si="9"/>
        <v>-2723.5890110145865</v>
      </c>
      <c r="E58" s="4">
        <f t="shared" si="10"/>
        <v>13173.634298285306</v>
      </c>
      <c r="F58" s="4">
        <v>0</v>
      </c>
      <c r="G58" s="20"/>
      <c r="H58" s="20"/>
      <c r="I58" s="4">
        <v>0</v>
      </c>
      <c r="J58" s="5">
        <f t="shared" si="11"/>
        <v>3924569.3698333562</v>
      </c>
      <c r="K58" s="5">
        <f t="shared" si="0"/>
        <v>3924569.3698333562</v>
      </c>
      <c r="L58" s="18">
        <f t="shared" si="1"/>
        <v>239708.38917055028</v>
      </c>
      <c r="M58" s="19">
        <f t="shared" si="2"/>
        <v>6.2911269384990018E-2</v>
      </c>
      <c r="N58" s="18">
        <f t="shared" si="3"/>
        <v>125400.54344724864</v>
      </c>
    </row>
    <row r="59" spans="1:14" x14ac:dyDescent="0.2">
      <c r="A59" s="20">
        <v>2071</v>
      </c>
      <c r="B59" s="3">
        <f>B8</f>
        <v>0.03</v>
      </c>
      <c r="C59" s="4">
        <v>0</v>
      </c>
      <c r="D59" s="4">
        <f t="shared" si="9"/>
        <v>-2805.2966813450244</v>
      </c>
      <c r="E59" s="4">
        <f t="shared" si="10"/>
        <v>13568.843327233864</v>
      </c>
      <c r="F59" s="4">
        <v>0</v>
      </c>
      <c r="G59" s="20"/>
      <c r="H59" s="20"/>
      <c r="I59" s="4">
        <v>0</v>
      </c>
      <c r="J59" s="5">
        <f t="shared" si="11"/>
        <v>4042306.450928357</v>
      </c>
      <c r="K59" s="5">
        <f t="shared" si="0"/>
        <v>4042306.450928357</v>
      </c>
      <c r="L59" s="18">
        <f t="shared" si="1"/>
        <v>246899.64084566681</v>
      </c>
      <c r="M59" s="19">
        <f t="shared" si="2"/>
        <v>6.2911269384990018E-2</v>
      </c>
      <c r="N59" s="18">
        <f t="shared" si="3"/>
        <v>129162.55975066609</v>
      </c>
    </row>
    <row r="60" spans="1:14" x14ac:dyDescent="0.2">
      <c r="A60" s="20">
        <v>2072</v>
      </c>
      <c r="B60" s="3">
        <f>B8</f>
        <v>0.03</v>
      </c>
      <c r="C60" s="4">
        <v>0</v>
      </c>
      <c r="D60" s="4">
        <f t="shared" si="9"/>
        <v>-2889.4555817853752</v>
      </c>
      <c r="E60" s="4">
        <f t="shared" si="10"/>
        <v>13975.908627050881</v>
      </c>
      <c r="F60" s="4">
        <v>0</v>
      </c>
      <c r="G60" s="20"/>
      <c r="H60" s="20"/>
      <c r="I60" s="4">
        <v>0</v>
      </c>
      <c r="J60" s="5">
        <f t="shared" si="11"/>
        <v>4163575.6444562078</v>
      </c>
      <c r="K60" s="5">
        <f t="shared" si="0"/>
        <v>4163575.6444562078</v>
      </c>
      <c r="L60" s="18">
        <f t="shared" si="1"/>
        <v>254306.63007103687</v>
      </c>
      <c r="M60" s="19">
        <f t="shared" si="2"/>
        <v>6.2911269384990032E-2</v>
      </c>
      <c r="N60" s="18">
        <f t="shared" si="3"/>
        <v>133037.43654318608</v>
      </c>
    </row>
    <row r="61" spans="1:14" x14ac:dyDescent="0.2">
      <c r="A61" s="20">
        <v>2073</v>
      </c>
      <c r="B61" s="3">
        <f>B8</f>
        <v>0.03</v>
      </c>
      <c r="C61" s="4">
        <v>0</v>
      </c>
      <c r="D61" s="4">
        <f t="shared" si="9"/>
        <v>-2976.1392492389364</v>
      </c>
      <c r="E61" s="4">
        <f t="shared" si="10"/>
        <v>14395.185885862409</v>
      </c>
      <c r="F61" s="4">
        <v>0</v>
      </c>
      <c r="G61" s="20"/>
      <c r="H61" s="20"/>
      <c r="I61" s="4">
        <v>0</v>
      </c>
      <c r="J61" s="5">
        <f t="shared" si="11"/>
        <v>4288482.9137898944</v>
      </c>
      <c r="K61" s="5">
        <f t="shared" si="0"/>
        <v>4288482.9137898944</v>
      </c>
      <c r="L61" s="18">
        <f t="shared" si="1"/>
        <v>261935.82897316833</v>
      </c>
      <c r="M61" s="19">
        <f t="shared" si="2"/>
        <v>6.2911269384990115E-2</v>
      </c>
      <c r="N61" s="18">
        <f t="shared" si="3"/>
        <v>137028.55963948165</v>
      </c>
    </row>
    <row r="62" spans="1:14" x14ac:dyDescent="0.2">
      <c r="A62" s="20">
        <v>2074</v>
      </c>
      <c r="B62" s="3">
        <f>B8</f>
        <v>0.03</v>
      </c>
      <c r="C62" s="4">
        <v>0</v>
      </c>
      <c r="D62" s="4">
        <f t="shared" si="9"/>
        <v>-3065.4234267161046</v>
      </c>
      <c r="E62" s="4">
        <f t="shared" si="10"/>
        <v>14827.041462438281</v>
      </c>
      <c r="F62" s="4">
        <v>0</v>
      </c>
      <c r="G62" s="20"/>
      <c r="H62" s="20"/>
      <c r="I62" s="4">
        <v>0</v>
      </c>
      <c r="J62" s="5">
        <f t="shared" si="11"/>
        <v>4417137.4012035914</v>
      </c>
      <c r="K62" s="5">
        <f t="shared" si="0"/>
        <v>4417137.4012035914</v>
      </c>
      <c r="L62" s="18">
        <f t="shared" si="1"/>
        <v>269793.90384236304</v>
      </c>
      <c r="M62" s="19">
        <f t="shared" si="2"/>
        <v>6.2911269384990032E-2</v>
      </c>
      <c r="N62" s="18">
        <f t="shared" si="3"/>
        <v>141139.41642866613</v>
      </c>
    </row>
    <row r="63" spans="1:14" x14ac:dyDescent="0.2">
      <c r="A63" s="20">
        <v>2075</v>
      </c>
      <c r="B63" s="3">
        <f>B8</f>
        <v>0.03</v>
      </c>
      <c r="C63" s="4">
        <v>0</v>
      </c>
      <c r="D63" s="4">
        <f t="shared" si="9"/>
        <v>-3157.386129517588</v>
      </c>
      <c r="E63" s="4">
        <f t="shared" si="10"/>
        <v>15271.852706311431</v>
      </c>
      <c r="F63" s="4">
        <v>0</v>
      </c>
      <c r="G63" s="20"/>
      <c r="H63" s="20"/>
      <c r="I63" s="4">
        <v>0</v>
      </c>
      <c r="J63" s="5">
        <f t="shared" si="11"/>
        <v>4549651.5232396992</v>
      </c>
      <c r="K63" s="5">
        <f t="shared" si="0"/>
        <v>4549651.5232396992</v>
      </c>
      <c r="L63" s="18">
        <f t="shared" si="1"/>
        <v>277887.72095763392</v>
      </c>
      <c r="M63" s="19">
        <f t="shared" si="2"/>
        <v>6.2911269384990032E-2</v>
      </c>
      <c r="N63" s="18">
        <f t="shared" si="3"/>
        <v>145373.59892152611</v>
      </c>
    </row>
    <row r="64" spans="1:14" x14ac:dyDescent="0.2">
      <c r="A64" s="20">
        <v>2076</v>
      </c>
      <c r="B64" s="3">
        <f>B8</f>
        <v>0.03</v>
      </c>
      <c r="C64" s="4">
        <v>0</v>
      </c>
      <c r="D64" s="4">
        <f t="shared" si="9"/>
        <v>-3252.1077134031157</v>
      </c>
      <c r="E64" s="4">
        <f t="shared" si="10"/>
        <v>15730.008287500774</v>
      </c>
      <c r="F64" s="4">
        <v>0</v>
      </c>
      <c r="G64" s="20"/>
      <c r="H64" s="20"/>
      <c r="I64" s="4">
        <v>0</v>
      </c>
      <c r="J64" s="5">
        <f t="shared" si="11"/>
        <v>4686141.06893689</v>
      </c>
      <c r="K64" s="5">
        <f t="shared" si="0"/>
        <v>4686141.06893689</v>
      </c>
      <c r="L64" s="18">
        <f t="shared" si="1"/>
        <v>286224.35258636269</v>
      </c>
      <c r="M64" s="19">
        <f t="shared" si="2"/>
        <v>6.2911269384989976E-2</v>
      </c>
      <c r="N64" s="18">
        <f t="shared" si="3"/>
        <v>149734.80688917189</v>
      </c>
    </row>
    <row r="65" spans="1:14" x14ac:dyDescent="0.2">
      <c r="A65" s="20">
        <v>2077</v>
      </c>
      <c r="B65" s="3">
        <f>B8</f>
        <v>0.03</v>
      </c>
      <c r="C65" s="4">
        <v>0</v>
      </c>
      <c r="D65" s="4">
        <f t="shared" si="9"/>
        <v>-3349.6709448052093</v>
      </c>
      <c r="E65" s="4">
        <f t="shared" si="10"/>
        <v>16201.908536125797</v>
      </c>
      <c r="F65" s="4">
        <v>0</v>
      </c>
      <c r="G65" s="20"/>
      <c r="H65" s="20"/>
      <c r="I65" s="4">
        <v>0</v>
      </c>
      <c r="J65" s="5">
        <f t="shared" si="11"/>
        <v>4826725.3010049965</v>
      </c>
      <c r="K65" s="5">
        <f t="shared" si="0"/>
        <v>4826725.3010049965</v>
      </c>
      <c r="L65" s="18">
        <f t="shared" si="1"/>
        <v>294811.08316395356</v>
      </c>
      <c r="M65" s="19">
        <f t="shared" si="2"/>
        <v>6.2911269384989976E-2</v>
      </c>
      <c r="N65" s="18">
        <f t="shared" si="3"/>
        <v>154226.85109584703</v>
      </c>
    </row>
    <row r="66" spans="1:14" x14ac:dyDescent="0.2">
      <c r="A66" s="20">
        <v>2078</v>
      </c>
      <c r="B66" s="3">
        <f>B8</f>
        <v>0.03</v>
      </c>
      <c r="C66" s="4">
        <v>0</v>
      </c>
      <c r="D66" s="4">
        <f t="shared" si="9"/>
        <v>-3450.1610731493656</v>
      </c>
      <c r="E66" s="4">
        <f t="shared" si="10"/>
        <v>16687.965792209572</v>
      </c>
      <c r="F66" s="4">
        <v>0</v>
      </c>
      <c r="G66" s="20"/>
      <c r="H66" s="20"/>
      <c r="I66" s="4">
        <v>0</v>
      </c>
      <c r="J66" s="5">
        <f t="shared" si="11"/>
        <v>4971527.0600351468</v>
      </c>
      <c r="K66" s="5">
        <f t="shared" ref="K66:K69" si="12">I66+J66</f>
        <v>4971527.0600351468</v>
      </c>
      <c r="L66" s="18">
        <f t="shared" si="1"/>
        <v>303655.41565887269</v>
      </c>
      <c r="M66" s="19">
        <f t="shared" si="2"/>
        <v>6.2911269384990087E-2</v>
      </c>
      <c r="N66" s="18">
        <f t="shared" si="3"/>
        <v>158853.65662872247</v>
      </c>
    </row>
    <row r="67" spans="1:14" x14ac:dyDescent="0.2">
      <c r="A67" s="20">
        <v>2079</v>
      </c>
      <c r="B67" s="3">
        <f>B8</f>
        <v>0.03</v>
      </c>
      <c r="C67" s="4">
        <v>0</v>
      </c>
      <c r="D67" s="4">
        <f t="shared" si="9"/>
        <v>-3553.6659053438466</v>
      </c>
      <c r="E67" s="4">
        <f t="shared" si="10"/>
        <v>17188.604765975859</v>
      </c>
      <c r="F67" s="4">
        <v>0</v>
      </c>
      <c r="G67" s="20"/>
      <c r="H67" s="20"/>
      <c r="I67" s="4">
        <v>0</v>
      </c>
      <c r="J67" s="5">
        <f t="shared" si="11"/>
        <v>5120672.8718362013</v>
      </c>
      <c r="K67" s="5">
        <f t="shared" si="12"/>
        <v>5120672.8718362013</v>
      </c>
      <c r="L67" s="18">
        <f t="shared" si="1"/>
        <v>312765.07812863868</v>
      </c>
      <c r="M67" s="19">
        <f t="shared" si="2"/>
        <v>6.2911269384990046E-2</v>
      </c>
      <c r="N67" s="18">
        <f t="shared" si="3"/>
        <v>163619.26632758413</v>
      </c>
    </row>
    <row r="68" spans="1:14" x14ac:dyDescent="0.2">
      <c r="A68" s="20">
        <v>2080</v>
      </c>
      <c r="B68" s="3">
        <f>B8</f>
        <v>0.03</v>
      </c>
      <c r="C68" s="4">
        <v>0</v>
      </c>
      <c r="D68" s="4">
        <f t="shared" si="9"/>
        <v>-3660.2758825041619</v>
      </c>
      <c r="E68" s="4">
        <f t="shared" si="10"/>
        <v>17704.262908955134</v>
      </c>
      <c r="F68" s="4">
        <v>0</v>
      </c>
      <c r="G68" s="20"/>
      <c r="H68" s="20"/>
      <c r="I68" s="4">
        <v>0</v>
      </c>
      <c r="J68" s="5">
        <f t="shared" si="11"/>
        <v>5274293.0579912877</v>
      </c>
      <c r="K68" s="5">
        <f t="shared" si="12"/>
        <v>5274293.0579912877</v>
      </c>
      <c r="L68" s="18">
        <f t="shared" ref="L68:L69" si="13">K68-K67+12*(C68+D68+E68)+F68</f>
        <v>322148.03047249804</v>
      </c>
      <c r="M68" s="19">
        <f t="shared" ref="M68:M69" si="14">L68/K67</f>
        <v>6.2911269384990073E-2</v>
      </c>
      <c r="N68" s="18">
        <f t="shared" ref="N68:N69" si="15">12*(C68+D68+E68)+F68</f>
        <v>168527.84431741165</v>
      </c>
    </row>
    <row r="69" spans="1:14" x14ac:dyDescent="0.2">
      <c r="A69" s="20">
        <v>2081</v>
      </c>
      <c r="B69" s="3">
        <f>B8</f>
        <v>0.03</v>
      </c>
      <c r="C69" s="4">
        <v>0</v>
      </c>
      <c r="D69" s="4">
        <f t="shared" si="9"/>
        <v>-3770.0841589792867</v>
      </c>
      <c r="E69" s="4">
        <f t="shared" si="10"/>
        <v>18235.39079622379</v>
      </c>
      <c r="F69" s="4">
        <v>0</v>
      </c>
      <c r="G69" s="20"/>
      <c r="H69" s="20"/>
      <c r="I69" s="4">
        <v>0</v>
      </c>
      <c r="J69" s="5">
        <f t="shared" si="11"/>
        <v>5432521.8497310262</v>
      </c>
      <c r="K69" s="5">
        <f t="shared" si="12"/>
        <v>5432521.8497310262</v>
      </c>
      <c r="L69" s="18">
        <f t="shared" si="13"/>
        <v>331812.47138667258</v>
      </c>
      <c r="M69" s="19">
        <f t="shared" si="14"/>
        <v>6.2911269384990004E-2</v>
      </c>
      <c r="N69" s="18">
        <f t="shared" si="15"/>
        <v>173583.67964693403</v>
      </c>
    </row>
    <row r="70" spans="1:14" x14ac:dyDescent="0.2">
      <c r="A70" s="20"/>
      <c r="B70" s="3"/>
      <c r="C70" s="4"/>
      <c r="D70" s="4"/>
      <c r="E70" s="4"/>
      <c r="F70" s="4"/>
      <c r="G70" s="20"/>
      <c r="H70" s="20"/>
      <c r="I70" s="4"/>
      <c r="J70" s="5"/>
      <c r="K70" s="5"/>
      <c r="L70" s="6"/>
      <c r="M70" s="8"/>
      <c r="N70" s="6"/>
    </row>
    <row r="71" spans="1:14" x14ac:dyDescent="0.2">
      <c r="A71" s="20"/>
      <c r="B71" s="3"/>
      <c r="C71" s="4"/>
      <c r="D71" s="4"/>
      <c r="E71" s="4"/>
      <c r="F71" s="4"/>
      <c r="G71" s="20"/>
      <c r="H71" s="20"/>
      <c r="I71" s="4"/>
      <c r="J71" s="5"/>
      <c r="K71" s="5"/>
      <c r="L71" s="6"/>
      <c r="M71" s="8"/>
      <c r="N71" s="6"/>
    </row>
    <row r="72" spans="1:14" x14ac:dyDescent="0.2">
      <c r="A72" s="20"/>
      <c r="B72" s="20"/>
      <c r="C72" s="20"/>
      <c r="D72" s="20"/>
      <c r="E72" s="20"/>
      <c r="F72" s="20"/>
      <c r="G72" s="20"/>
      <c r="H72" s="20"/>
      <c r="I72" s="20"/>
    </row>
    <row r="73" spans="1:14" x14ac:dyDescent="0.2">
      <c r="A73" s="20"/>
      <c r="B73" s="20"/>
      <c r="C73" s="20"/>
      <c r="D73" s="20"/>
      <c r="E73" s="20"/>
      <c r="F73" s="20"/>
      <c r="G73" s="20"/>
      <c r="H73" s="20"/>
      <c r="I73" s="20"/>
    </row>
    <row r="74" spans="1:14" x14ac:dyDescent="0.2">
      <c r="A74" s="20"/>
      <c r="B74" s="20"/>
      <c r="C74" s="20"/>
      <c r="D74" s="20"/>
      <c r="E74" s="20"/>
      <c r="F74" s="20"/>
      <c r="G74" s="20"/>
      <c r="H74" s="20"/>
      <c r="I74" s="20"/>
    </row>
    <row r="75" spans="1:14" x14ac:dyDescent="0.2">
      <c r="A75" s="20"/>
      <c r="B75" s="20"/>
      <c r="C75" s="20"/>
      <c r="D75" s="20"/>
      <c r="E75" s="20"/>
      <c r="F75" s="20"/>
      <c r="G75" s="20"/>
      <c r="H75" s="20"/>
      <c r="I75" s="20"/>
    </row>
    <row r="76" spans="1:14" x14ac:dyDescent="0.2">
      <c r="A76" s="20"/>
      <c r="B76" s="20"/>
      <c r="C76" s="20"/>
      <c r="D76" s="20"/>
      <c r="E76" s="20"/>
      <c r="F76" s="20"/>
      <c r="G76" s="20"/>
      <c r="H76" s="20"/>
      <c r="I76" s="20"/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F00B6-9DAA-2743-8F33-DF41BCB6AE9E}">
  <dimension ref="A1:F31"/>
  <sheetViews>
    <sheetView workbookViewId="0">
      <selection activeCell="F30" sqref="F30"/>
    </sheetView>
  </sheetViews>
  <sheetFormatPr baseColWidth="10" defaultRowHeight="16" x14ac:dyDescent="0.2"/>
  <cols>
    <col min="3" max="3" width="14.33203125" customWidth="1"/>
    <col min="4" max="4" width="14.6640625" customWidth="1"/>
  </cols>
  <sheetData>
    <row r="1" spans="1:4" x14ac:dyDescent="0.2">
      <c r="A1" s="1" t="s">
        <v>0</v>
      </c>
      <c r="B1" s="21" t="s">
        <v>14</v>
      </c>
      <c r="C1" s="21" t="s">
        <v>16</v>
      </c>
      <c r="D1" s="21" t="s">
        <v>15</v>
      </c>
    </row>
    <row r="2" spans="1:4" x14ac:dyDescent="0.2">
      <c r="A2" s="20">
        <v>2018</v>
      </c>
      <c r="B2" s="22">
        <f>'Initial Loan'!M6</f>
        <v>7.4716979290896601E-2</v>
      </c>
      <c r="C2" s="22">
        <f>'2015 Refinance'!M6</f>
        <v>8.2619782289870033E-2</v>
      </c>
      <c r="D2" s="22">
        <f>'2016 Refinance'!M6</f>
        <v>8.6378472862382136E-2</v>
      </c>
    </row>
    <row r="3" spans="1:4" x14ac:dyDescent="0.2">
      <c r="A3" s="20">
        <v>2019</v>
      </c>
      <c r="B3" s="22">
        <f>'Initial Loan'!M7</f>
        <v>7.3744191988413754E-2</v>
      </c>
      <c r="C3" s="22">
        <f>'2015 Refinance'!M7</f>
        <v>8.0921274259875012E-2</v>
      </c>
      <c r="D3" s="22">
        <f>'2016 Refinance'!M7</f>
        <v>8.4331420059108722E-2</v>
      </c>
    </row>
    <row r="4" spans="1:4" x14ac:dyDescent="0.2">
      <c r="A4" s="20">
        <v>2020</v>
      </c>
      <c r="B4" s="22">
        <f>'Initial Loan'!M8</f>
        <v>7.2864422531959377E-2</v>
      </c>
      <c r="C4" s="22">
        <f>'2015 Refinance'!M8</f>
        <v>7.9394041479543348E-2</v>
      </c>
      <c r="D4" s="22">
        <f>'2016 Refinance'!M8</f>
        <v>8.249623452911671E-2</v>
      </c>
    </row>
    <row r="5" spans="1:4" x14ac:dyDescent="0.2">
      <c r="A5" s="20">
        <v>2021</v>
      </c>
      <c r="B5" s="22">
        <f>'Initial Loan'!M9</f>
        <v>7.2064901065489392E-2</v>
      </c>
      <c r="C5" s="22">
        <f>'2015 Refinance'!M9</f>
        <v>7.801361360065491E-2</v>
      </c>
      <c r="D5" s="22">
        <f>'2016 Refinance'!M9</f>
        <v>8.0842023463020107E-2</v>
      </c>
    </row>
    <row r="6" spans="1:4" x14ac:dyDescent="0.2">
      <c r="A6" s="20">
        <v>2022</v>
      </c>
      <c r="B6" s="22">
        <f>'Initial Loan'!M10</f>
        <v>7.1335080835943615E-2</v>
      </c>
      <c r="C6" s="22">
        <f>'2015 Refinance'!M10</f>
        <v>7.6759958059749653E-2</v>
      </c>
      <c r="D6" s="22">
        <f>'2016 Refinance'!M10</f>
        <v>7.934361169552534E-2</v>
      </c>
    </row>
    <row r="7" spans="1:4" x14ac:dyDescent="0.2">
      <c r="A7" s="20">
        <v>2023</v>
      </c>
      <c r="B7" s="22">
        <f>'Initial Loan'!M11</f>
        <v>7.0666174400685108E-2</v>
      </c>
      <c r="C7" s="22">
        <f>'2015 Refinance'!M11</f>
        <v>7.5616517509863881E-2</v>
      </c>
      <c r="D7" s="22">
        <f>'2016 Refinance'!M11</f>
        <v>7.7980277243539842E-2</v>
      </c>
    </row>
    <row r="8" spans="1:4" x14ac:dyDescent="0.2">
      <c r="A8" s="20">
        <v>2024</v>
      </c>
      <c r="B8" s="22">
        <f>'Initial Loan'!M12</f>
        <v>7.0050801300688192E-2</v>
      </c>
      <c r="C8" s="22">
        <f>'2015 Refinance'!M12</f>
        <v>7.456948738153274E-2</v>
      </c>
      <c r="D8" s="22">
        <f>'2016 Refinance'!M12</f>
        <v>7.6734808199899834E-2</v>
      </c>
    </row>
    <row r="9" spans="1:4" x14ac:dyDescent="0.2">
      <c r="A9" s="20">
        <v>2025</v>
      </c>
      <c r="B9" s="22">
        <f>'Initial Loan'!M13</f>
        <v>6.9482717149535703E-2</v>
      </c>
      <c r="C9" s="22">
        <f>'2015 Refinance'!M13</f>
        <v>7.3607266474579866E-2</v>
      </c>
      <c r="D9" s="22">
        <f>'2016 Refinance'!M13</f>
        <v>7.5592789572316854E-2</v>
      </c>
    </row>
    <row r="10" spans="1:4" x14ac:dyDescent="0.2">
      <c r="A10" s="20">
        <v>2026</v>
      </c>
      <c r="B10" s="22">
        <f>'Initial Loan'!M14</f>
        <v>6.8956603003389544E-2</v>
      </c>
      <c r="C10" s="22">
        <f>'2015 Refinance'!M14</f>
        <v>7.2720034087254401E-2</v>
      </c>
      <c r="D10" s="22">
        <f>'2016 Refinance'!M14</f>
        <v>7.4542057213193666E-2</v>
      </c>
    </row>
    <row r="11" spans="1:4" x14ac:dyDescent="0.2">
      <c r="A11" s="20">
        <v>2027</v>
      </c>
      <c r="B11" s="22">
        <f>'Initial Loan'!M15</f>
        <v>6.8467899923069953E-2</v>
      </c>
      <c r="C11" s="22">
        <f>'2015 Refinance'!M15</f>
        <v>7.1899420938942554E-2</v>
      </c>
      <c r="D11" s="22">
        <f>'2016 Refinance'!M15</f>
        <v>7.3572274883372882E-2</v>
      </c>
    </row>
    <row r="12" spans="1:4" x14ac:dyDescent="0.2">
      <c r="A12" s="20">
        <v>2028</v>
      </c>
      <c r="B12" s="22">
        <f>'Initial Loan'!M16</f>
        <v>6.8012677806803354E-2</v>
      </c>
      <c r="C12" s="22">
        <f>'2015 Refinance'!M16</f>
        <v>7.1138250480953916E-2</v>
      </c>
      <c r="D12" s="22">
        <f>'2016 Refinance'!M16</f>
        <v>7.2674603229992127E-2</v>
      </c>
    </row>
    <row r="13" spans="1:4" x14ac:dyDescent="0.2">
      <c r="A13" s="20">
        <v>2029</v>
      </c>
      <c r="B13" s="22">
        <f>'Initial Loan'!M17</f>
        <v>6.7587530487930064E-2</v>
      </c>
      <c r="C13" s="22">
        <f>'2015 Refinance'!M17</f>
        <v>7.0430333635150791E-2</v>
      </c>
      <c r="D13" s="22">
        <f>'2016 Refinance'!M17</f>
        <v>7.1841438188808837E-2</v>
      </c>
    </row>
    <row r="14" spans="1:4" x14ac:dyDescent="0.2">
      <c r="A14" s="20">
        <v>2030</v>
      </c>
      <c r="B14" s="22">
        <f>'Initial Loan'!M18</f>
        <v>6.7189491160168799E-2</v>
      </c>
      <c r="C14" s="22">
        <f>'2015 Refinance'!M18</f>
        <v>6.9770304515203885E-2</v>
      </c>
      <c r="D14" s="22">
        <f>'2016 Refinance'!M18</f>
        <v>7.1066202397840131E-2</v>
      </c>
    </row>
    <row r="15" spans="1:4" x14ac:dyDescent="0.2">
      <c r="A15" s="20">
        <v>2031</v>
      </c>
      <c r="B15" s="22">
        <f>'Initial Loan'!M19</f>
        <v>6.6815963678970913E-2</v>
      </c>
      <c r="C15" s="22">
        <f>'2015 Refinance'!M19</f>
        <v>6.9153487891606982E-2</v>
      </c>
      <c r="D15" s="22">
        <f>'2016 Refinance'!M19</f>
        <v>7.0343177498968734E-2</v>
      </c>
    </row>
    <row r="16" spans="1:4" x14ac:dyDescent="0.2">
      <c r="A16" s="20">
        <v>2032</v>
      </c>
      <c r="B16" s="22">
        <f>'Initial Loan'!M20</f>
        <v>6.6464666367791678E-2</v>
      </c>
      <c r="C16" s="22">
        <f>'2015 Refinance'!M20</f>
        <v>6.8575791467611696E-2</v>
      </c>
      <c r="D16" s="22">
        <f>'2016 Refinance'!M20</f>
        <v>6.9667368272534225E-2</v>
      </c>
    </row>
    <row r="17" spans="1:6" x14ac:dyDescent="0.2">
      <c r="A17" s="20">
        <v>2033</v>
      </c>
      <c r="B17" s="22">
        <f>'Initial Loan'!M21</f>
        <v>6.613358575211134E-2</v>
      </c>
      <c r="C17" s="22">
        <f>'2015 Refinance'!M21</f>
        <v>6.8033617711314442E-2</v>
      </c>
      <c r="D17" s="22">
        <f>'2016 Refinance'!M21</f>
        <v>6.9034391771404954E-2</v>
      </c>
    </row>
    <row r="18" spans="1:6" x14ac:dyDescent="0.2">
      <c r="A18" s="20">
        <v>2034</v>
      </c>
      <c r="B18" s="22">
        <f>'Initial Loan'!M22</f>
        <v>6.5820938233696447E-2</v>
      </c>
      <c r="C18" s="22">
        <f>'2015 Refinance'!M22</f>
        <v>6.752379122368421E-2</v>
      </c>
      <c r="D18" s="22">
        <f>'2016 Refinance'!M22</f>
        <v>6.8440386247638374E-2</v>
      </c>
    </row>
    <row r="19" spans="1:6" x14ac:dyDescent="0.2">
      <c r="A19" s="20">
        <v>2035</v>
      </c>
      <c r="B19" s="22">
        <f>'Initial Loan'!M23</f>
        <v>6.552513815967459E-2</v>
      </c>
      <c r="C19" s="22">
        <f>'2015 Refinance'!M23</f>
        <v>6.7043498539876983E-2</v>
      </c>
      <c r="D19" s="22">
        <f>'2016 Refinance'!M23</f>
        <v>6.7881935868439561E-2</v>
      </c>
    </row>
    <row r="20" spans="1:6" x14ac:dyDescent="0.2">
      <c r="A20" s="20">
        <v>2036</v>
      </c>
      <c r="B20" s="22">
        <f>'Initial Loan'!M24</f>
        <v>6.5244771075466154E-2</v>
      </c>
      <c r="C20" s="22">
        <f>'2015 Refinance'!M24</f>
        <v>6.6590237949678804E-2</v>
      </c>
      <c r="D20" s="22">
        <f>'2016 Refinance'!M24</f>
        <v>6.7356008117521377E-2</v>
      </c>
    </row>
    <row r="21" spans="1:6" x14ac:dyDescent="0.2">
      <c r="A21" s="20">
        <v>2037</v>
      </c>
      <c r="B21" s="22">
        <f>'Initial Loan'!M25</f>
        <v>6.4978571205767291E-2</v>
      </c>
      <c r="C21" s="22">
        <f>'2015 Refinance'!M25</f>
        <v>6.6161777444185596E-2</v>
      </c>
      <c r="D21" s="22">
        <f>'2016 Refinance'!M25</f>
        <v>6.6859901456265108E-2</v>
      </c>
    </row>
    <row r="22" spans="1:6" x14ac:dyDescent="0.2">
      <c r="A22" s="20">
        <v>2038</v>
      </c>
      <c r="B22" s="22">
        <f>'Initial Loan'!M26</f>
        <v>6.4725402404027993E-2</v>
      </c>
      <c r="C22" s="22">
        <f>'2015 Refinance'!M26</f>
        <v>6.5756119293771828E-2</v>
      </c>
      <c r="D22" s="22">
        <f>'2016 Refinance'!M26</f>
        <v>6.6391201335026809E-2</v>
      </c>
    </row>
    <row r="23" spans="1:6" x14ac:dyDescent="0.2">
      <c r="A23" s="20">
        <v>2039</v>
      </c>
      <c r="B23" s="22">
        <f>'Initial Loan'!M27</f>
        <v>6.4484241962903976E-2</v>
      </c>
      <c r="C23" s="22">
        <f>'2015 Refinance'!M27</f>
        <v>6.5371470068684823E-2</v>
      </c>
      <c r="D23" s="22">
        <f>'2016 Refinance'!M27</f>
        <v>6.5947743040656537E-2</v>
      </c>
    </row>
    <row r="24" spans="1:6" x14ac:dyDescent="0.2">
      <c r="A24" s="20">
        <v>2040</v>
      </c>
      <c r="B24" s="22">
        <f>'Initial Loan'!M28</f>
        <v>6.4254166796796602E-2</v>
      </c>
      <c r="C24" s="22">
        <f>'2015 Refinance'!M28</f>
        <v>6.5006215150996777E-2</v>
      </c>
      <c r="D24" s="22">
        <f>'2016 Refinance'!M28</f>
        <v>6.5527580172047808E-2</v>
      </c>
    </row>
    <row r="25" spans="1:6" x14ac:dyDescent="0.2">
      <c r="A25" s="20">
        <v>2041</v>
      </c>
      <c r="B25" s="22">
        <f>'Initial Loan'!M29</f>
        <v>6.4034341600799127E-2</v>
      </c>
      <c r="C25" s="22">
        <f>'2015 Refinance'!M29</f>
        <v>6.4658896972052432E-2</v>
      </c>
      <c r="D25" s="22">
        <f>'2016 Refinance'!M29</f>
        <v>6.5128957773573415E-2</v>
      </c>
    </row>
    <row r="26" spans="1:6" x14ac:dyDescent="0.2">
      <c r="A26" s="20">
        <v>2042</v>
      </c>
      <c r="B26" s="22">
        <f>'Initial Loan'!M30</f>
        <v>6.3824008664032164E-2</v>
      </c>
      <c r="C26" s="22">
        <f>'2015 Refinance'!M30</f>
        <v>6.4328196355234832E-2</v>
      </c>
      <c r="D26" s="22">
        <f>'2016 Refinance'!M30</f>
        <v>6.4750289342770218E-2</v>
      </c>
    </row>
    <row r="27" spans="1:6" x14ac:dyDescent="0.2">
      <c r="A27" s="20">
        <v>2043</v>
      </c>
      <c r="B27" s="22">
        <f>'Initial Loan'!M31</f>
        <v>6.3622479073947649E-2</v>
      </c>
      <c r="C27" s="22">
        <f>'2015 Refinance'!M31</f>
        <v>6.401291645912649E-2</v>
      </c>
      <c r="D27" s="22">
        <f>'2016 Refinance'!M31</f>
        <v>6.4390137075784101E-2</v>
      </c>
    </row>
    <row r="28" spans="1:6" x14ac:dyDescent="0.2">
      <c r="A28" s="20">
        <v>2044</v>
      </c>
      <c r="B28" s="22">
        <f>'Initial Loan'!M32</f>
        <v>6.3429125095047362E-2</v>
      </c>
      <c r="C28" s="22">
        <f>'2015 Refinance'!M32</f>
        <v>6.371196890783383E-2</v>
      </c>
      <c r="D28" s="22">
        <f>'2016 Refinance'!M32</f>
        <v>6.4047194830840357E-2</v>
      </c>
    </row>
    <row r="29" spans="1:6" x14ac:dyDescent="0.2">
      <c r="A29" s="20">
        <v>2045</v>
      </c>
      <c r="B29" s="22">
        <f>'Initial Loan'!M33</f>
        <v>6.2911269384990018E-2</v>
      </c>
      <c r="C29" s="22">
        <f>'2015 Refinance'!M33</f>
        <v>6.3424361768620846E-2</v>
      </c>
      <c r="D29" s="22">
        <f>'2016 Refinance'!M33</f>
        <v>6.3720273383213746E-2</v>
      </c>
    </row>
    <row r="30" spans="1:6" x14ac:dyDescent="0.2">
      <c r="A30" s="20">
        <v>2046</v>
      </c>
      <c r="B30" s="22">
        <f>'Initial Loan'!M34</f>
        <v>6.2911269384990018E-2</v>
      </c>
      <c r="C30" s="22">
        <f>'2015 Refinance'!M34</f>
        <v>6.2911269384990018E-2</v>
      </c>
      <c r="D30" s="22">
        <f>'2016 Refinance'!M34</f>
        <v>6.3408287619993758E-2</v>
      </c>
      <c r="F30" s="22"/>
    </row>
    <row r="31" spans="1:6" x14ac:dyDescent="0.2">
      <c r="A31" s="20">
        <v>2047</v>
      </c>
      <c r="B31" s="22">
        <f>'Initial Loan'!M35</f>
        <v>6.2911269384990046E-2</v>
      </c>
      <c r="C31" s="22">
        <f>'2015 Refinance'!M35</f>
        <v>6.2911269384990046E-2</v>
      </c>
      <c r="D31" s="22">
        <f>'2016 Refinance'!M35</f>
        <v>6.2911269384990046E-2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9655E-C9F7-7B4E-A7DC-701EF47E591E}">
  <dimension ref="A1:D4"/>
  <sheetViews>
    <sheetView workbookViewId="0">
      <selection activeCell="D4" sqref="D4"/>
    </sheetView>
  </sheetViews>
  <sheetFormatPr baseColWidth="10" defaultRowHeight="16" x14ac:dyDescent="0.2"/>
  <cols>
    <col min="1" max="1" width="27.6640625" customWidth="1"/>
    <col min="2" max="2" width="17" customWidth="1"/>
    <col min="4" max="4" width="14.1640625" customWidth="1"/>
  </cols>
  <sheetData>
    <row r="1" spans="1:4" x14ac:dyDescent="0.2">
      <c r="A1" t="s">
        <v>20</v>
      </c>
    </row>
    <row r="3" spans="1:4" x14ac:dyDescent="0.2">
      <c r="A3" t="s">
        <v>17</v>
      </c>
      <c r="B3" t="s">
        <v>7</v>
      </c>
      <c r="C3" t="s">
        <v>18</v>
      </c>
      <c r="D3" t="s">
        <v>19</v>
      </c>
    </row>
    <row r="4" spans="1:4" x14ac:dyDescent="0.2">
      <c r="A4" s="6">
        <f>SUM('2016 Refinance'!N2:N5)</f>
        <v>-167115.56</v>
      </c>
      <c r="B4" s="6">
        <f>'2016 Refinance'!K5</f>
        <v>428573.3342090486</v>
      </c>
      <c r="C4" s="23">
        <f>-1*B4/A4</f>
        <v>2.5645327952049981</v>
      </c>
      <c r="D4" s="23">
        <f>C4^(1/4)-1</f>
        <v>0.26547061286890661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Initial Loan</vt:lpstr>
      <vt:lpstr>2015 Refinance</vt:lpstr>
      <vt:lpstr>2016 Refinance</vt:lpstr>
      <vt:lpstr>Refinance Comparison</vt:lpstr>
      <vt:lpstr>Average Return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Lackey</dc:creator>
  <cp:lastModifiedBy>Ben Lackey</cp:lastModifiedBy>
  <dcterms:created xsi:type="dcterms:W3CDTF">2017-12-28T10:47:57Z</dcterms:created>
  <dcterms:modified xsi:type="dcterms:W3CDTF">2017-12-31T14:47:51Z</dcterms:modified>
</cp:coreProperties>
</file>