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activeTab="1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4" i="2"/>
  <c r="B4" i="2"/>
  <c r="A4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P2" i="1"/>
  <c r="L8" i="1" l="1"/>
  <c r="G9" i="1" l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8" i="1"/>
  <c r="O4" i="1" l="1"/>
  <c r="P3" i="1"/>
  <c r="P4" i="1"/>
  <c r="P5" i="1"/>
  <c r="P6" i="1"/>
  <c r="P7" i="1"/>
  <c r="P8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B5" i="1"/>
  <c r="B6" i="1"/>
  <c r="B7" i="1"/>
  <c r="E7" i="1" l="1"/>
  <c r="E6" i="1" l="1"/>
  <c r="G5" i="1" l="1"/>
  <c r="E5" i="1"/>
  <c r="H4" i="1" l="1"/>
  <c r="E4" i="1"/>
  <c r="E3" i="1"/>
  <c r="E2" i="1" l="1"/>
  <c r="G3" i="1"/>
  <c r="E8" i="1" l="1"/>
  <c r="E9" i="1" s="1"/>
  <c r="F8" i="1"/>
  <c r="F9" i="1" s="1"/>
  <c r="M4" i="1"/>
  <c r="M3" i="1"/>
  <c r="O3" i="1" s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M5" i="1"/>
  <c r="M6" i="1" l="1"/>
  <c r="O5" i="1"/>
  <c r="M7" i="1" l="1"/>
  <c r="O6" i="1"/>
  <c r="L9" i="1" l="1"/>
  <c r="M8" i="1"/>
  <c r="O7" i="1"/>
  <c r="L10" i="1" l="1"/>
  <c r="M9" i="1"/>
  <c r="P9" i="1"/>
  <c r="O8" i="1"/>
  <c r="L11" i="1" l="1"/>
  <c r="M10" i="1"/>
  <c r="P10" i="1"/>
  <c r="O9" i="1"/>
  <c r="M11" i="1" l="1"/>
  <c r="L12" i="1"/>
  <c r="P11" i="1"/>
  <c r="O10" i="1"/>
  <c r="L13" i="1" l="1"/>
  <c r="M12" i="1"/>
  <c r="O11" i="1"/>
  <c r="P12" i="1"/>
  <c r="M13" i="1" l="1"/>
  <c r="L14" i="1"/>
  <c r="P13" i="1"/>
  <c r="O12" i="1"/>
  <c r="L15" i="1" l="1"/>
  <c r="M14" i="1"/>
  <c r="P14" i="1"/>
  <c r="O13" i="1"/>
  <c r="L16" i="1" l="1"/>
  <c r="M15" i="1"/>
  <c r="P15" i="1"/>
  <c r="O14" i="1"/>
  <c r="L17" i="1" l="1"/>
  <c r="M16" i="1"/>
  <c r="O15" i="1"/>
  <c r="P16" i="1"/>
  <c r="M17" i="1" l="1"/>
  <c r="L18" i="1"/>
  <c r="P17" i="1"/>
  <c r="O16" i="1"/>
  <c r="O17" i="1" l="1"/>
  <c r="L19" i="1"/>
  <c r="M18" i="1"/>
  <c r="P18" i="1"/>
  <c r="L20" i="1" l="1"/>
  <c r="M19" i="1"/>
  <c r="P19" i="1"/>
  <c r="O18" i="1"/>
  <c r="O19" i="1" l="1"/>
  <c r="L21" i="1"/>
  <c r="M20" i="1"/>
  <c r="P20" i="1"/>
  <c r="M21" i="1" l="1"/>
  <c r="L22" i="1"/>
  <c r="P21" i="1"/>
  <c r="O20" i="1"/>
  <c r="L23" i="1" l="1"/>
  <c r="M22" i="1"/>
  <c r="P22" i="1"/>
  <c r="O21" i="1"/>
  <c r="L24" i="1" l="1"/>
  <c r="M23" i="1"/>
  <c r="P23" i="1"/>
  <c r="O22" i="1"/>
  <c r="L25" i="1" l="1"/>
  <c r="M24" i="1"/>
  <c r="O23" i="1"/>
  <c r="P24" i="1"/>
  <c r="M25" i="1" l="1"/>
  <c r="L26" i="1"/>
  <c r="P25" i="1"/>
  <c r="O24" i="1"/>
  <c r="L27" i="1" l="1"/>
  <c r="M26" i="1"/>
  <c r="P26" i="1"/>
  <c r="O25" i="1"/>
  <c r="L28" i="1" l="1"/>
  <c r="M27" i="1"/>
  <c r="P27" i="1"/>
  <c r="O26" i="1"/>
  <c r="L29" i="1" l="1"/>
  <c r="M28" i="1"/>
  <c r="O27" i="1"/>
  <c r="P28" i="1"/>
  <c r="M29" i="1" l="1"/>
  <c r="L30" i="1"/>
  <c r="P29" i="1"/>
  <c r="O28" i="1"/>
  <c r="O29" i="1" l="1"/>
  <c r="L31" i="1"/>
  <c r="M30" i="1"/>
  <c r="P30" i="1"/>
  <c r="O30" i="1" l="1"/>
  <c r="L32" i="1"/>
  <c r="M31" i="1"/>
  <c r="P31" i="1"/>
  <c r="L33" i="1" l="1"/>
  <c r="M32" i="1"/>
  <c r="O31" i="1"/>
  <c r="P32" i="1"/>
  <c r="M33" i="1" l="1"/>
  <c r="L34" i="1"/>
  <c r="P33" i="1"/>
  <c r="O32" i="1"/>
  <c r="O33" i="1" l="1"/>
  <c r="L35" i="1"/>
  <c r="M34" i="1"/>
  <c r="P34" i="1"/>
  <c r="L36" i="1" l="1"/>
  <c r="M35" i="1"/>
  <c r="P35" i="1"/>
  <c r="O34" i="1"/>
  <c r="L37" i="1" l="1"/>
  <c r="M36" i="1"/>
  <c r="O35" i="1"/>
  <c r="P36" i="1"/>
  <c r="M37" i="1" l="1"/>
  <c r="L38" i="1"/>
  <c r="P37" i="1"/>
  <c r="O36" i="1"/>
  <c r="L39" i="1" l="1"/>
  <c r="M38" i="1"/>
  <c r="P38" i="1"/>
  <c r="O37" i="1"/>
  <c r="L40" i="1" l="1"/>
  <c r="M39" i="1"/>
  <c r="P39" i="1"/>
  <c r="O38" i="1"/>
  <c r="L41" i="1" l="1"/>
  <c r="M40" i="1"/>
  <c r="O39" i="1"/>
  <c r="P40" i="1"/>
  <c r="M41" i="1" l="1"/>
  <c r="L42" i="1"/>
  <c r="P41" i="1"/>
  <c r="O40" i="1"/>
  <c r="L43" i="1" l="1"/>
  <c r="M42" i="1"/>
  <c r="P42" i="1"/>
  <c r="O41" i="1"/>
  <c r="L44" i="1" l="1"/>
  <c r="M43" i="1"/>
  <c r="P43" i="1"/>
  <c r="O42" i="1"/>
  <c r="O43" i="1" l="1"/>
  <c r="L45" i="1"/>
  <c r="M44" i="1"/>
  <c r="P44" i="1"/>
  <c r="M45" i="1" l="1"/>
  <c r="L46" i="1"/>
  <c r="P45" i="1"/>
  <c r="O44" i="1"/>
  <c r="L47" i="1" l="1"/>
  <c r="M46" i="1"/>
  <c r="P46" i="1"/>
  <c r="O45" i="1"/>
  <c r="L48" i="1" l="1"/>
  <c r="M47" i="1"/>
  <c r="P47" i="1"/>
  <c r="O46" i="1"/>
  <c r="O47" i="1" l="1"/>
  <c r="L49" i="1"/>
  <c r="M48" i="1"/>
  <c r="P48" i="1"/>
  <c r="M49" i="1" l="1"/>
  <c r="L50" i="1"/>
  <c r="P49" i="1"/>
  <c r="O48" i="1"/>
  <c r="L51" i="1" l="1"/>
  <c r="M50" i="1"/>
  <c r="P50" i="1"/>
  <c r="O49" i="1"/>
  <c r="O50" i="1" l="1"/>
  <c r="L52" i="1"/>
  <c r="M51" i="1"/>
  <c r="P51" i="1"/>
  <c r="O51" i="1" l="1"/>
  <c r="L53" i="1"/>
  <c r="M52" i="1"/>
  <c r="P52" i="1"/>
  <c r="M53" i="1" l="1"/>
  <c r="L54" i="1"/>
  <c r="P53" i="1"/>
  <c r="O52" i="1"/>
  <c r="L55" i="1" l="1"/>
  <c r="M54" i="1"/>
  <c r="P54" i="1"/>
  <c r="O53" i="1"/>
  <c r="O54" i="1" l="1"/>
  <c r="L56" i="1"/>
  <c r="M55" i="1"/>
  <c r="P55" i="1"/>
  <c r="O55" i="1" l="1"/>
  <c r="L57" i="1"/>
  <c r="M56" i="1"/>
  <c r="P56" i="1"/>
  <c r="M57" i="1" l="1"/>
  <c r="L58" i="1"/>
  <c r="P57" i="1"/>
  <c r="O56" i="1"/>
  <c r="L59" i="1" l="1"/>
  <c r="M58" i="1"/>
  <c r="P58" i="1"/>
  <c r="O57" i="1"/>
  <c r="L60" i="1" l="1"/>
  <c r="M59" i="1"/>
  <c r="P59" i="1"/>
  <c r="O58" i="1"/>
  <c r="L61" i="1" l="1"/>
  <c r="M60" i="1"/>
  <c r="O59" i="1"/>
  <c r="P60" i="1"/>
  <c r="O60" i="1" l="1"/>
  <c r="M61" i="1"/>
  <c r="L62" i="1"/>
  <c r="P61" i="1"/>
  <c r="L63" i="1" l="1"/>
  <c r="M62" i="1"/>
  <c r="P62" i="1"/>
  <c r="O61" i="1"/>
  <c r="L64" i="1" l="1"/>
  <c r="M63" i="1"/>
  <c r="P63" i="1"/>
  <c r="O62" i="1"/>
  <c r="O63" i="1" l="1"/>
  <c r="L65" i="1"/>
  <c r="M64" i="1"/>
  <c r="P64" i="1"/>
  <c r="M65" i="1" l="1"/>
  <c r="L66" i="1"/>
  <c r="P65" i="1"/>
  <c r="O64" i="1"/>
  <c r="O65" i="1" l="1"/>
  <c r="L67" i="1"/>
  <c r="M66" i="1"/>
  <c r="P66" i="1"/>
  <c r="O66" i="1" l="1"/>
  <c r="L68" i="1"/>
  <c r="M67" i="1"/>
  <c r="P67" i="1"/>
  <c r="L69" i="1" l="1"/>
  <c r="M68" i="1"/>
  <c r="O67" i="1"/>
  <c r="P68" i="1"/>
  <c r="M69" i="1" l="1"/>
  <c r="L70" i="1"/>
  <c r="P69" i="1"/>
  <c r="O68" i="1"/>
  <c r="O69" i="1" l="1"/>
  <c r="L71" i="1"/>
  <c r="M71" i="1" s="1"/>
  <c r="M70" i="1"/>
  <c r="P70" i="1"/>
  <c r="O70" i="1" l="1"/>
  <c r="P71" i="1" l="1"/>
  <c r="O71" i="1"/>
</calcChain>
</file>

<file path=xl/sharedStrings.xml><?xml version="1.0" encoding="utf-8"?>
<sst xmlns="http://schemas.openxmlformats.org/spreadsheetml/2006/main" count="21" uniqueCount="20">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</sst>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1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-0.54418331728998659</c:v>
                </c:pt>
                <c:pt idx="2">
                  <c:v>-0.49463401065179591</c:v>
                </c:pt>
                <c:pt idx="3">
                  <c:v>3.2825826442680119</c:v>
                </c:pt>
                <c:pt idx="4">
                  <c:v>0.3191329411299762</c:v>
                </c:pt>
                <c:pt idx="5">
                  <c:v>0.40710813836703047</c:v>
                </c:pt>
                <c:pt idx="6">
                  <c:v>5.4229839056250617E-2</c:v>
                </c:pt>
                <c:pt idx="7">
                  <c:v>5.3478247608838597E-2</c:v>
                </c:pt>
                <c:pt idx="8">
                  <c:v>5.2826061673247882E-2</c:v>
                </c:pt>
                <c:pt idx="9">
                  <c:v>5.2254779635059853E-2</c:v>
                </c:pt>
                <c:pt idx="10">
                  <c:v>5.1750218067623102E-2</c:v>
                </c:pt>
                <c:pt idx="11">
                  <c:v>6.0409486089226368E-2</c:v>
                </c:pt>
                <c:pt idx="12">
                  <c:v>5.9384982242298885E-2</c:v>
                </c:pt>
                <c:pt idx="13">
                  <c:v>5.8463929419590464E-2</c:v>
                </c:pt>
                <c:pt idx="14">
                  <c:v>5.7631621836611871E-2</c:v>
                </c:pt>
                <c:pt idx="15">
                  <c:v>5.6876010471277043E-2</c:v>
                </c:pt>
                <c:pt idx="16">
                  <c:v>5.6187128946521336E-2</c:v>
                </c:pt>
                <c:pt idx="17">
                  <c:v>5.5556662125287544E-2</c:v>
                </c:pt>
                <c:pt idx="18">
                  <c:v>5.4977617676879482E-2</c:v>
                </c:pt>
                <c:pt idx="19">
                  <c:v>5.4444073037364558E-2</c:v>
                </c:pt>
                <c:pt idx="20">
                  <c:v>5.3950978316404954E-2</c:v>
                </c:pt>
                <c:pt idx="21">
                  <c:v>5.3494001232209251E-2</c:v>
                </c:pt>
                <c:pt idx="22">
                  <c:v>5.3069403977724118E-2</c:v>
                </c:pt>
                <c:pt idx="23">
                  <c:v>5.2673944601415043E-2</c:v>
                </c:pt>
                <c:pt idx="24">
                  <c:v>5.2304797391499583E-2</c:v>
                </c:pt>
                <c:pt idx="25">
                  <c:v>5.1959488124398115E-2</c:v>
                </c:pt>
                <c:pt idx="26">
                  <c:v>5.1635841037461147E-2</c:v>
                </c:pt>
                <c:pt idx="27">
                  <c:v>5.13319351218487E-2</c:v>
                </c:pt>
                <c:pt idx="28">
                  <c:v>5.1046067878826026E-2</c:v>
                </c:pt>
                <c:pt idx="29">
                  <c:v>5.0776725093759995E-2</c:v>
                </c:pt>
                <c:pt idx="30">
                  <c:v>5.0522555493540747E-2</c:v>
                </c:pt>
                <c:pt idx="31">
                  <c:v>5.0033781420764936E-2</c:v>
                </c:pt>
                <c:pt idx="32">
                  <c:v>5.0033781420765075E-2</c:v>
                </c:pt>
                <c:pt idx="33">
                  <c:v>5.0033781420765103E-2</c:v>
                </c:pt>
                <c:pt idx="34">
                  <c:v>5.0033781420765068E-2</c:v>
                </c:pt>
                <c:pt idx="35">
                  <c:v>5.0033781420765013E-2</c:v>
                </c:pt>
                <c:pt idx="36">
                  <c:v>5.0033781420765061E-2</c:v>
                </c:pt>
                <c:pt idx="37">
                  <c:v>5.0033781420765096E-2</c:v>
                </c:pt>
                <c:pt idx="38">
                  <c:v>5.0033781420765068E-2</c:v>
                </c:pt>
                <c:pt idx="39">
                  <c:v>5.0033781420764964E-2</c:v>
                </c:pt>
                <c:pt idx="40">
                  <c:v>5.0033781420764957E-2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-68140.579999999987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-9162.0718250580067</c:v>
                </c:pt>
                <c:pt idx="10">
                  <c:v>-8801.5195798097429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opLeftCell="D1" zoomScale="101" workbookViewId="0">
      <selection activeCell="N5" sqref="N5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4" t="s">
        <v>15</v>
      </c>
      <c r="O1" s="1" t="s">
        <v>9</v>
      </c>
      <c r="P1" s="1" t="s">
        <v>12</v>
      </c>
      <c r="Q1" s="13"/>
    </row>
    <row r="2" spans="1:17" x14ac:dyDescent="0.2">
      <c r="A2" s="16">
        <v>2012</v>
      </c>
      <c r="B2" s="17"/>
      <c r="C2" s="18">
        <v>-1475</v>
      </c>
      <c r="D2" s="18">
        <v>-290.04000000000002</v>
      </c>
      <c r="E2" s="18">
        <f>-2046.7-C2</f>
        <v>-571.70000000000005</v>
      </c>
      <c r="F2" s="18">
        <v>-454</v>
      </c>
      <c r="G2" s="18">
        <v>0</v>
      </c>
      <c r="H2" s="18">
        <v>-34651.699999999997</v>
      </c>
      <c r="I2" s="19">
        <f t="shared" ref="I2:I32" si="0">0.035/12</f>
        <v>2.9166666666666668E-3</v>
      </c>
      <c r="J2" s="16">
        <f t="shared" ref="J2:J32" si="1">(A2-2012)*12</f>
        <v>0</v>
      </c>
      <c r="K2" s="18">
        <f t="shared" ref="K2:K32" si="2">-328457*((1+I2)^360-(1+I2)^J2)/((1+I2)^360-1)</f>
        <v>-328457</v>
      </c>
      <c r="L2" s="18">
        <v>337500</v>
      </c>
      <c r="M2" s="18">
        <f t="shared" ref="M2:M65" si="3">K2+L2</f>
        <v>9043</v>
      </c>
      <c r="N2" s="18"/>
      <c r="O2" s="20"/>
      <c r="P2" s="21">
        <f>12*(C2+D2+E2+F2+G2)+H2</f>
        <v>-68140.579999999987</v>
      </c>
    </row>
    <row r="3" spans="1:17" x14ac:dyDescent="0.2">
      <c r="A3" s="16">
        <v>2013</v>
      </c>
      <c r="B3" s="17">
        <f>L3/L2-1</f>
        <v>4.5925925925925926E-2</v>
      </c>
      <c r="C3" s="18">
        <v>-1475</v>
      </c>
      <c r="D3" s="18">
        <v>-290.04000000000002</v>
      </c>
      <c r="E3" s="18">
        <f>-2062.95-C3</f>
        <v>-587.94999999999982</v>
      </c>
      <c r="F3" s="18">
        <v>-454</v>
      </c>
      <c r="G3" s="18">
        <f>(6149.9+1998)/12</f>
        <v>678.99166666666667</v>
      </c>
      <c r="H3" s="18">
        <v>-1188.58</v>
      </c>
      <c r="I3" s="19">
        <f t="shared" si="0"/>
        <v>2.9166666666666668E-3</v>
      </c>
      <c r="J3" s="16">
        <f t="shared" si="1"/>
        <v>12</v>
      </c>
      <c r="K3" s="18">
        <f t="shared" si="2"/>
        <v>-322153.48973825335</v>
      </c>
      <c r="L3" s="18">
        <v>353000</v>
      </c>
      <c r="M3" s="18">
        <f t="shared" si="3"/>
        <v>30846.510261746647</v>
      </c>
      <c r="N3" s="21">
        <f>M3-M2+12*(C3+D3+E3+F3+G3)+H3</f>
        <v>-4921.0497382533486</v>
      </c>
      <c r="O3" s="22">
        <f>N3/M2</f>
        <v>-0.54418331728998659</v>
      </c>
      <c r="P3" s="21">
        <f>12*(C3+D3+E3+F3+G3)+H3</f>
        <v>-26724.559999999998</v>
      </c>
    </row>
    <row r="4" spans="1:17" x14ac:dyDescent="0.2">
      <c r="A4" s="16">
        <v>2014</v>
      </c>
      <c r="B4" s="17">
        <f>L4/L3-1</f>
        <v>-3.1161473087818692E-2</v>
      </c>
      <c r="C4" s="18">
        <v>-1475</v>
      </c>
      <c r="D4" s="18">
        <v>-290.04000000000002</v>
      </c>
      <c r="E4" s="18">
        <f>-2073.7-C4</f>
        <v>-598.69999999999982</v>
      </c>
      <c r="F4" s="18">
        <v>-454</v>
      </c>
      <c r="G4" s="18">
        <v>1998</v>
      </c>
      <c r="H4" s="18">
        <f>-913.59-34.97</f>
        <v>-948.56000000000006</v>
      </c>
      <c r="I4" s="19">
        <f t="shared" si="0"/>
        <v>2.9166666666666668E-3</v>
      </c>
      <c r="J4" s="16">
        <f t="shared" si="1"/>
        <v>24</v>
      </c>
      <c r="K4" s="18">
        <f t="shared" si="2"/>
        <v>-315625.78282363288</v>
      </c>
      <c r="L4" s="18">
        <v>342000</v>
      </c>
      <c r="M4" s="18">
        <f t="shared" si="3"/>
        <v>26374.217176367121</v>
      </c>
      <c r="N4" s="21">
        <f t="shared" ref="N4:N67" si="4">M4-M3+12*(C4+D4+E4+F4+G4)+H4</f>
        <v>-15257.733085379523</v>
      </c>
      <c r="O4" s="22">
        <f>N4/M3</f>
        <v>-0.49463401065179591</v>
      </c>
      <c r="P4" s="21">
        <f t="shared" ref="P4:P66" si="5">12*(C4+D4+E4+F4+G4)+H4</f>
        <v>-10785.439999999997</v>
      </c>
    </row>
    <row r="5" spans="1:17" x14ac:dyDescent="0.2">
      <c r="A5" s="16">
        <v>2015</v>
      </c>
      <c r="B5" s="17">
        <f>L5/L4-1</f>
        <v>0.26315789473684204</v>
      </c>
      <c r="C5" s="18">
        <v>-1475</v>
      </c>
      <c r="D5" s="18">
        <v>-290.04000000000002</v>
      </c>
      <c r="E5" s="18">
        <f>-2048.67-C5</f>
        <v>-573.67000000000007</v>
      </c>
      <c r="F5" s="18">
        <v>-475</v>
      </c>
      <c r="G5" s="18">
        <f>(1998+22590)/12</f>
        <v>2049</v>
      </c>
      <c r="H5" s="18">
        <v>-1007.81</v>
      </c>
      <c r="I5" s="19">
        <f t="shared" si="0"/>
        <v>2.9166666666666668E-3</v>
      </c>
      <c r="J5" s="16">
        <f t="shared" si="1"/>
        <v>36</v>
      </c>
      <c r="K5" s="18">
        <f t="shared" si="2"/>
        <v>-308865.90526433487</v>
      </c>
      <c r="L5" s="18">
        <v>432000</v>
      </c>
      <c r="M5" s="18">
        <f t="shared" si="3"/>
        <v>123134.09473566513</v>
      </c>
      <c r="N5" s="21">
        <f t="shared" si="4"/>
        <v>86575.547559298007</v>
      </c>
      <c r="O5" s="22">
        <f t="shared" ref="O5:O67" si="6">N5/M4</f>
        <v>3.2825826442680119</v>
      </c>
      <c r="P5" s="21">
        <f t="shared" si="5"/>
        <v>-10184.33</v>
      </c>
    </row>
    <row r="6" spans="1:17" x14ac:dyDescent="0.2">
      <c r="A6" s="16">
        <v>2016</v>
      </c>
      <c r="B6" s="17">
        <f>L6/L5-1</f>
        <v>9.7222222222222321E-2</v>
      </c>
      <c r="C6" s="18">
        <v>-1475</v>
      </c>
      <c r="D6" s="18">
        <v>-290.04000000000002</v>
      </c>
      <c r="E6" s="18">
        <f>-2078.64-C6</f>
        <v>-603.63999999999987</v>
      </c>
      <c r="F6" s="18">
        <v>-540</v>
      </c>
      <c r="G6" s="18">
        <v>2100</v>
      </c>
      <c r="H6" s="18">
        <v>0</v>
      </c>
      <c r="I6" s="19">
        <f t="shared" si="0"/>
        <v>2.9166666666666668E-3</v>
      </c>
      <c r="J6" s="16">
        <f t="shared" si="1"/>
        <v>48</v>
      </c>
      <c r="K6" s="18">
        <f t="shared" si="2"/>
        <v>-301865.59945796494</v>
      </c>
      <c r="L6" s="18">
        <v>474000</v>
      </c>
      <c r="M6" s="18">
        <f>K6+L6</f>
        <v>172134.40054203506</v>
      </c>
      <c r="N6" s="21">
        <f t="shared" si="4"/>
        <v>39296.145806369932</v>
      </c>
      <c r="O6" s="22">
        <f t="shared" si="6"/>
        <v>0.3191329411299762</v>
      </c>
      <c r="P6" s="21">
        <f t="shared" si="5"/>
        <v>-9704.159999999998</v>
      </c>
    </row>
    <row r="7" spans="1:17" x14ac:dyDescent="0.2">
      <c r="A7" s="16">
        <v>2017</v>
      </c>
      <c r="B7" s="17">
        <f>L7/L6-1</f>
        <v>0.15822784810126578</v>
      </c>
      <c r="C7" s="18">
        <v>-1475</v>
      </c>
      <c r="D7" s="18">
        <v>-290.04000000000002</v>
      </c>
      <c r="E7" s="18">
        <f>-2132.15-C7</f>
        <v>-657.15000000000009</v>
      </c>
      <c r="F7" s="23">
        <v>-553</v>
      </c>
      <c r="G7" s="18">
        <v>2100</v>
      </c>
      <c r="H7" s="18">
        <v>-1669.69</v>
      </c>
      <c r="I7" s="19">
        <f t="shared" si="0"/>
        <v>2.9166666666666668E-3</v>
      </c>
      <c r="J7" s="16">
        <f t="shared" si="1"/>
        <v>60</v>
      </c>
      <c r="K7" s="18">
        <f t="shared" si="2"/>
        <v>-294616.31410437229</v>
      </c>
      <c r="L7" s="18">
        <v>549000</v>
      </c>
      <c r="M7" s="18">
        <f t="shared" si="3"/>
        <v>254383.68589562771</v>
      </c>
      <c r="N7" s="21">
        <f t="shared" si="4"/>
        <v>70077.315353592654</v>
      </c>
      <c r="O7" s="22">
        <f t="shared" si="6"/>
        <v>0.40710813836703047</v>
      </c>
      <c r="P7" s="21">
        <f t="shared" si="5"/>
        <v>-12171.970000000001</v>
      </c>
    </row>
    <row r="8" spans="1:17" x14ac:dyDescent="0.2">
      <c r="A8" s="3">
        <v>2018</v>
      </c>
      <c r="B8" s="4">
        <v>0.03</v>
      </c>
      <c r="C8" s="5">
        <f t="shared" ref="C8:C32" si="7">C7</f>
        <v>-1475</v>
      </c>
      <c r="D8" s="5">
        <v>-290.04000000000002</v>
      </c>
      <c r="E8" s="5">
        <f t="shared" ref="E8:E67" si="8">E7*(1+B8)</f>
        <v>-676.86450000000013</v>
      </c>
      <c r="F8" s="5">
        <f t="shared" ref="F8:F34" si="9">F7*(1+B8)</f>
        <v>-569.59</v>
      </c>
      <c r="G8" s="5">
        <f>G7*(1+B8)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>L7*(1+B8)</f>
        <v>565470</v>
      </c>
      <c r="M8" s="5">
        <f t="shared" si="3"/>
        <v>278360.80624028342</v>
      </c>
      <c r="N8" s="8">
        <f t="shared" si="4"/>
        <v>13795.186344655702</v>
      </c>
      <c r="O8" s="12">
        <f t="shared" si="6"/>
        <v>5.4229839056250617E-2</v>
      </c>
      <c r="P8" s="8">
        <f t="shared" si="5"/>
        <v>-10181.934000000003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si="8"/>
        <v>-697.17043500000011</v>
      </c>
      <c r="F9" s="5">
        <f t="shared" si="9"/>
        <v>-586.67770000000007</v>
      </c>
      <c r="G9" s="5">
        <f t="shared" ref="G9:G71" si="10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9:L34" si="11">L8*(1+B9)</f>
        <v>582434.1</v>
      </c>
      <c r="M9" s="5">
        <f t="shared" si="3"/>
        <v>303099.03198099724</v>
      </c>
      <c r="N9" s="8">
        <f t="shared" si="4"/>
        <v>14886.248120713821</v>
      </c>
      <c r="O9" s="12">
        <f t="shared" si="6"/>
        <v>5.3478247608838597E-2</v>
      </c>
      <c r="P9" s="8">
        <f t="shared" si="5"/>
        <v>-9851.9776200000033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8"/>
        <v>-718.08554805000017</v>
      </c>
      <c r="F10" s="5">
        <f t="shared" si="9"/>
        <v>-604.27803100000006</v>
      </c>
      <c r="G10" s="5">
        <f t="shared" si="10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599907.12300000002</v>
      </c>
      <c r="M10" s="5">
        <f t="shared" si="3"/>
        <v>328622.68268612714</v>
      </c>
      <c r="N10" s="8">
        <f t="shared" si="4"/>
        <v>16011.528156529892</v>
      </c>
      <c r="O10" s="12">
        <f t="shared" si="6"/>
        <v>5.2826061673247882E-2</v>
      </c>
      <c r="P10" s="8">
        <f t="shared" si="5"/>
        <v>-9512.1225486000058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-290.04000000000002</v>
      </c>
      <c r="E11" s="5">
        <f t="shared" si="8"/>
        <v>-739.62811449150024</v>
      </c>
      <c r="F11" s="5">
        <f t="shared" si="9"/>
        <v>-622.40637193000009</v>
      </c>
      <c r="G11" s="5">
        <f t="shared" si="10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617904.33669000003</v>
      </c>
      <c r="M11" s="5">
        <f t="shared" si="3"/>
        <v>354956.86037803092</v>
      </c>
      <c r="N11" s="8">
        <f t="shared" si="4"/>
        <v>17172.105866845774</v>
      </c>
      <c r="O11" s="12">
        <f t="shared" si="6"/>
        <v>5.2254779635059853E-2</v>
      </c>
      <c r="P11" s="8">
        <f t="shared" si="5"/>
        <v>-9162.0718250580067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-290.04000000000002</v>
      </c>
      <c r="E12" s="5">
        <f t="shared" si="8"/>
        <v>-761.81695792624532</v>
      </c>
      <c r="F12" s="5">
        <f t="shared" si="9"/>
        <v>-641.07856308790008</v>
      </c>
      <c r="G12" s="5">
        <f t="shared" si="10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636441.4667907001</v>
      </c>
      <c r="M12" s="5">
        <f t="shared" si="3"/>
        <v>382127.47488700261</v>
      </c>
      <c r="N12" s="8">
        <f t="shared" si="4"/>
        <v>18369.094929161947</v>
      </c>
      <c r="O12" s="12">
        <f t="shared" si="6"/>
        <v>5.1750218067623102E-2</v>
      </c>
      <c r="P12" s="8">
        <f t="shared" si="5"/>
        <v>-8801.5195798097429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8"/>
        <v>-784.67146666403266</v>
      </c>
      <c r="F13" s="5">
        <f t="shared" si="9"/>
        <v>-660.31091998053705</v>
      </c>
      <c r="G13" s="5">
        <f t="shared" si="10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655534.71079442115</v>
      </c>
      <c r="M13" s="5">
        <f t="shared" si="3"/>
        <v>410161.27003270423</v>
      </c>
      <c r="N13" s="8">
        <f t="shared" si="4"/>
        <v>23084.124378497581</v>
      </c>
      <c r="O13" s="12">
        <f t="shared" si="6"/>
        <v>6.0409486089226368E-2</v>
      </c>
      <c r="P13" s="8">
        <f t="shared" si="5"/>
        <v>-4949.6707672040375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8"/>
        <v>-808.21161066395371</v>
      </c>
      <c r="F14" s="5">
        <f t="shared" si="9"/>
        <v>-680.12024757995323</v>
      </c>
      <c r="G14" s="5">
        <f t="shared" si="10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675200.75211825385</v>
      </c>
      <c r="M14" s="5">
        <f t="shared" si="3"/>
        <v>439085.85066029528</v>
      </c>
      <c r="N14" s="8">
        <f t="shared" si="4"/>
        <v>24357.419737370899</v>
      </c>
      <c r="O14" s="12">
        <f t="shared" si="6"/>
        <v>5.9384982242298885E-2</v>
      </c>
      <c r="P14" s="8">
        <f t="shared" si="5"/>
        <v>-4567.1608902201588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8"/>
        <v>-832.45795898387235</v>
      </c>
      <c r="F15" s="5">
        <f t="shared" si="9"/>
        <v>-700.52385500735181</v>
      </c>
      <c r="G15" s="5">
        <f t="shared" si="10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695456.77468180144</v>
      </c>
      <c r="M15" s="5">
        <f t="shared" si="3"/>
        <v>468929.71055936639</v>
      </c>
      <c r="N15" s="8">
        <f t="shared" si="4"/>
        <v>25670.684182144341</v>
      </c>
      <c r="O15" s="12">
        <f t="shared" si="6"/>
        <v>5.8463929419590464E-2</v>
      </c>
      <c r="P15" s="8">
        <f t="shared" si="5"/>
        <v>-4173.1757169267621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8"/>
        <v>-857.43169775338856</v>
      </c>
      <c r="F16" s="5">
        <f t="shared" si="9"/>
        <v>-721.53957065757243</v>
      </c>
      <c r="G16" s="5">
        <f t="shared" si="10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716320.47792225552</v>
      </c>
      <c r="M16" s="5">
        <f t="shared" si="3"/>
        <v>499722.26129471022</v>
      </c>
      <c r="N16" s="8">
        <f t="shared" si="4"/>
        <v>27025.179746909263</v>
      </c>
      <c r="O16" s="12">
        <f t="shared" si="6"/>
        <v>5.7631621836611871E-2</v>
      </c>
      <c r="P16" s="8">
        <f t="shared" si="5"/>
        <v>-3767.3709884345644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8"/>
        <v>-883.1546486859902</v>
      </c>
      <c r="F17" s="5">
        <f t="shared" si="9"/>
        <v>-743.18575777729961</v>
      </c>
      <c r="G17" s="5">
        <f t="shared" si="10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737810.09225992323</v>
      </c>
      <c r="M17" s="5">
        <f t="shared" si="3"/>
        <v>531493.861978926</v>
      </c>
      <c r="N17" s="8">
        <f t="shared" si="4"/>
        <v>28422.208566128182</v>
      </c>
      <c r="O17" s="12">
        <f t="shared" si="6"/>
        <v>5.6876010471277043E-2</v>
      </c>
      <c r="P17" s="8">
        <f t="shared" si="5"/>
        <v>-3349.3921180875968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8"/>
        <v>-909.64928814656992</v>
      </c>
      <c r="F18" s="5">
        <f t="shared" si="9"/>
        <v>-765.48133051061859</v>
      </c>
      <c r="G18" s="5">
        <f t="shared" si="10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759944.39502772095</v>
      </c>
      <c r="M18" s="5">
        <f t="shared" si="3"/>
        <v>564275.85001785075</v>
      </c>
      <c r="N18" s="8">
        <f t="shared" si="4"/>
        <v>29863.114157294527</v>
      </c>
      <c r="O18" s="12">
        <f t="shared" si="6"/>
        <v>5.6187128946521336E-2</v>
      </c>
      <c r="P18" s="8">
        <f t="shared" si="5"/>
        <v>-2918.8738816302302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8"/>
        <v>-936.93876679096707</v>
      </c>
      <c r="F19" s="5">
        <f t="shared" si="9"/>
        <v>-788.44577042593721</v>
      </c>
      <c r="G19" s="5">
        <f t="shared" si="10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782742.72687855258</v>
      </c>
      <c r="M19" s="5">
        <f t="shared" si="3"/>
        <v>598100.57286083105</v>
      </c>
      <c r="N19" s="8">
        <f t="shared" si="4"/>
        <v>31349.282744901164</v>
      </c>
      <c r="O19" s="12">
        <f t="shared" si="6"/>
        <v>5.5556662125287544E-2</v>
      </c>
      <c r="P19" s="8">
        <f t="shared" si="5"/>
        <v>-2475.4400980791288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8"/>
        <v>-965.0469297946961</v>
      </c>
      <c r="F20" s="5">
        <f t="shared" si="9"/>
        <v>-812.09914353871534</v>
      </c>
      <c r="G20" s="5">
        <f t="shared" si="10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806225.0086849092</v>
      </c>
      <c r="M20" s="5">
        <f t="shared" si="3"/>
        <v>633001.42078891792</v>
      </c>
      <c r="N20" s="8">
        <f t="shared" si="4"/>
        <v>32882.144627065369</v>
      </c>
      <c r="O20" s="12">
        <f t="shared" si="6"/>
        <v>5.4977617676879482E-2</v>
      </c>
      <c r="P20" s="8">
        <f t="shared" si="5"/>
        <v>-2018.7033010215091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8"/>
        <v>-993.99833768853705</v>
      </c>
      <c r="F21" s="5">
        <f t="shared" si="9"/>
        <v>-836.46211784487684</v>
      </c>
      <c r="G21" s="5">
        <f t="shared" si="10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830411.75894545647</v>
      </c>
      <c r="M21" s="7">
        <f t="shared" si="3"/>
        <v>669012.86077515746</v>
      </c>
      <c r="N21" s="8">
        <f t="shared" si="4"/>
        <v>34463.175586187383</v>
      </c>
      <c r="O21" s="12">
        <f t="shared" si="6"/>
        <v>5.4444073037364558E-2</v>
      </c>
      <c r="P21" s="8">
        <f t="shared" si="5"/>
        <v>-1548.2644000521559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8"/>
        <v>-1023.8182878191932</v>
      </c>
      <c r="F22" s="5">
        <f t="shared" si="9"/>
        <v>-861.55598138022322</v>
      </c>
      <c r="G22" s="5">
        <f t="shared" si="10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855324.11171382014</v>
      </c>
      <c r="M22" s="7">
        <f t="shared" si="3"/>
        <v>706170.47145228775</v>
      </c>
      <c r="N22" s="8">
        <f t="shared" si="4"/>
        <v>36093.898345076566</v>
      </c>
      <c r="O22" s="12">
        <f t="shared" si="6"/>
        <v>5.3950978316404954E-2</v>
      </c>
      <c r="P22" s="8">
        <f t="shared" si="5"/>
        <v>-1063.7123320537212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8"/>
        <v>-1054.5328364537691</v>
      </c>
      <c r="F23" s="5">
        <f t="shared" si="9"/>
        <v>-887.40266082162998</v>
      </c>
      <c r="G23" s="5">
        <f t="shared" si="10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880983.8350652348</v>
      </c>
      <c r="M23" s="7">
        <f t="shared" si="3"/>
        <v>744510.97922432155</v>
      </c>
      <c r="N23" s="8">
        <f t="shared" si="4"/>
        <v>37775.884070018466</v>
      </c>
      <c r="O23" s="12">
        <f t="shared" si="6"/>
        <v>5.3494001232209251E-2</v>
      </c>
      <c r="P23" s="8">
        <f t="shared" si="5"/>
        <v>-564.62370201533304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8"/>
        <v>-1086.1688215473821</v>
      </c>
      <c r="F24" s="5">
        <f t="shared" si="9"/>
        <v>-914.02474064627893</v>
      </c>
      <c r="G24" s="5">
        <f t="shared" si="10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907413.35011719191</v>
      </c>
      <c r="M24" s="7">
        <f t="shared" si="3"/>
        <v>784072.29555970384</v>
      </c>
      <c r="N24" s="8">
        <f t="shared" si="4"/>
        <v>39510.753922306489</v>
      </c>
      <c r="O24" s="12">
        <f t="shared" si="6"/>
        <v>5.3069403977724118E-2</v>
      </c>
      <c r="P24" s="8">
        <f t="shared" si="5"/>
        <v>-50.562413075798759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8"/>
        <v>-1118.7538861938035</v>
      </c>
      <c r="F25" s="5">
        <f t="shared" si="9"/>
        <v>-941.44548286566737</v>
      </c>
      <c r="G25" s="5">
        <f t="shared" si="10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934635.75062070764</v>
      </c>
      <c r="M25" s="7">
        <f t="shared" si="3"/>
        <v>824893.55550498806</v>
      </c>
      <c r="N25" s="8">
        <f t="shared" si="4"/>
        <v>41300.180659816164</v>
      </c>
      <c r="O25" s="12">
        <f t="shared" si="6"/>
        <v>5.2673944601415043E-2</v>
      </c>
      <c r="P25" s="8">
        <f t="shared" si="5"/>
        <v>478.92071453193421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8"/>
        <v>-1152.3165027796176</v>
      </c>
      <c r="F26" s="5">
        <f t="shared" si="9"/>
        <v>-969.68884735163738</v>
      </c>
      <c r="G26" s="5">
        <f t="shared" si="10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962674.82313932886</v>
      </c>
      <c r="M26" s="7">
        <f t="shared" si="3"/>
        <v>867015.15745926229</v>
      </c>
      <c r="N26" s="8">
        <f t="shared" si="4"/>
        <v>43145.890290242118</v>
      </c>
      <c r="O26" s="12">
        <f t="shared" si="6"/>
        <v>5.2304797391499583E-2</v>
      </c>
      <c r="P26" s="8">
        <f t="shared" si="5"/>
        <v>1024.2883359678908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8"/>
        <v>-1186.8859978630062</v>
      </c>
      <c r="F27" s="5">
        <f t="shared" si="9"/>
        <v>-998.77951277218654</v>
      </c>
      <c r="G27" s="5">
        <f t="shared" si="10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991555.06783350871</v>
      </c>
      <c r="M27" s="7">
        <f t="shared" si="3"/>
        <v>910478.80425089307</v>
      </c>
      <c r="N27" s="8">
        <f t="shared" si="4"/>
        <v>45049.663777677699</v>
      </c>
      <c r="O27" s="12">
        <f t="shared" si="6"/>
        <v>5.1959488124398115E-2</v>
      </c>
      <c r="P27" s="8">
        <f t="shared" si="5"/>
        <v>1586.0169860469268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8"/>
        <v>-1222.4925777988965</v>
      </c>
      <c r="F28" s="5">
        <f t="shared" si="9"/>
        <v>-1028.7428981553521</v>
      </c>
      <c r="G28" s="5">
        <f t="shared" si="10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1021301.719868514</v>
      </c>
      <c r="M28" s="7">
        <f t="shared" si="3"/>
        <v>955327.54555954156</v>
      </c>
      <c r="N28" s="8">
        <f t="shared" si="4"/>
        <v>47013.33880427682</v>
      </c>
      <c r="O28" s="12">
        <f t="shared" si="6"/>
        <v>5.1635841037461147E-2</v>
      </c>
      <c r="P28" s="8">
        <f t="shared" si="5"/>
        <v>2164.5974956283335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8"/>
        <v>-1259.1673551328633</v>
      </c>
      <c r="F29" s="5">
        <f t="shared" si="9"/>
        <v>-1059.6051851000127</v>
      </c>
      <c r="G29" s="5">
        <f t="shared" si="10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1051940.7714645695</v>
      </c>
      <c r="M29" s="7">
        <f t="shared" si="3"/>
        <v>1001605.8217278217</v>
      </c>
      <c r="N29" s="8">
        <f t="shared" si="4"/>
        <v>49038.811588777346</v>
      </c>
      <c r="O29" s="12">
        <f t="shared" si="6"/>
        <v>5.13319351218487E-2</v>
      </c>
      <c r="P29" s="8">
        <f t="shared" si="5"/>
        <v>2760.5354204971845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8"/>
        <v>-1296.9423757868492</v>
      </c>
      <c r="F30" s="5">
        <f t="shared" si="9"/>
        <v>-1091.3933406530132</v>
      </c>
      <c r="G30" s="5">
        <f t="shared" si="10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1083498.9946085066</v>
      </c>
      <c r="M30" s="7">
        <f t="shared" si="3"/>
        <v>1049359.5090084553</v>
      </c>
      <c r="N30" s="8">
        <f t="shared" si="4"/>
        <v>51128.03876374571</v>
      </c>
      <c r="O30" s="12">
        <f t="shared" si="6"/>
        <v>5.1046067878826026E-2</v>
      </c>
      <c r="P30" s="8">
        <f t="shared" si="5"/>
        <v>3374.3514831121065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8"/>
        <v>-1335.8506470604548</v>
      </c>
      <c r="F31" s="5">
        <f t="shared" si="9"/>
        <v>-1124.1351408726036</v>
      </c>
      <c r="G31" s="5">
        <f t="shared" si="10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1116003.9644467619</v>
      </c>
      <c r="M31" s="7">
        <f t="shared" si="3"/>
        <v>1098635.9662942952</v>
      </c>
      <c r="N31" s="8">
        <f t="shared" si="4"/>
        <v>53283.039313445297</v>
      </c>
      <c r="O31" s="12">
        <f t="shared" si="6"/>
        <v>5.0776725093759995E-2</v>
      </c>
      <c r="P31" s="8">
        <f t="shared" si="5"/>
        <v>4006.5820276054656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8"/>
        <v>-1375.9261664722685</v>
      </c>
      <c r="F32" s="5">
        <f t="shared" si="9"/>
        <v>-1157.8591950987818</v>
      </c>
      <c r="G32" s="5">
        <f t="shared" si="10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1149484.0833801648</v>
      </c>
      <c r="M32" s="7">
        <f t="shared" si="3"/>
        <v>1149484.0833801648</v>
      </c>
      <c r="N32" s="8">
        <f t="shared" si="4"/>
        <v>55505.89657430329</v>
      </c>
      <c r="O32" s="12">
        <f t="shared" si="6"/>
        <v>5.0522555493540747E-2</v>
      </c>
      <c r="P32" s="8">
        <f t="shared" si="5"/>
        <v>4657.7794884336363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8"/>
        <v>-1417.2039514664366</v>
      </c>
      <c r="F33" s="5">
        <f t="shared" si="9"/>
        <v>-1192.5949709517454</v>
      </c>
      <c r="G33" s="5">
        <f t="shared" si="10"/>
        <v>4528.8416618420688</v>
      </c>
      <c r="H33" s="5">
        <v>0</v>
      </c>
      <c r="K33" s="7">
        <v>0</v>
      </c>
      <c r="L33" s="7">
        <f t="shared" si="11"/>
        <v>1183968.6058815697</v>
      </c>
      <c r="M33" s="7">
        <f t="shared" si="3"/>
        <v>1183968.6058815697</v>
      </c>
      <c r="N33" s="8">
        <f t="shared" si="4"/>
        <v>57513.035374491505</v>
      </c>
      <c r="O33" s="12">
        <f t="shared" si="6"/>
        <v>5.0033781420764936E-2</v>
      </c>
      <c r="P33" s="8">
        <f t="shared" si="5"/>
        <v>23028.512873086642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8"/>
        <v>-1459.7200700104297</v>
      </c>
      <c r="F34" s="5">
        <f t="shared" si="9"/>
        <v>-1228.3728200802977</v>
      </c>
      <c r="G34" s="5">
        <f t="shared" si="10"/>
        <v>4664.7069116973307</v>
      </c>
      <c r="H34" s="5">
        <v>0</v>
      </c>
      <c r="K34" s="7">
        <v>0</v>
      </c>
      <c r="L34" s="7">
        <f t="shared" si="11"/>
        <v>1219487.6640580168</v>
      </c>
      <c r="M34" s="7">
        <f t="shared" si="3"/>
        <v>1219487.6640580168</v>
      </c>
      <c r="N34" s="8">
        <f t="shared" si="4"/>
        <v>59238.426435726411</v>
      </c>
      <c r="O34" s="12">
        <f t="shared" si="6"/>
        <v>5.0033781420765075E-2</v>
      </c>
      <c r="P34" s="8">
        <f t="shared" si="5"/>
        <v>23719.368259279239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8"/>
        <v>-1503.5116721107427</v>
      </c>
      <c r="F35" s="5">
        <f t="shared" ref="F35:F71" si="12">F34*(1+B35)</f>
        <v>-1265.2240046827067</v>
      </c>
      <c r="G35" s="5">
        <f t="shared" si="10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61015.57922879824</v>
      </c>
      <c r="O35" s="12">
        <f t="shared" si="6"/>
        <v>5.0033781420765103E-2</v>
      </c>
      <c r="P35" s="8">
        <f t="shared" si="5"/>
        <v>24430.949307057621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8"/>
        <v>-1548.617022274065</v>
      </c>
      <c r="F36" s="5">
        <f t="shared" si="12"/>
        <v>-1303.1807248231878</v>
      </c>
      <c r="G36" s="5">
        <f t="shared" si="10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62846.046605662144</v>
      </c>
      <c r="O36" s="12">
        <f t="shared" si="6"/>
        <v>5.0033781420765068E-2</v>
      </c>
      <c r="P36" s="8">
        <f t="shared" si="5"/>
        <v>25163.877786269346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8"/>
        <v>-1595.0755329422871</v>
      </c>
      <c r="F37" s="5">
        <f t="shared" si="12"/>
        <v>-1342.2761465678834</v>
      </c>
      <c r="G37" s="5">
        <f t="shared" si="10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64731.428003831941</v>
      </c>
      <c r="O37" s="12">
        <f t="shared" si="6"/>
        <v>5.0033781420765013E-2</v>
      </c>
      <c r="P37" s="8">
        <f t="shared" si="5"/>
        <v>25918.794119857423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8"/>
        <v>-1642.9277989305558</v>
      </c>
      <c r="F38" s="5">
        <f t="shared" si="12"/>
        <v>-1382.5444309649199</v>
      </c>
      <c r="G38" s="5">
        <f t="shared" si="10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66673.370843946963</v>
      </c>
      <c r="O38" s="12">
        <f t="shared" si="6"/>
        <v>5.0033781420765061E-2</v>
      </c>
      <c r="P38" s="8">
        <f t="shared" si="5"/>
        <v>26696.357943453149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8"/>
        <v>-1692.2156328984724</v>
      </c>
      <c r="F39" s="5">
        <f t="shared" si="12"/>
        <v>-1424.0207638938675</v>
      </c>
      <c r="G39" s="5">
        <f t="shared" si="10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68673.571969265424</v>
      </c>
      <c r="O39" s="12">
        <f t="shared" si="6"/>
        <v>5.0033781420765096E-2</v>
      </c>
      <c r="P39" s="8">
        <f t="shared" si="5"/>
        <v>27497.248681756741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8"/>
        <v>-1742.9821018854266</v>
      </c>
      <c r="F40" s="5">
        <f t="shared" si="12"/>
        <v>-1466.7413868106835</v>
      </c>
      <c r="G40" s="5">
        <f t="shared" si="10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70733.779128343362</v>
      </c>
      <c r="O40" s="12">
        <f t="shared" si="6"/>
        <v>5.0033781420765068E-2</v>
      </c>
      <c r="P40" s="8">
        <f t="shared" si="5"/>
        <v>28322.166142209455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8"/>
        <v>-1795.2715649419895</v>
      </c>
      <c r="F41" s="5">
        <f t="shared" si="12"/>
        <v>-1510.743628415004</v>
      </c>
      <c r="G41" s="5">
        <f t="shared" si="10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72855.792502193508</v>
      </c>
      <c r="O41" s="12">
        <f t="shared" si="6"/>
        <v>5.0033781420764964E-2</v>
      </c>
      <c r="P41" s="8">
        <f t="shared" si="5"/>
        <v>29171.831126475736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8"/>
        <v>-1849.1297118902492</v>
      </c>
      <c r="F42" s="5">
        <f t="shared" si="12"/>
        <v>-1556.065937267454</v>
      </c>
      <c r="G42" s="5">
        <f t="shared" si="10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75041.4662772593</v>
      </c>
      <c r="O42" s="12">
        <f t="shared" si="6"/>
        <v>5.0033781420764957E-2</v>
      </c>
      <c r="P42" s="8">
        <f t="shared" si="5"/>
        <v>30046.98606027001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8"/>
        <v>-1904.6036032469567</v>
      </c>
      <c r="F43" s="5">
        <f t="shared" si="12"/>
        <v>-1602.7479153854777</v>
      </c>
      <c r="G43" s="5">
        <f t="shared" si="10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77292.71026557716</v>
      </c>
      <c r="O43" s="12">
        <f t="shared" si="6"/>
        <v>5.0033781420765013E-2</v>
      </c>
      <c r="P43" s="8">
        <f t="shared" si="5"/>
        <v>30948.395642078111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8"/>
        <v>-1961.7417113443655</v>
      </c>
      <c r="F44" s="5">
        <f t="shared" si="12"/>
        <v>-1650.8303528470419</v>
      </c>
      <c r="G44" s="5">
        <f t="shared" si="10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79611.49157354451</v>
      </c>
      <c r="O44" s="12">
        <f t="shared" si="6"/>
        <v>5.0033781420765033E-2</v>
      </c>
      <c r="P44" s="8">
        <f t="shared" si="5"/>
        <v>31876.847511340453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8"/>
        <v>-2020.5939626846966</v>
      </c>
      <c r="F45" s="5">
        <f t="shared" si="12"/>
        <v>-1700.3552634324533</v>
      </c>
      <c r="G45" s="5">
        <f t="shared" si="10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81999.836320750837</v>
      </c>
      <c r="O45" s="12">
        <f t="shared" si="6"/>
        <v>5.0033781420765026E-2</v>
      </c>
      <c r="P45" s="8">
        <f t="shared" si="5"/>
        <v>32833.152936680664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8"/>
        <v>-2081.2117815652377</v>
      </c>
      <c r="F46" s="5">
        <f t="shared" si="12"/>
        <v>-1751.3659213354269</v>
      </c>
      <c r="G46" s="5">
        <f t="shared" si="10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84459.831410373357</v>
      </c>
      <c r="O46" s="12">
        <f t="shared" si="6"/>
        <v>5.0033781420765019E-2</v>
      </c>
      <c r="P46" s="8">
        <f t="shared" si="5"/>
        <v>33818.147524781081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8"/>
        <v>-2143.6481350121949</v>
      </c>
      <c r="F47" s="5">
        <f t="shared" si="12"/>
        <v>-1803.9068989754899</v>
      </c>
      <c r="G47" s="5">
        <f t="shared" si="10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86993.626352684631</v>
      </c>
      <c r="O47" s="12">
        <f t="shared" si="6"/>
        <v>5.0033781420765061E-2</v>
      </c>
      <c r="P47" s="8">
        <f t="shared" si="5"/>
        <v>34832.691950524517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8"/>
        <v>-2207.9575790625609</v>
      </c>
      <c r="F48" s="5">
        <f t="shared" si="12"/>
        <v>-1858.0241059447546</v>
      </c>
      <c r="G48" s="5">
        <f t="shared" si="10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89603.435143265073</v>
      </c>
      <c r="O48" s="12">
        <f t="shared" si="6"/>
        <v>5.0033781420765006E-2</v>
      </c>
      <c r="P48" s="8">
        <f t="shared" si="5"/>
        <v>35877.672709040242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8"/>
        <v>-2274.1963064344377</v>
      </c>
      <c r="F49" s="5">
        <f t="shared" si="12"/>
        <v>-1913.7648291230973</v>
      </c>
      <c r="G49" s="5">
        <f t="shared" si="10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92291.538197563073</v>
      </c>
      <c r="O49" s="12">
        <f t="shared" si="6"/>
        <v>5.0033781420765033E-2</v>
      </c>
      <c r="P49" s="8">
        <f t="shared" si="5"/>
        <v>36954.002890311458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8"/>
        <v>-2342.422195627471</v>
      </c>
      <c r="F50" s="5">
        <f t="shared" si="12"/>
        <v>-1971.1777739967904</v>
      </c>
      <c r="G50" s="5">
        <f t="shared" si="10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95060.284343490028</v>
      </c>
      <c r="O50" s="12">
        <f t="shared" si="6"/>
        <v>5.0033781420765061E-2</v>
      </c>
      <c r="P50" s="8">
        <f t="shared" si="5"/>
        <v>38062.622977020801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8"/>
        <v>-2412.6948614962953</v>
      </c>
      <c r="F51" s="5">
        <f t="shared" si="12"/>
        <v>-2030.3131072166941</v>
      </c>
      <c r="G51" s="5">
        <f t="shared" si="10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97912.092873794725</v>
      </c>
      <c r="O51" s="12">
        <f t="shared" si="6"/>
        <v>5.0033781420765061E-2</v>
      </c>
      <c r="P51" s="8">
        <f t="shared" si="5"/>
        <v>39204.501666331424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8"/>
        <v>-2485.0757073411842</v>
      </c>
      <c r="F52" s="5">
        <f t="shared" si="12"/>
        <v>-2091.2225004331949</v>
      </c>
      <c r="G52" s="5">
        <f t="shared" si="10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100849.45566000861</v>
      </c>
      <c r="O52" s="12">
        <f t="shared" si="6"/>
        <v>5.0033781420765075E-2</v>
      </c>
      <c r="P52" s="8">
        <f t="shared" si="5"/>
        <v>40380.636716321358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8"/>
        <v>-2559.6279785614197</v>
      </c>
      <c r="F53" s="5">
        <f t="shared" si="12"/>
        <v>-2153.9591754461908</v>
      </c>
      <c r="G53" s="5">
        <f t="shared" si="10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103874.93932980877</v>
      </c>
      <c r="O53" s="12">
        <f t="shared" si="6"/>
        <v>5.0033781420765026E-2</v>
      </c>
      <c r="P53" s="8">
        <f t="shared" si="5"/>
        <v>41592.055817811008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8"/>
        <v>-2636.4168179182625</v>
      </c>
      <c r="F54" s="5">
        <f t="shared" si="12"/>
        <v>-2218.5779507095767</v>
      </c>
      <c r="G54" s="5">
        <f t="shared" si="10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106991.18750970296</v>
      </c>
      <c r="O54" s="12">
        <f t="shared" si="6"/>
        <v>5.0033781420764992E-2</v>
      </c>
      <c r="P54" s="8">
        <f t="shared" si="5"/>
        <v>42839.817492345326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8"/>
        <v>-2715.5093224558104</v>
      </c>
      <c r="F55" s="5">
        <f t="shared" si="12"/>
        <v>-2285.1352892308641</v>
      </c>
      <c r="G55" s="5">
        <f t="shared" si="10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110200.92313499397</v>
      </c>
      <c r="O55" s="12">
        <f t="shared" si="6"/>
        <v>5.003378142076495E-2</v>
      </c>
      <c r="P55" s="8">
        <f t="shared" si="5"/>
        <v>44125.012017115689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8"/>
        <v>-2796.974602129485</v>
      </c>
      <c r="F56" s="5">
        <f t="shared" si="12"/>
        <v>-2353.6893479077903</v>
      </c>
      <c r="G56" s="5">
        <f t="shared" si="10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113506.9508290441</v>
      </c>
      <c r="O56" s="12">
        <f t="shared" si="6"/>
        <v>5.0033781420765096E-2</v>
      </c>
      <c r="P56" s="8">
        <f t="shared" si="5"/>
        <v>45448.762377629173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8"/>
        <v>-2880.8838401933695</v>
      </c>
      <c r="F57" s="5">
        <f t="shared" si="12"/>
        <v>-2424.3000283450242</v>
      </c>
      <c r="G57" s="5">
        <f t="shared" si="10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116912.15935391519</v>
      </c>
      <c r="O57" s="12">
        <f t="shared" si="6"/>
        <v>5.0033781420764992E-2</v>
      </c>
      <c r="P57" s="8">
        <f t="shared" si="5"/>
        <v>46812.225248958035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8"/>
        <v>-2967.3103553991705</v>
      </c>
      <c r="F58" s="5">
        <f t="shared" si="12"/>
        <v>-2497.0290291953752</v>
      </c>
      <c r="G58" s="5">
        <f t="shared" si="10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120419.52413453256</v>
      </c>
      <c r="O58" s="12">
        <f t="shared" si="6"/>
        <v>5.0033781420764957E-2</v>
      </c>
      <c r="P58" s="8">
        <f t="shared" si="5"/>
        <v>48216.592006426785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8"/>
        <v>-3056.3296660611459</v>
      </c>
      <c r="F59" s="5">
        <f t="shared" si="12"/>
        <v>-2571.9399000712365</v>
      </c>
      <c r="G59" s="5">
        <f t="shared" si="10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124032.10985856861</v>
      </c>
      <c r="O59" s="12">
        <f t="shared" si="6"/>
        <v>5.0033781420764985E-2</v>
      </c>
      <c r="P59" s="8">
        <f t="shared" si="5"/>
        <v>49663.089766619581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8"/>
        <v>-3148.0195560429802</v>
      </c>
      <c r="F60" s="5">
        <f t="shared" si="12"/>
        <v>-2649.0980970733735</v>
      </c>
      <c r="G60" s="5">
        <f t="shared" si="10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127753.07315432599</v>
      </c>
      <c r="O60" s="12">
        <f t="shared" si="6"/>
        <v>5.003378142076511E-2</v>
      </c>
      <c r="P60" s="8">
        <f t="shared" si="5"/>
        <v>51152.982459618172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8"/>
        <v>-3242.4601427242696</v>
      </c>
      <c r="F61" s="5">
        <f t="shared" si="12"/>
        <v>-2728.5710399855748</v>
      </c>
      <c r="G61" s="5">
        <f t="shared" si="10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131585.66534895572</v>
      </c>
      <c r="O61" s="12">
        <f t="shared" si="6"/>
        <v>5.0033781420765089E-2</v>
      </c>
      <c r="P61" s="8">
        <f t="shared" si="5"/>
        <v>52687.571933406711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8"/>
        <v>-3339.7339470059978</v>
      </c>
      <c r="F62" s="5">
        <f t="shared" si="12"/>
        <v>-2810.4281711851422</v>
      </c>
      <c r="G62" s="5">
        <f t="shared" si="10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135533.2353094244</v>
      </c>
      <c r="O62" s="12">
        <f t="shared" si="6"/>
        <v>5.0033781420765089E-2</v>
      </c>
      <c r="P62" s="8">
        <f t="shared" si="5"/>
        <v>54268.199091408926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8"/>
        <v>-3439.9259654161779</v>
      </c>
      <c r="F63" s="5">
        <f t="shared" si="12"/>
        <v>-2894.7410163206964</v>
      </c>
      <c r="G63" s="5">
        <f t="shared" si="10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139599.2323687069</v>
      </c>
      <c r="O63" s="12">
        <f t="shared" si="6"/>
        <v>5.0033781420764999E-2</v>
      </c>
      <c r="P63" s="8">
        <f t="shared" si="5"/>
        <v>55896.245064151175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8"/>
        <v>-3543.1237443786631</v>
      </c>
      <c r="F64" s="5">
        <f t="shared" si="12"/>
        <v>-2981.5832468103172</v>
      </c>
      <c r="G64" s="5">
        <f t="shared" si="10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143787.20933976833</v>
      </c>
      <c r="O64" s="12">
        <f t="shared" si="6"/>
        <v>5.0033781420765075E-2</v>
      </c>
      <c r="P64" s="8">
        <f t="shared" si="5"/>
        <v>57573.132416075721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8"/>
        <v>-3649.4174567100231</v>
      </c>
      <c r="F65" s="5">
        <f t="shared" si="12"/>
        <v>-3071.0307442146268</v>
      </c>
      <c r="G65" s="5">
        <f t="shared" si="10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148100.82561996122</v>
      </c>
      <c r="O65" s="12">
        <f t="shared" si="6"/>
        <v>5.0033781420765019E-2</v>
      </c>
      <c r="P65" s="8">
        <f t="shared" si="5"/>
        <v>59300.326388558002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8"/>
        <v>-3758.8999804113237</v>
      </c>
      <c r="F66" s="5">
        <f t="shared" si="12"/>
        <v>-3163.1616665410656</v>
      </c>
      <c r="G66" s="5">
        <f t="shared" si="10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152543.85038855995</v>
      </c>
      <c r="O66" s="12">
        <f t="shared" si="6"/>
        <v>5.0033781420764978E-2</v>
      </c>
      <c r="P66" s="8">
        <f t="shared" si="5"/>
        <v>61079.336180214741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8"/>
        <v>-3871.6669798236635</v>
      </c>
      <c r="F67" s="5">
        <f t="shared" si="12"/>
        <v>-3258.0565165372977</v>
      </c>
      <c r="G67" s="5">
        <f t="shared" si="10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157120.16590021696</v>
      </c>
      <c r="O67" s="12">
        <f t="shared" si="6"/>
        <v>5.0033781420765047E-2</v>
      </c>
      <c r="P67" s="8">
        <f t="shared" ref="P67:P71" si="15">12*(C67+D67+E67+F67+G67)+H67</f>
        <v>62911.716265621202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-3987.8169892183737</v>
      </c>
      <c r="F68" s="5">
        <f t="shared" si="12"/>
        <v>-3355.7982120334168</v>
      </c>
      <c r="G68" s="5">
        <f t="shared" si="10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M68-M67+12*(C68+D68+E68+F68+G68)+H68</f>
        <v>161833.77087722358</v>
      </c>
      <c r="O68" s="12">
        <f t="shared" ref="O68:O71" si="18">N68/M67</f>
        <v>5.0033781420765082E-2</v>
      </c>
      <c r="P68" s="8">
        <f t="shared" si="15"/>
        <v>64799.067753589821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-4107.451498894925</v>
      </c>
      <c r="F69" s="5">
        <f t="shared" si="12"/>
        <v>-3456.4721583944192</v>
      </c>
      <c r="G69" s="5">
        <f t="shared" si="10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166688.7840035402</v>
      </c>
      <c r="O69" s="12">
        <f t="shared" si="18"/>
        <v>5.0033781420765054E-2</v>
      </c>
      <c r="P69" s="8">
        <f t="shared" si="15"/>
        <v>66743.039786197507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-4230.6750438617728</v>
      </c>
      <c r="F70" s="5">
        <f t="shared" si="12"/>
        <v>-3560.1663231462521</v>
      </c>
      <c r="G70" s="5">
        <f t="shared" si="10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171689.44752364641</v>
      </c>
      <c r="O70" s="12">
        <f t="shared" si="18"/>
        <v>5.0033781420765047E-2</v>
      </c>
      <c r="P70" s="8">
        <f t="shared" si="15"/>
        <v>68745.330979783452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-4357.5952951776262</v>
      </c>
      <c r="F71" s="5">
        <f t="shared" si="12"/>
        <v>-3666.9713128406397</v>
      </c>
      <c r="G71" s="5">
        <f t="shared" si="10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176840.13094935555</v>
      </c>
      <c r="O71" s="12">
        <f t="shared" si="18"/>
        <v>5.0033781420764971E-2</v>
      </c>
      <c r="P71" s="8">
        <f t="shared" si="15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tabSelected="1" workbookViewId="0">
      <selection activeCell="D5" sqref="D5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19</v>
      </c>
    </row>
    <row r="3" spans="1:4" x14ac:dyDescent="0.2">
      <c r="A3" t="s">
        <v>16</v>
      </c>
      <c r="B3" t="s">
        <v>8</v>
      </c>
      <c r="C3" t="s">
        <v>17</v>
      </c>
      <c r="D3" t="s">
        <v>18</v>
      </c>
    </row>
    <row r="4" spans="1:4" x14ac:dyDescent="0.2">
      <c r="A4" s="8">
        <f>SUM(Sheet1!P2:P7)</f>
        <v>-137711.03999999998</v>
      </c>
      <c r="B4" s="8">
        <f>Sheet1!M7</f>
        <v>254383.68589562771</v>
      </c>
      <c r="C4" s="11">
        <f>-1*B4/A4</f>
        <v>1.8472279774782598</v>
      </c>
      <c r="D4" s="15">
        <f>C4^(1/6)-1</f>
        <v>0.10769471325288849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2017-12-30T14:57:35Z</dcterms:modified>
</cp:coreProperties>
</file>