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0" windowWidth="25600" windowHeight="16000" activeTab="4" xr2:uid="{6B2BACE4-D29B-AC4D-90BF-6B88B76DFC11}"/>
  </bookViews>
  <sheets>
    <sheet name="20% Model" sheetId="1" r:id="rId1"/>
    <sheet name="Average Return" sheetId="2" r:id="rId2"/>
    <sheet name="5% Model" sheetId="3" r:id="rId3"/>
    <sheet name="Average Return for 5% Model" sheetId="4" r:id="rId4"/>
    <sheet name="ROE Compare" sheetId="5" r:id="rId5"/>
  </sheets>
  <definedNames>
    <definedName name="_xlchart.v1.0" hidden="1">'ROE Compare'!$A$1</definedName>
    <definedName name="_xlchart.v1.1" hidden="1">'ROE Compare'!$A$2:$A$37</definedName>
    <definedName name="_xlchart.v1.10" hidden="1">'ROE Compare'!$C$1</definedName>
    <definedName name="_xlchart.v1.11" hidden="1">'ROE Compare'!$C$2:$C$37</definedName>
    <definedName name="_xlchart.v1.2" hidden="1">'ROE Compare'!$B$1</definedName>
    <definedName name="_xlchart.v1.3" hidden="1">'ROE Compare'!$B$2:$B$37</definedName>
    <definedName name="_xlchart.v1.4" hidden="1">'ROE Compare'!$C$1</definedName>
    <definedName name="_xlchart.v1.5" hidden="1">'ROE Compare'!$C$2:$C$37</definedName>
    <definedName name="_xlchart.v1.6" hidden="1">'ROE Compare'!$A$1</definedName>
    <definedName name="_xlchart.v1.7" hidden="1">'ROE Compare'!$A$2:$A$37</definedName>
    <definedName name="_xlchart.v1.8" hidden="1">'ROE Compare'!$B$1</definedName>
    <definedName name="_xlchart.v1.9" hidden="1">'ROE Compare'!$B$2:$B$37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A4" i="4"/>
  <c r="G2" i="3"/>
  <c r="J3" i="3"/>
  <c r="J4" i="3"/>
  <c r="J5" i="3"/>
  <c r="L5" i="3" s="1"/>
  <c r="J6" i="3"/>
  <c r="L6" i="3" s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I32" i="3"/>
  <c r="H32" i="3"/>
  <c r="B32" i="3"/>
  <c r="I31" i="3"/>
  <c r="H31" i="3"/>
  <c r="B31" i="3"/>
  <c r="I30" i="3"/>
  <c r="H30" i="3"/>
  <c r="B30" i="3"/>
  <c r="I29" i="3"/>
  <c r="H29" i="3"/>
  <c r="B29" i="3"/>
  <c r="I28" i="3"/>
  <c r="H28" i="3"/>
  <c r="B28" i="3"/>
  <c r="I27" i="3"/>
  <c r="H27" i="3"/>
  <c r="B27" i="3"/>
  <c r="I26" i="3"/>
  <c r="H26" i="3"/>
  <c r="B26" i="3"/>
  <c r="I25" i="3"/>
  <c r="H25" i="3"/>
  <c r="B25" i="3"/>
  <c r="I24" i="3"/>
  <c r="H24" i="3"/>
  <c r="B24" i="3"/>
  <c r="I23" i="3"/>
  <c r="H23" i="3"/>
  <c r="B23" i="3"/>
  <c r="I22" i="3"/>
  <c r="H22" i="3"/>
  <c r="B22" i="3"/>
  <c r="I21" i="3"/>
  <c r="H21" i="3"/>
  <c r="B21" i="3"/>
  <c r="I20" i="3"/>
  <c r="H20" i="3"/>
  <c r="B20" i="3"/>
  <c r="I19" i="3"/>
  <c r="H19" i="3"/>
  <c r="B19" i="3"/>
  <c r="I18" i="3"/>
  <c r="H18" i="3"/>
  <c r="B18" i="3"/>
  <c r="I17" i="3"/>
  <c r="H17" i="3"/>
  <c r="B17" i="3"/>
  <c r="I16" i="3"/>
  <c r="H16" i="3"/>
  <c r="B16" i="3"/>
  <c r="I15" i="3"/>
  <c r="H15" i="3"/>
  <c r="B15" i="3"/>
  <c r="I14" i="3"/>
  <c r="H14" i="3"/>
  <c r="B14" i="3"/>
  <c r="I13" i="3"/>
  <c r="H13" i="3"/>
  <c r="B13" i="3"/>
  <c r="I12" i="3"/>
  <c r="H12" i="3"/>
  <c r="B12" i="3"/>
  <c r="I11" i="3"/>
  <c r="H11" i="3"/>
  <c r="B11" i="3"/>
  <c r="I10" i="3"/>
  <c r="H10" i="3"/>
  <c r="B10" i="3"/>
  <c r="I9" i="3"/>
  <c r="H9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D9" i="3"/>
  <c r="D10" i="3" s="1"/>
  <c r="B9" i="3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I8" i="3"/>
  <c r="L8" i="3" s="1"/>
  <c r="M8" i="3" s="1"/>
  <c r="N8" i="3" s="1"/>
  <c r="H8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E8" i="3"/>
  <c r="D8" i="3"/>
  <c r="O8" i="3" s="1"/>
  <c r="L7" i="3"/>
  <c r="K7" i="3"/>
  <c r="I7" i="3"/>
  <c r="H7" i="3"/>
  <c r="E7" i="3"/>
  <c r="D7" i="3"/>
  <c r="O7" i="3" s="1"/>
  <c r="O6" i="3"/>
  <c r="I6" i="3"/>
  <c r="H6" i="3"/>
  <c r="F6" i="3"/>
  <c r="B6" i="3"/>
  <c r="I5" i="3"/>
  <c r="H5" i="3"/>
  <c r="F5" i="3"/>
  <c r="O5" i="3" s="1"/>
  <c r="B5" i="3"/>
  <c r="O4" i="3"/>
  <c r="I4" i="3"/>
  <c r="H4" i="3"/>
  <c r="L4" i="3" s="1"/>
  <c r="B4" i="3"/>
  <c r="L3" i="3"/>
  <c r="I3" i="3"/>
  <c r="H3" i="3"/>
  <c r="F3" i="3"/>
  <c r="O3" i="3" s="1"/>
  <c r="B3" i="3"/>
  <c r="O2" i="3"/>
  <c r="L2" i="3"/>
  <c r="I2" i="3"/>
  <c r="H2" i="3"/>
  <c r="D4" i="2"/>
  <c r="C4" i="2"/>
  <c r="B4" i="2"/>
  <c r="A4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3" i="1"/>
  <c r="C4" i="4" l="1"/>
  <c r="D4" i="4" s="1"/>
  <c r="M7" i="3"/>
  <c r="N7" i="3" s="1"/>
  <c r="M4" i="3"/>
  <c r="N4" i="3" s="1"/>
  <c r="L33" i="3"/>
  <c r="K34" i="3"/>
  <c r="M3" i="3"/>
  <c r="N3" i="3" s="1"/>
  <c r="M5" i="3"/>
  <c r="N5" i="3" s="1"/>
  <c r="O10" i="3"/>
  <c r="D11" i="3"/>
  <c r="M6" i="3"/>
  <c r="N6" i="3" s="1"/>
  <c r="L9" i="3"/>
  <c r="M9" i="3" s="1"/>
  <c r="N9" i="3" s="1"/>
  <c r="L12" i="3"/>
  <c r="L16" i="3"/>
  <c r="L19" i="3"/>
  <c r="L22" i="3"/>
  <c r="L25" i="3"/>
  <c r="O9" i="3"/>
  <c r="L11" i="3"/>
  <c r="L13" i="3"/>
  <c r="L15" i="3"/>
  <c r="L18" i="3"/>
  <c r="L21" i="3"/>
  <c r="L24" i="3"/>
  <c r="L28" i="3"/>
  <c r="L26" i="3"/>
  <c r="L10" i="3"/>
  <c r="L14" i="3"/>
  <c r="L17" i="3"/>
  <c r="L20" i="3"/>
  <c r="L23" i="3"/>
  <c r="L32" i="3"/>
  <c r="L29" i="3"/>
  <c r="L27" i="3"/>
  <c r="L30" i="3"/>
  <c r="L31" i="3"/>
  <c r="F8" i="1"/>
  <c r="F6" i="1"/>
  <c r="M10" i="3" l="1"/>
  <c r="N10" i="3" s="1"/>
  <c r="M11" i="3"/>
  <c r="N11" i="3" s="1"/>
  <c r="O11" i="3"/>
  <c r="D12" i="3"/>
  <c r="K35" i="3"/>
  <c r="L34" i="3"/>
  <c r="M12" i="3"/>
  <c r="N12" i="3" s="1"/>
  <c r="F5" i="1"/>
  <c r="K36" i="3" l="1"/>
  <c r="L35" i="3"/>
  <c r="O12" i="3"/>
  <c r="D13" i="3"/>
  <c r="F3" i="1"/>
  <c r="O13" i="3" l="1"/>
  <c r="D14" i="3"/>
  <c r="M13" i="3"/>
  <c r="N13" i="3" s="1"/>
  <c r="K37" i="3"/>
  <c r="L36" i="3"/>
  <c r="K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E7" i="1"/>
  <c r="D7" i="1"/>
  <c r="O14" i="3" l="1"/>
  <c r="D15" i="3"/>
  <c r="M14" i="3"/>
  <c r="N14" i="3" s="1"/>
  <c r="K38" i="3"/>
  <c r="L37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B70" i="1"/>
  <c r="O15" i="3" l="1"/>
  <c r="D16" i="3"/>
  <c r="M15" i="3"/>
  <c r="N15" i="3" s="1"/>
  <c r="L38" i="3"/>
  <c r="K39" i="3"/>
  <c r="K8" i="1"/>
  <c r="K40" i="3" l="1"/>
  <c r="L39" i="3"/>
  <c r="O16" i="3"/>
  <c r="D17" i="3"/>
  <c r="M16" i="3"/>
  <c r="N16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O17" i="3" l="1"/>
  <c r="D18" i="3"/>
  <c r="M17" i="3"/>
  <c r="N17" i="3" s="1"/>
  <c r="K41" i="3"/>
  <c r="L40" i="3"/>
  <c r="F10" i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O18" i="3" l="1"/>
  <c r="D19" i="3"/>
  <c r="M18" i="3"/>
  <c r="N18" i="3" s="1"/>
  <c r="K42" i="3"/>
  <c r="L41" i="3"/>
  <c r="F70" i="1"/>
  <c r="O6" i="1"/>
  <c r="O19" i="3" l="1"/>
  <c r="D20" i="3"/>
  <c r="M19" i="3"/>
  <c r="N19" i="3" s="1"/>
  <c r="L42" i="3"/>
  <c r="K43" i="3"/>
  <c r="O5" i="1"/>
  <c r="K44" i="3" l="1"/>
  <c r="L43" i="3"/>
  <c r="O20" i="3"/>
  <c r="D21" i="3"/>
  <c r="M20" i="3"/>
  <c r="N20" i="3" s="1"/>
  <c r="O4" i="1"/>
  <c r="O3" i="1"/>
  <c r="O21" i="3" l="1"/>
  <c r="D22" i="3"/>
  <c r="M21" i="3"/>
  <c r="N21" i="3" s="1"/>
  <c r="K45" i="3"/>
  <c r="L44" i="3"/>
  <c r="O2" i="1"/>
  <c r="O22" i="3" l="1"/>
  <c r="D23" i="3"/>
  <c r="M22" i="3"/>
  <c r="N22" i="3" s="1"/>
  <c r="K46" i="3"/>
  <c r="L45" i="3"/>
  <c r="D8" i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O23" i="3" l="1"/>
  <c r="D24" i="3"/>
  <c r="M23" i="3"/>
  <c r="N23" i="3" s="1"/>
  <c r="K47" i="3"/>
  <c r="L46" i="3"/>
  <c r="D9" i="1"/>
  <c r="O9" i="1" s="1"/>
  <c r="O8" i="1"/>
  <c r="N4" i="1"/>
  <c r="J32" i="1"/>
  <c r="L2" i="1"/>
  <c r="L5" i="1"/>
  <c r="N5" i="1" s="1"/>
  <c r="D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25" i="3" l="1"/>
  <c r="O24" i="3"/>
  <c r="M24" i="3"/>
  <c r="N24" i="3" s="1"/>
  <c r="K48" i="3"/>
  <c r="L47" i="3"/>
  <c r="D11" i="1"/>
  <c r="O10" i="1"/>
  <c r="N3" i="1"/>
  <c r="E70" i="1"/>
  <c r="L6" i="1"/>
  <c r="N6" i="1" s="1"/>
  <c r="D26" i="3" l="1"/>
  <c r="O25" i="3"/>
  <c r="M25" i="3"/>
  <c r="N25" i="3" s="1"/>
  <c r="K49" i="3"/>
  <c r="L48" i="3"/>
  <c r="D12" i="1"/>
  <c r="O11" i="1"/>
  <c r="L7" i="1"/>
  <c r="N7" i="1" s="1"/>
  <c r="O26" i="3" l="1"/>
  <c r="D27" i="3"/>
  <c r="M26" i="3"/>
  <c r="N26" i="3" s="1"/>
  <c r="K50" i="3"/>
  <c r="L49" i="3"/>
  <c r="D13" i="1"/>
  <c r="O12" i="1"/>
  <c r="K9" i="1"/>
  <c r="L8" i="1"/>
  <c r="N8" i="1" s="1"/>
  <c r="O27" i="3" l="1"/>
  <c r="D28" i="3"/>
  <c r="M27" i="3"/>
  <c r="N27" i="3" s="1"/>
  <c r="K51" i="3"/>
  <c r="L50" i="3"/>
  <c r="D14" i="1"/>
  <c r="O13" i="1"/>
  <c r="K10" i="1"/>
  <c r="L9" i="1"/>
  <c r="N9" i="1" s="1"/>
  <c r="D29" i="3" l="1"/>
  <c r="O28" i="3"/>
  <c r="M28" i="3"/>
  <c r="N28" i="3" s="1"/>
  <c r="K52" i="3"/>
  <c r="L51" i="3"/>
  <c r="D15" i="1"/>
  <c r="O14" i="1"/>
  <c r="K11" i="1"/>
  <c r="L10" i="1"/>
  <c r="N10" i="1" s="1"/>
  <c r="D30" i="3" l="1"/>
  <c r="O29" i="3"/>
  <c r="M29" i="3"/>
  <c r="N29" i="3" s="1"/>
  <c r="K53" i="3"/>
  <c r="L52" i="3"/>
  <c r="D16" i="1"/>
  <c r="O15" i="1"/>
  <c r="L11" i="1"/>
  <c r="N11" i="1" s="1"/>
  <c r="K12" i="1"/>
  <c r="O30" i="3" l="1"/>
  <c r="D31" i="3"/>
  <c r="M30" i="3"/>
  <c r="N30" i="3" s="1"/>
  <c r="K54" i="3"/>
  <c r="L53" i="3"/>
  <c r="D17" i="1"/>
  <c r="O16" i="1"/>
  <c r="K13" i="1"/>
  <c r="L12" i="1"/>
  <c r="N12" i="1" s="1"/>
  <c r="O31" i="3" l="1"/>
  <c r="D32" i="3"/>
  <c r="M31" i="3"/>
  <c r="N31" i="3" s="1"/>
  <c r="K55" i="3"/>
  <c r="L54" i="3"/>
  <c r="D18" i="1"/>
  <c r="O17" i="1"/>
  <c r="L13" i="1"/>
  <c r="N13" i="1" s="1"/>
  <c r="K14" i="1"/>
  <c r="D33" i="3" l="1"/>
  <c r="O32" i="3"/>
  <c r="M32" i="3"/>
  <c r="N32" i="3" s="1"/>
  <c r="K56" i="3"/>
  <c r="L55" i="3"/>
  <c r="D19" i="1"/>
  <c r="O18" i="1"/>
  <c r="K15" i="1"/>
  <c r="L14" i="1"/>
  <c r="N14" i="1" s="1"/>
  <c r="O33" i="3" l="1"/>
  <c r="D34" i="3"/>
  <c r="M33" i="3"/>
  <c r="N33" i="3" s="1"/>
  <c r="K57" i="3"/>
  <c r="L56" i="3"/>
  <c r="D20" i="1"/>
  <c r="O19" i="1"/>
  <c r="K16" i="1"/>
  <c r="L15" i="1"/>
  <c r="N15" i="1" s="1"/>
  <c r="O34" i="3" l="1"/>
  <c r="D35" i="3"/>
  <c r="M34" i="3"/>
  <c r="N34" i="3" s="1"/>
  <c r="K58" i="3"/>
  <c r="L57" i="3"/>
  <c r="D21" i="1"/>
  <c r="O20" i="1"/>
  <c r="K17" i="1"/>
  <c r="L16" i="1"/>
  <c r="N16" i="1" s="1"/>
  <c r="D36" i="3" l="1"/>
  <c r="O35" i="3"/>
  <c r="M35" i="3"/>
  <c r="N35" i="3" s="1"/>
  <c r="K59" i="3"/>
  <c r="L58" i="3"/>
  <c r="D22" i="1"/>
  <c r="O21" i="1"/>
  <c r="L17" i="1"/>
  <c r="N17" i="1" s="1"/>
  <c r="K18" i="1"/>
  <c r="D37" i="3" l="1"/>
  <c r="O36" i="3"/>
  <c r="M36" i="3"/>
  <c r="N36" i="3" s="1"/>
  <c r="K60" i="3"/>
  <c r="L59" i="3"/>
  <c r="D23" i="1"/>
  <c r="O22" i="1"/>
  <c r="K19" i="1"/>
  <c r="L18" i="1"/>
  <c r="N18" i="1" s="1"/>
  <c r="O37" i="3" l="1"/>
  <c r="D38" i="3"/>
  <c r="M37" i="3"/>
  <c r="N37" i="3" s="1"/>
  <c r="K61" i="3"/>
  <c r="L60" i="3"/>
  <c r="D24" i="1"/>
  <c r="O23" i="1"/>
  <c r="K20" i="1"/>
  <c r="L19" i="1"/>
  <c r="N19" i="1" s="1"/>
  <c r="O38" i="3" l="1"/>
  <c r="D39" i="3"/>
  <c r="M38" i="3"/>
  <c r="N38" i="3" s="1"/>
  <c r="K62" i="3"/>
  <c r="L61" i="3"/>
  <c r="D25" i="1"/>
  <c r="O24" i="1"/>
  <c r="K21" i="1"/>
  <c r="L20" i="1"/>
  <c r="N20" i="1" s="1"/>
  <c r="D40" i="3" l="1"/>
  <c r="O39" i="3"/>
  <c r="M39" i="3"/>
  <c r="N39" i="3" s="1"/>
  <c r="K63" i="3"/>
  <c r="L62" i="3"/>
  <c r="D26" i="1"/>
  <c r="O25" i="1"/>
  <c r="L21" i="1"/>
  <c r="N21" i="1" s="1"/>
  <c r="K22" i="1"/>
  <c r="K64" i="3" l="1"/>
  <c r="L63" i="3"/>
  <c r="D41" i="3"/>
  <c r="O40" i="3"/>
  <c r="M40" i="3"/>
  <c r="N40" i="3" s="1"/>
  <c r="D27" i="1"/>
  <c r="O26" i="1"/>
  <c r="K23" i="1"/>
  <c r="L22" i="1"/>
  <c r="N22" i="1" s="1"/>
  <c r="O41" i="3" l="1"/>
  <c r="D42" i="3"/>
  <c r="M41" i="3"/>
  <c r="N41" i="3" s="1"/>
  <c r="K65" i="3"/>
  <c r="L64" i="3"/>
  <c r="D28" i="1"/>
  <c r="O27" i="1"/>
  <c r="K24" i="1"/>
  <c r="L23" i="1"/>
  <c r="N23" i="1" s="1"/>
  <c r="K66" i="3" l="1"/>
  <c r="L65" i="3"/>
  <c r="O42" i="3"/>
  <c r="D43" i="3"/>
  <c r="M42" i="3"/>
  <c r="N42" i="3" s="1"/>
  <c r="D29" i="1"/>
  <c r="O28" i="1"/>
  <c r="K25" i="1"/>
  <c r="L24" i="1"/>
  <c r="N24" i="1" s="1"/>
  <c r="D44" i="3" l="1"/>
  <c r="O43" i="3"/>
  <c r="M43" i="3"/>
  <c r="N43" i="3" s="1"/>
  <c r="L66" i="3"/>
  <c r="K67" i="3"/>
  <c r="D30" i="1"/>
  <c r="O29" i="1"/>
  <c r="L25" i="1"/>
  <c r="N25" i="1" s="1"/>
  <c r="K26" i="1"/>
  <c r="K68" i="3" l="1"/>
  <c r="L67" i="3"/>
  <c r="D45" i="3"/>
  <c r="O44" i="3"/>
  <c r="M44" i="3"/>
  <c r="N44" i="3" s="1"/>
  <c r="D31" i="1"/>
  <c r="O30" i="1"/>
  <c r="K27" i="1"/>
  <c r="L26" i="1"/>
  <c r="N26" i="1" s="1"/>
  <c r="O45" i="3" l="1"/>
  <c r="D46" i="3"/>
  <c r="M45" i="3"/>
  <c r="N45" i="3" s="1"/>
  <c r="K69" i="3"/>
  <c r="L68" i="3"/>
  <c r="D32" i="1"/>
  <c r="O31" i="1"/>
  <c r="K28" i="1"/>
  <c r="L27" i="1"/>
  <c r="N27" i="1" s="1"/>
  <c r="O46" i="3" l="1"/>
  <c r="D47" i="3"/>
  <c r="M46" i="3"/>
  <c r="N46" i="3" s="1"/>
  <c r="K70" i="3"/>
  <c r="L70" i="3" s="1"/>
  <c r="L69" i="3"/>
  <c r="D33" i="1"/>
  <c r="O32" i="1"/>
  <c r="K29" i="1"/>
  <c r="L28" i="1"/>
  <c r="N28" i="1" s="1"/>
  <c r="D48" i="3" l="1"/>
  <c r="O47" i="3"/>
  <c r="M47" i="3"/>
  <c r="N47" i="3" s="1"/>
  <c r="D34" i="1"/>
  <c r="O33" i="1"/>
  <c r="L29" i="1"/>
  <c r="N29" i="1" s="1"/>
  <c r="K30" i="1"/>
  <c r="D49" i="3" l="1"/>
  <c r="O48" i="3"/>
  <c r="M48" i="3"/>
  <c r="N48" i="3" s="1"/>
  <c r="D35" i="1"/>
  <c r="O34" i="1"/>
  <c r="K31" i="1"/>
  <c r="L30" i="1"/>
  <c r="N30" i="1" s="1"/>
  <c r="O49" i="3" l="1"/>
  <c r="D50" i="3"/>
  <c r="M49" i="3"/>
  <c r="N49" i="3" s="1"/>
  <c r="D36" i="1"/>
  <c r="O35" i="1"/>
  <c r="K32" i="1"/>
  <c r="L31" i="1"/>
  <c r="N31" i="1" s="1"/>
  <c r="O50" i="3" l="1"/>
  <c r="D51" i="3"/>
  <c r="M50" i="3"/>
  <c r="N50" i="3" s="1"/>
  <c r="D37" i="1"/>
  <c r="O36" i="1"/>
  <c r="K33" i="1"/>
  <c r="L32" i="1"/>
  <c r="D52" i="3" l="1"/>
  <c r="O51" i="3"/>
  <c r="M51" i="3"/>
  <c r="N51" i="3" s="1"/>
  <c r="D38" i="1"/>
  <c r="O37" i="1"/>
  <c r="N33" i="1"/>
  <c r="N32" i="1"/>
  <c r="L33" i="1"/>
  <c r="K34" i="1"/>
  <c r="D53" i="3" l="1"/>
  <c r="O52" i="3"/>
  <c r="M52" i="3"/>
  <c r="N52" i="3" s="1"/>
  <c r="D39" i="1"/>
  <c r="O38" i="1"/>
  <c r="K35" i="1"/>
  <c r="L34" i="1"/>
  <c r="N34" i="1" s="1"/>
  <c r="O53" i="3" l="1"/>
  <c r="D54" i="3"/>
  <c r="M53" i="3"/>
  <c r="N53" i="3" s="1"/>
  <c r="D40" i="1"/>
  <c r="O39" i="1"/>
  <c r="K36" i="1"/>
  <c r="L35" i="1"/>
  <c r="N35" i="1" s="1"/>
  <c r="O54" i="3" l="1"/>
  <c r="D55" i="3"/>
  <c r="M54" i="3"/>
  <c r="N54" i="3" s="1"/>
  <c r="D41" i="1"/>
  <c r="O40" i="1"/>
  <c r="K37" i="1"/>
  <c r="L36" i="1"/>
  <c r="N36" i="1" s="1"/>
  <c r="D56" i="3" l="1"/>
  <c r="O55" i="3"/>
  <c r="M55" i="3"/>
  <c r="N55" i="3" s="1"/>
  <c r="D42" i="1"/>
  <c r="O41" i="1"/>
  <c r="L37" i="1"/>
  <c r="N37" i="1" s="1"/>
  <c r="K38" i="1"/>
  <c r="D57" i="3" l="1"/>
  <c r="O56" i="3"/>
  <c r="M56" i="3"/>
  <c r="N56" i="3" s="1"/>
  <c r="D43" i="1"/>
  <c r="O42" i="1"/>
  <c r="K39" i="1"/>
  <c r="L38" i="1"/>
  <c r="N38" i="1" s="1"/>
  <c r="O57" i="3" l="1"/>
  <c r="D58" i="3"/>
  <c r="M57" i="3"/>
  <c r="N57" i="3" s="1"/>
  <c r="D44" i="1"/>
  <c r="O43" i="1"/>
  <c r="K40" i="1"/>
  <c r="L39" i="1"/>
  <c r="N39" i="1" s="1"/>
  <c r="O58" i="3" l="1"/>
  <c r="D59" i="3"/>
  <c r="M58" i="3"/>
  <c r="N58" i="3" s="1"/>
  <c r="D45" i="1"/>
  <c r="O44" i="1"/>
  <c r="K41" i="1"/>
  <c r="L40" i="1"/>
  <c r="N40" i="1" s="1"/>
  <c r="D60" i="3" l="1"/>
  <c r="O59" i="3"/>
  <c r="M59" i="3"/>
  <c r="N59" i="3" s="1"/>
  <c r="D46" i="1"/>
  <c r="O45" i="1"/>
  <c r="L41" i="1"/>
  <c r="N41" i="1" s="1"/>
  <c r="K42" i="1"/>
  <c r="D61" i="3" l="1"/>
  <c r="O60" i="3"/>
  <c r="M60" i="3"/>
  <c r="N60" i="3" s="1"/>
  <c r="D47" i="1"/>
  <c r="O46" i="1"/>
  <c r="K43" i="1"/>
  <c r="L42" i="1"/>
  <c r="N42" i="1" s="1"/>
  <c r="O61" i="3" l="1"/>
  <c r="D62" i="3"/>
  <c r="M61" i="3"/>
  <c r="N61" i="3" s="1"/>
  <c r="D48" i="1"/>
  <c r="O47" i="1"/>
  <c r="K44" i="1"/>
  <c r="L43" i="1"/>
  <c r="N43" i="1" s="1"/>
  <c r="O62" i="3" l="1"/>
  <c r="D63" i="3"/>
  <c r="M62" i="3"/>
  <c r="N62" i="3" s="1"/>
  <c r="D49" i="1"/>
  <c r="O48" i="1"/>
  <c r="K45" i="1"/>
  <c r="L44" i="1"/>
  <c r="N44" i="1" s="1"/>
  <c r="D64" i="3" l="1"/>
  <c r="O63" i="3"/>
  <c r="M63" i="3"/>
  <c r="N63" i="3" s="1"/>
  <c r="D50" i="1"/>
  <c r="O49" i="1"/>
  <c r="L45" i="1"/>
  <c r="N45" i="1" s="1"/>
  <c r="K46" i="1"/>
  <c r="D65" i="3" l="1"/>
  <c r="O64" i="3"/>
  <c r="M64" i="3"/>
  <c r="N64" i="3" s="1"/>
  <c r="D51" i="1"/>
  <c r="O50" i="1"/>
  <c r="K47" i="1"/>
  <c r="L46" i="1"/>
  <c r="N46" i="1" s="1"/>
  <c r="O65" i="3" l="1"/>
  <c r="D66" i="3"/>
  <c r="M65" i="3"/>
  <c r="N65" i="3" s="1"/>
  <c r="D52" i="1"/>
  <c r="O51" i="1"/>
  <c r="K48" i="1"/>
  <c r="L47" i="1"/>
  <c r="N47" i="1" s="1"/>
  <c r="O66" i="3" l="1"/>
  <c r="D67" i="3"/>
  <c r="M66" i="3"/>
  <c r="N66" i="3" s="1"/>
  <c r="D53" i="1"/>
  <c r="O52" i="1"/>
  <c r="K49" i="1"/>
  <c r="L48" i="1"/>
  <c r="N48" i="1" s="1"/>
  <c r="D68" i="3" l="1"/>
  <c r="O67" i="3"/>
  <c r="M67" i="3"/>
  <c r="N67" i="3" s="1"/>
  <c r="D54" i="1"/>
  <c r="O53" i="1"/>
  <c r="L49" i="1"/>
  <c r="N49" i="1" s="1"/>
  <c r="K50" i="1"/>
  <c r="D69" i="3" l="1"/>
  <c r="O68" i="3"/>
  <c r="M68" i="3"/>
  <c r="N68" i="3" s="1"/>
  <c r="D55" i="1"/>
  <c r="O54" i="1"/>
  <c r="K51" i="1"/>
  <c r="L50" i="1"/>
  <c r="N50" i="1" s="1"/>
  <c r="O69" i="3" l="1"/>
  <c r="D70" i="3"/>
  <c r="M69" i="3"/>
  <c r="N69" i="3" s="1"/>
  <c r="D56" i="1"/>
  <c r="O55" i="1"/>
  <c r="K52" i="1"/>
  <c r="L51" i="1"/>
  <c r="N51" i="1" s="1"/>
  <c r="O70" i="3" l="1"/>
  <c r="M70" i="3"/>
  <c r="N70" i="3" s="1"/>
  <c r="D57" i="1"/>
  <c r="O56" i="1"/>
  <c r="K53" i="1"/>
  <c r="L52" i="1"/>
  <c r="N52" i="1" s="1"/>
  <c r="D58" i="1" l="1"/>
  <c r="O57" i="1"/>
  <c r="L53" i="1"/>
  <c r="N53" i="1" s="1"/>
  <c r="K54" i="1"/>
  <c r="D59" i="1" l="1"/>
  <c r="O58" i="1"/>
  <c r="K55" i="1"/>
  <c r="L54" i="1"/>
  <c r="N54" i="1" s="1"/>
  <c r="D60" i="1" l="1"/>
  <c r="O59" i="1"/>
  <c r="K56" i="1"/>
  <c r="L55" i="1"/>
  <c r="N55" i="1" s="1"/>
  <c r="D61" i="1" l="1"/>
  <c r="O60" i="1"/>
  <c r="K57" i="1"/>
  <c r="L56" i="1"/>
  <c r="N56" i="1" s="1"/>
  <c r="D62" i="1" l="1"/>
  <c r="O61" i="1"/>
  <c r="L57" i="1"/>
  <c r="N57" i="1" s="1"/>
  <c r="K58" i="1"/>
  <c r="D63" i="1" l="1"/>
  <c r="O62" i="1"/>
  <c r="K59" i="1"/>
  <c r="L58" i="1"/>
  <c r="N58" i="1" s="1"/>
  <c r="D64" i="1" l="1"/>
  <c r="O63" i="1"/>
  <c r="K60" i="1"/>
  <c r="L59" i="1"/>
  <c r="N59" i="1" s="1"/>
  <c r="D65" i="1" l="1"/>
  <c r="O64" i="1"/>
  <c r="K61" i="1"/>
  <c r="L60" i="1"/>
  <c r="N60" i="1" s="1"/>
  <c r="D66" i="1" l="1"/>
  <c r="O65" i="1"/>
  <c r="L61" i="1"/>
  <c r="N61" i="1" s="1"/>
  <c r="K62" i="1"/>
  <c r="D67" i="1" l="1"/>
  <c r="O66" i="1"/>
  <c r="K63" i="1"/>
  <c r="L62" i="1"/>
  <c r="N62" i="1" s="1"/>
  <c r="D68" i="1" l="1"/>
  <c r="O67" i="1"/>
  <c r="K64" i="1"/>
  <c r="L63" i="1"/>
  <c r="N63" i="1" s="1"/>
  <c r="D69" i="1" l="1"/>
  <c r="O68" i="1"/>
  <c r="K65" i="1"/>
  <c r="L64" i="1"/>
  <c r="N64" i="1" s="1"/>
  <c r="O69" i="1" l="1"/>
  <c r="D70" i="1"/>
  <c r="L65" i="1"/>
  <c r="N65" i="1" s="1"/>
  <c r="K66" i="1"/>
  <c r="O70" i="1" l="1"/>
  <c r="K67" i="1"/>
  <c r="L66" i="1"/>
  <c r="N66" i="1" s="1"/>
  <c r="K68" i="1" l="1"/>
  <c r="L67" i="1"/>
  <c r="N67" i="1" s="1"/>
  <c r="K69" i="1" l="1"/>
  <c r="K70" i="1" s="1"/>
  <c r="L70" i="1" s="1"/>
  <c r="L68" i="1"/>
  <c r="N68" i="1" s="1"/>
  <c r="L69" i="1" l="1"/>
  <c r="N69" i="1" s="1"/>
  <c r="N70" i="1" l="1"/>
</calcChain>
</file>

<file path=xl/sharedStrings.xml><?xml version="1.0" encoding="utf-8"?>
<sst xmlns="http://schemas.openxmlformats.org/spreadsheetml/2006/main" count="43" uniqueCount="21">
  <si>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</si>
  <si>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</si>
  <si>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</si>
  <si>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</si>
  <si>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</si>
  <si>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</si>
  <si>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</si>
  <si>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</si>
  <si>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</si>
  <si>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</si>
  <si>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</si>
  <si>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</si>
  <si>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</si>
  <si>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</si>
  <si>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</si>
  <si>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Total Cash Flow</t>
  </si>
  <si>
    <t>2013 to 2017</t>
  </si>
  <si>
    <t>Return</t>
  </si>
  <si>
    <t>Annual Return</t>
  </si>
  <si>
    <t>20% Downpayment</t>
  </si>
  <si>
    <t>5% 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</si>
</sst>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9" fontId="0" fillId="0" borderId="0" xfId="2" applyFont="1"/>
    <xf numFmtId="10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Model'!$L$2:$L$42</c:f>
              <c:numCache>
                <c:formatCode>_("$"* #,##0.00_);_("$"* \(#,##0.00\);_("$"* "-"??_);_(@_)</c:formatCode>
                <c:ptCount val="41"/>
                <c:pt idx="0">
                  <c:v>41980</c:v>
                </c:pt>
                <c:pt idx="1">
                  <c:v>31302.5997410696</c:v>
                </c:pt>
                <c:pt idx="2">
                  <c:v>63639.817535493436</c:v>
                </c:pt>
                <c:pt idx="3">
                  <c:v>107095.72999818207</c:v>
                </c:pt>
                <c:pt idx="4">
                  <c:v>181674.55873681651</c:v>
                </c:pt>
                <c:pt idx="5">
                  <c:v>195460.67550879964</c:v>
                </c:pt>
                <c:pt idx="6">
                  <c:v>209681.0075616242</c:v>
                </c:pt>
                <c:pt idx="7">
                  <c:v>224349.3151631814</c:v>
                </c:pt>
                <c:pt idx="8">
                  <c:v>239479.79748876599</c:v>
                </c:pt>
                <c:pt idx="9">
                  <c:v>255087.10671657321</c:v>
                </c:pt>
                <c:pt idx="10">
                  <c:v>271186.36257907667</c:v>
                </c:pt>
                <c:pt idx="11">
                  <c:v>287793.16738513811</c:v>
                </c:pt>
                <c:pt idx="12">
                  <c:v>304923.62152818555</c:v>
                </c:pt>
                <c:pt idx="13">
                  <c:v>322594.33949630393</c:v>
                </c:pt>
                <c:pt idx="14">
                  <c:v>340822.46640059637</c:v>
                </c:pt>
                <c:pt idx="15">
                  <c:v>359625.695038718</c:v>
                </c:pt>
                <c:pt idx="16">
                  <c:v>379022.28351103293</c:v>
                </c:pt>
                <c:pt idx="17">
                  <c:v>399031.0734074238</c:v>
                </c:pt>
                <c:pt idx="18">
                  <c:v>419671.50858337095</c:v>
                </c:pt>
                <c:pt idx="19">
                  <c:v>440963.65454453527</c:v>
                </c:pt>
                <c:pt idx="20">
                  <c:v>462928.21845970483</c:v>
                </c:pt>
                <c:pt idx="21">
                  <c:v>485586.56982262427</c:v>
                </c:pt>
                <c:pt idx="22">
                  <c:v>508960.76178389724</c:v>
                </c:pt>
                <c:pt idx="23">
                  <c:v>533073.55317485007</c:v>
                </c:pt>
                <c:pt idx="24">
                  <c:v>557948.43124596553</c:v>
                </c:pt>
                <c:pt idx="25">
                  <c:v>583609.63514323835</c:v>
                </c:pt>
                <c:pt idx="26">
                  <c:v>610082.18014657591</c:v>
                </c:pt>
                <c:pt idx="27">
                  <c:v>637391.88269515603</c:v>
                </c:pt>
                <c:pt idx="28">
                  <c:v>665565.38622548128</c:v>
                </c:pt>
                <c:pt idx="29">
                  <c:v>694630.1878487108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Model'!$N$2:$N$42</c:f>
              <c:numCache>
                <c:formatCode>0.00%</c:formatCode>
                <c:ptCount val="41"/>
                <c:pt idx="1">
                  <c:v>-0.245380663623878</c:v>
                </c:pt>
                <c:pt idx="2">
                  <c:v>1.0188894231867411</c:v>
                </c:pt>
                <c:pt idx="3">
                  <c:v>0.71294300046325298</c:v>
                </c:pt>
                <c:pt idx="4">
                  <c:v>0.71315064326029531</c:v>
                </c:pt>
                <c:pt idx="5">
                  <c:v>9.6277326300386004E-2</c:v>
                </c:pt>
                <c:pt idx="6">
                  <c:v>9.3665627242756191E-2</c:v>
                </c:pt>
                <c:pt idx="7">
                  <c:v>9.132916226344015E-2</c:v>
                </c:pt>
                <c:pt idx="8">
                  <c:v>8.922717667968981E-2</c:v>
                </c:pt>
                <c:pt idx="9">
                  <c:v>8.732657331952888E-2</c:v>
                </c:pt>
                <c:pt idx="10">
                  <c:v>8.5600194520574213E-2</c:v>
                </c:pt>
                <c:pt idx="11">
                  <c:v>8.402554680199463E-2</c:v>
                </c:pt>
                <c:pt idx="12">
                  <c:v>8.2583840616262449E-2</c:v>
                </c:pt>
                <c:pt idx="13">
                  <c:v>8.1259257955672223E-2</c:v>
                </c:pt>
                <c:pt idx="14">
                  <c:v>8.0038387135181077E-2</c:v>
                </c:pt>
                <c:pt idx="15">
                  <c:v>7.8909781863615025E-2</c:v>
                </c:pt>
                <c:pt idx="16">
                  <c:v>7.7863613845117405E-2</c:v>
                </c:pt>
                <c:pt idx="17">
                  <c:v>7.689139655492877E-2</c:v>
                </c:pt>
                <c:pt idx="18">
                  <c:v>7.5985763738869672E-2</c:v>
                </c:pt>
                <c:pt idx="19">
                  <c:v>7.5140290392456885E-2</c:v>
                </c:pt>
                <c:pt idx="20">
                  <c:v>7.4349347009473196E-2</c:v>
                </c:pt>
                <c:pt idx="21">
                  <c:v>7.3607980103435527E-2</c:v>
                </c:pt>
                <c:pt idx="22">
                  <c:v>7.2911813637907191E-2</c:v>
                </c:pt>
                <c:pt idx="23">
                  <c:v>7.2256967217747367E-2</c:v>
                </c:pt>
                <c:pt idx="24">
                  <c:v>7.1639987807886524E-2</c:v>
                </c:pt>
                <c:pt idx="25">
                  <c:v>7.1057792439967848E-2</c:v>
                </c:pt>
                <c:pt idx="26">
                  <c:v>7.0507619897877599E-2</c:v>
                </c:pt>
                <c:pt idx="27">
                  <c:v>6.9986989782270109E-2</c:v>
                </c:pt>
                <c:pt idx="28">
                  <c:v>6.9493667671923942E-2</c:v>
                </c:pt>
                <c:pt idx="29">
                  <c:v>6.9025635348190423E-2</c:v>
                </c:pt>
                <c:pt idx="30">
                  <c:v>6.8581065244383968E-2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'20% Model'!$O$2:$O$42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6636.6109227361367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10820.795855127551</c:v>
                </c:pt>
                <c:pt idx="21">
                  <c:v>11416.859730781376</c:v>
                </c:pt>
                <c:pt idx="22">
                  <c:v>12030.805522704819</c:v>
                </c:pt>
                <c:pt idx="23">
                  <c:v>12663.169688385962</c:v>
                </c:pt>
                <c:pt idx="24">
                  <c:v>13314.504779037539</c:v>
                </c:pt>
                <c:pt idx="25">
                  <c:v>13985.379922408667</c:v>
                </c:pt>
                <c:pt idx="26">
                  <c:v>14676.381320080924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17654.000187550519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'5% Model'!$L$1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Model'!$L$2:$L$42</c:f>
              <c:numCache>
                <c:formatCode>_("$"* #,##0.00_);_("$"* \(#,##0.00\);_("$"* "-"??_);_(@_)</c:formatCode>
                <c:ptCount val="41"/>
                <c:pt idx="0">
                  <c:v>10495</c:v>
                </c:pt>
                <c:pt idx="1">
                  <c:v>421.83719252012088</c:v>
                </c:pt>
                <c:pt idx="2">
                  <c:v>33384.783323398471</c:v>
                </c:pt>
                <c:pt idx="3">
                  <c:v>77488.679372841201</c:v>
                </c:pt>
                <c:pt idx="4">
                  <c:v>152738.53849996961</c:v>
                </c:pt>
                <c:pt idx="5">
                  <c:v>167219.55216669958</c:v>
                </c:pt>
                <c:pt idx="6">
                  <c:v>182159.49647942875</c:v>
                </c:pt>
                <c:pt idx="7">
                  <c:v>197573.01075627794</c:v>
                </c:pt>
                <c:pt idx="8">
                  <c:v>213475.20448790962</c:v>
                </c:pt>
                <c:pt idx="9">
                  <c:v>229881.67254503065</c:v>
                </c:pt>
                <c:pt idx="10">
                  <c:v>246808.51088132657</c:v>
                </c:pt>
                <c:pt idx="11">
                  <c:v>264272.33274808468</c:v>
                </c:pt>
                <c:pt idx="12">
                  <c:v>282290.28543730057</c:v>
                </c:pt>
                <c:pt idx="13">
                  <c:v>300880.06757061847</c:v>
                </c:pt>
                <c:pt idx="14">
                  <c:v>320059.94695202849</c:v>
                </c:pt>
                <c:pt idx="15">
                  <c:v>339848.77900283755</c:v>
                </c:pt>
                <c:pt idx="16">
                  <c:v>360266.0257980423</c:v>
                </c:pt>
                <c:pt idx="17">
                  <c:v>381331.77572386712</c:v>
                </c:pt>
                <c:pt idx="18">
                  <c:v>403066.76377688092</c:v>
                </c:pt>
                <c:pt idx="19">
                  <c:v>425492.39252578747</c:v>
                </c:pt>
                <c:pt idx="20">
                  <c:v>448630.75375767576</c:v>
                </c:pt>
                <c:pt idx="21">
                  <c:v>472504.65083124593</c:v>
                </c:pt>
                <c:pt idx="22">
                  <c:v>497137.62176026398</c:v>
                </c:pt>
                <c:pt idx="23">
                  <c:v>522553.96305127704</c:v>
                </c:pt>
                <c:pt idx="24">
                  <c:v>548778.7543204109</c:v>
                </c:pt>
                <c:pt idx="25">
                  <c:v>575837.88371489721</c:v>
                </c:pt>
                <c:pt idx="26">
                  <c:v>603758.07416582957</c:v>
                </c:pt>
                <c:pt idx="27">
                  <c:v>632566.91049952165</c:v>
                </c:pt>
                <c:pt idx="28">
                  <c:v>662292.86743575346</c:v>
                </c:pt>
                <c:pt idx="29">
                  <c:v>692965.33850212849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'5% Model'!$N$1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Model'!$N$2:$N$42</c:f>
              <c:numCache>
                <c:formatCode>0.00%</c:formatCode>
                <c:ptCount val="41"/>
                <c:pt idx="1">
                  <c:v>-1.0851684428280017</c:v>
                </c:pt>
                <c:pt idx="2">
                  <c:v>73.079417077260032</c:v>
                </c:pt>
                <c:pt idx="3">
                  <c:v>1.327776958144125</c:v>
                </c:pt>
                <c:pt idx="4">
                  <c:v>0.97245713486167862</c:v>
                </c:pt>
                <c:pt idx="5">
                  <c:v>0.10798870952096511</c:v>
                </c:pt>
                <c:pt idx="6">
                  <c:v>0.1036694501815644</c:v>
                </c:pt>
                <c:pt idx="7">
                  <c:v>9.9929994264695801E-2</c:v>
                </c:pt>
                <c:pt idx="8">
                  <c:v>9.6661822963452701E-2</c:v>
                </c:pt>
                <c:pt idx="9">
                  <c:v>9.3781893645621645E-2</c:v>
                </c:pt>
                <c:pt idx="10">
                  <c:v>9.1225577908189484E-2</c:v>
                </c:pt>
                <c:pt idx="11">
                  <c:v>8.8941825317371631E-2</c:v>
                </c:pt>
                <c:pt idx="12">
                  <c:v>8.6889775305540193E-2</c:v>
                </c:pt>
                <c:pt idx="13">
                  <c:v>8.5036335368571705E-2</c:v>
                </c:pt>
                <c:pt idx="14">
                  <c:v>8.3354418628792781E-2</c:v>
                </c:pt>
                <c:pt idx="15">
                  <c:v>8.1821640414452904E-2</c:v>
                </c:pt>
                <c:pt idx="16">
                  <c:v>8.0419340185236679E-2</c:v>
                </c:pt>
                <c:pt idx="17">
                  <c:v>7.9131837843673627E-2</c:v>
                </c:pt>
                <c:pt idx="18">
                  <c:v>7.7945861419621482E-2</c:v>
                </c:pt>
                <c:pt idx="19">
                  <c:v>7.6850101759528597E-2</c:v>
                </c:pt>
                <c:pt idx="20">
                  <c:v>7.58348625118139E-2</c:v>
                </c:pt>
                <c:pt idx="21">
                  <c:v>7.4891782435627774E-2</c:v>
                </c:pt>
                <c:pt idx="22">
                  <c:v>7.4013613178620249E-2</c:v>
                </c:pt>
                <c:pt idx="23">
                  <c:v>7.319404001362477E-2</c:v>
                </c:pt>
                <c:pt idx="24">
                  <c:v>7.2427536147989233E-2</c:v>
                </c:pt>
                <c:pt idx="25">
                  <c:v>7.1709243492175279E-2</c:v>
                </c:pt>
                <c:pt idx="26">
                  <c:v>7.1034874446130616E-2</c:v>
                </c:pt>
                <c:pt idx="27">
                  <c:v>7.0400630504364764E-2</c:v>
                </c:pt>
                <c:pt idx="28">
                  <c:v>6.9803134412828344E-2</c:v>
                </c:pt>
                <c:pt idx="29">
                  <c:v>6.9239373316324432E-2</c:v>
                </c:pt>
                <c:pt idx="30">
                  <c:v>6.8706650873862143E-2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D34E-978B-4F6B60D4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'5% Model'!$O$1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'5% Model'!$A$2:$A$42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'5% Model'!$O$2:$O$42</c:f>
              <c:numCache>
                <c:formatCode>_("$"* #,##0.00_);_("$"* \(#,##0.00\);_("$"* "-"??_);_(@_)</c:formatCode>
                <c:ptCount val="41"/>
                <c:pt idx="0">
                  <c:v>-40947.759999999995</c:v>
                </c:pt>
                <c:pt idx="1">
                  <c:v>-1315.6799999999985</c:v>
                </c:pt>
                <c:pt idx="2">
                  <c:v>-2135.3299999999995</c:v>
                </c:pt>
                <c:pt idx="3">
                  <c:v>223.64999999999856</c:v>
                </c:pt>
                <c:pt idx="4">
                  <c:v>104.56000000000176</c:v>
                </c:pt>
                <c:pt idx="5">
                  <c:v>2013.0239999999994</c:v>
                </c:pt>
                <c:pt idx="6">
                  <c:v>2395.6147199999996</c:v>
                </c:pt>
                <c:pt idx="7">
                  <c:v>2789.6831615999999</c:v>
                </c:pt>
                <c:pt idx="8">
                  <c:v>3195.5736564479985</c:v>
                </c:pt>
                <c:pt idx="9">
                  <c:v>3613.6408661414389</c:v>
                </c:pt>
                <c:pt idx="10">
                  <c:v>4044.2500921256824</c:v>
                </c:pt>
                <c:pt idx="11">
                  <c:v>4487.7775948894532</c:v>
                </c:pt>
                <c:pt idx="12">
                  <c:v>4944.6109227361367</c:v>
                </c:pt>
                <c:pt idx="13">
                  <c:v>5415.1492504182224</c:v>
                </c:pt>
                <c:pt idx="14">
                  <c:v>5899.8037279307673</c:v>
                </c:pt>
                <c:pt idx="15">
                  <c:v>6398.9978397686928</c:v>
                </c:pt>
                <c:pt idx="16">
                  <c:v>6913.1677749617556</c:v>
                </c:pt>
                <c:pt idx="17">
                  <c:v>7442.7628082106075</c:v>
                </c:pt>
                <c:pt idx="18">
                  <c:v>7988.2456924569215</c:v>
                </c:pt>
                <c:pt idx="19">
                  <c:v>8550.0930632306299</c:v>
                </c:pt>
                <c:pt idx="20">
                  <c:v>9128.7958551275515</c:v>
                </c:pt>
                <c:pt idx="21">
                  <c:v>9724.8597307813761</c:v>
                </c:pt>
                <c:pt idx="22">
                  <c:v>10338.805522704819</c:v>
                </c:pt>
                <c:pt idx="23">
                  <c:v>10971.169688385962</c:v>
                </c:pt>
                <c:pt idx="24">
                  <c:v>11622.504779037539</c:v>
                </c:pt>
                <c:pt idx="25">
                  <c:v>12293.379922408667</c:v>
                </c:pt>
                <c:pt idx="26">
                  <c:v>12984.381320080924</c:v>
                </c:pt>
                <c:pt idx="27">
                  <c:v>13696.112759683352</c:v>
                </c:pt>
                <c:pt idx="28">
                  <c:v>14429.196142473855</c:v>
                </c:pt>
                <c:pt idx="29">
                  <c:v>15184.272026748074</c:v>
                </c:pt>
                <c:pt idx="30">
                  <c:v>15962.000187550517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2541-83BA-DB2537A2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Projection</a:t>
            </a:r>
            <a:r>
              <a:rPr lang="en-US" baseline="0"/>
              <a:t> with Varying Downpayments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'ROE Compare'!$B$1</c:f>
              <c:strCache>
                <c:ptCount val="1"/>
                <c:pt idx="0">
                  <c:v>20% Downpayment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'ROE Compare'!$A$2:$A$37</c:f>
              <c:numCache>
                <c:formatCode>General</c:formatCode>
                <c:ptCount val="3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</c:numCache>
            </c:numRef>
          </c:cat>
          <c:val>
            <c:numRef>
              <c:f>'ROE Compare'!$B$2:$B$37</c:f>
              <c:numCache>
                <c:formatCode>0.00%</c:formatCode>
                <c:ptCount val="36"/>
                <c:pt idx="0">
                  <c:v>9.6299999999999997E-2</c:v>
                </c:pt>
                <c:pt idx="1">
                  <c:v>9.3700000000000006E-2</c:v>
                </c:pt>
                <c:pt idx="2">
                  <c:v>9.1300000000000006E-2</c:v>
                </c:pt>
                <c:pt idx="3">
                  <c:v>8.9200000000000002E-2</c:v>
                </c:pt>
                <c:pt idx="4">
                  <c:v>8.7300000000000003E-2</c:v>
                </c:pt>
                <c:pt idx="5">
                  <c:v>8.5599999999999996E-2</c:v>
                </c:pt>
                <c:pt idx="6">
                  <c:v>8.4000000000000005E-2</c:v>
                </c:pt>
                <c:pt idx="7">
                  <c:v>8.2600000000000007E-2</c:v>
                </c:pt>
                <c:pt idx="8">
                  <c:v>8.1299999999999997E-2</c:v>
                </c:pt>
                <c:pt idx="9">
                  <c:v>0.08</c:v>
                </c:pt>
                <c:pt idx="10">
                  <c:v>7.8899999999999998E-2</c:v>
                </c:pt>
                <c:pt idx="11">
                  <c:v>7.7899999999999997E-2</c:v>
                </c:pt>
                <c:pt idx="12">
                  <c:v>7.6899999999999996E-2</c:v>
                </c:pt>
                <c:pt idx="13">
                  <c:v>7.5999999999999998E-2</c:v>
                </c:pt>
                <c:pt idx="14">
                  <c:v>7.51E-2</c:v>
                </c:pt>
                <c:pt idx="15">
                  <c:v>7.4300000000000005E-2</c:v>
                </c:pt>
                <c:pt idx="16">
                  <c:v>7.3599999999999999E-2</c:v>
                </c:pt>
                <c:pt idx="17">
                  <c:v>7.2900000000000006E-2</c:v>
                </c:pt>
                <c:pt idx="18">
                  <c:v>7.2300000000000003E-2</c:v>
                </c:pt>
                <c:pt idx="19">
                  <c:v>7.1599999999999997E-2</c:v>
                </c:pt>
                <c:pt idx="20">
                  <c:v>7.1099999999999997E-2</c:v>
                </c:pt>
                <c:pt idx="21">
                  <c:v>7.0499999999999993E-2</c:v>
                </c:pt>
                <c:pt idx="22">
                  <c:v>7.0000000000000007E-2</c:v>
                </c:pt>
                <c:pt idx="23">
                  <c:v>6.9500000000000006E-2</c:v>
                </c:pt>
                <c:pt idx="24">
                  <c:v>6.9000000000000006E-2</c:v>
                </c:pt>
                <c:pt idx="25">
                  <c:v>6.8599999999999994E-2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6.8000000000000005E-2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8747-AEAB-439B5CB7C2C0}"/>
            </c:ext>
          </c:extLst>
        </c:ser>
        <c:ser>
          <c:idx val="1"/>
          <c:order val="1"/>
          <c:tx>
            <c:strRef>
              <c:f>'ROE Compare'!$C$1</c:f>
              <c:strCache>
                <c:ptCount val="1"/>
                <c:pt idx="0">
                  <c:v>5% Downpayment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'ROE Compare'!$A$2:$A$37</c:f>
              <c:numCache>
                <c:formatCode>General</c:formatCode>
                <c:ptCount val="3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</c:numCache>
            </c:numRef>
          </c:cat>
          <c:val>
            <c:numRef>
              <c:f>'ROE Compare'!$C$2:$C$37</c:f>
              <c:numCache>
                <c:formatCode>0.00%</c:formatCode>
                <c:ptCount val="36"/>
                <c:pt idx="0">
                  <c:v>0.108</c:v>
                </c:pt>
                <c:pt idx="1">
                  <c:v>0.1037</c:v>
                </c:pt>
                <c:pt idx="2">
                  <c:v>9.9900000000000003E-2</c:v>
                </c:pt>
                <c:pt idx="3">
                  <c:v>9.6699999999999994E-2</c:v>
                </c:pt>
                <c:pt idx="4">
                  <c:v>9.3799999999999994E-2</c:v>
                </c:pt>
                <c:pt idx="5">
                  <c:v>9.1200000000000003E-2</c:v>
                </c:pt>
                <c:pt idx="6">
                  <c:v>8.8900000000000007E-2</c:v>
                </c:pt>
                <c:pt idx="7">
                  <c:v>8.6900000000000005E-2</c:v>
                </c:pt>
                <c:pt idx="8">
                  <c:v>8.5000000000000006E-2</c:v>
                </c:pt>
                <c:pt idx="9">
                  <c:v>8.3400000000000002E-2</c:v>
                </c:pt>
                <c:pt idx="10">
                  <c:v>8.1799999999999998E-2</c:v>
                </c:pt>
                <c:pt idx="11">
                  <c:v>8.0399999999999999E-2</c:v>
                </c:pt>
                <c:pt idx="12">
                  <c:v>7.9100000000000004E-2</c:v>
                </c:pt>
                <c:pt idx="13">
                  <c:v>7.7899999999999997E-2</c:v>
                </c:pt>
                <c:pt idx="14">
                  <c:v>7.6899999999999996E-2</c:v>
                </c:pt>
                <c:pt idx="15">
                  <c:v>7.5800000000000006E-2</c:v>
                </c:pt>
                <c:pt idx="16">
                  <c:v>7.4899999999999994E-2</c:v>
                </c:pt>
                <c:pt idx="17">
                  <c:v>7.3999999999999996E-2</c:v>
                </c:pt>
                <c:pt idx="18">
                  <c:v>7.3200000000000001E-2</c:v>
                </c:pt>
                <c:pt idx="19">
                  <c:v>7.2400000000000006E-2</c:v>
                </c:pt>
                <c:pt idx="20">
                  <c:v>7.17E-2</c:v>
                </c:pt>
                <c:pt idx="21">
                  <c:v>7.0999999999999994E-2</c:v>
                </c:pt>
                <c:pt idx="22">
                  <c:v>7.0400000000000004E-2</c:v>
                </c:pt>
                <c:pt idx="23">
                  <c:v>6.9800000000000001E-2</c:v>
                </c:pt>
                <c:pt idx="24">
                  <c:v>6.9199999999999998E-2</c:v>
                </c:pt>
                <c:pt idx="25">
                  <c:v>6.8699999999999997E-2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6.8000000000000005E-2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8747-AEAB-439B5CB7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92655"/>
        <c:axId val="1318686703"/>
      </c:lineChart>
      <c:catAx>
        <c:axId val="13182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86703"/>
        <c:crosses val="autoZero"/>
        <c:auto val="1"/>
        <c:lblAlgn val="ctr"/>
        <c:lblOffset val="100"/>
        <c:noMultiLvlLbl val="0"/>
      </c:catAx>
      <c:valAx>
        <c:axId val="13186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344FF-E34B-2F47-8356-49830AD3A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EA228-08A2-744F-ACD6-E3CE3EC8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298449</xdr:colOff>
      <xdr:row>1</xdr:row>
      <xdr:rowOff>50800</xdr:rowOff>
    </xdr:from>
    <xdr:to>
      <xdr:col>13</xdr:col>
      <xdr:colOff>256116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422E6-E2EB-5549-9765-D2D0B494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opLeftCell="A62" zoomScale="101" workbookViewId="0">
      <selection activeCell="A7" sqref="A7:A70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-754</v>
      </c>
      <c r="D2" s="13">
        <v>-176.29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v>209900</v>
      </c>
      <c r="L2" s="13">
        <f t="shared" ref="L2:L65" si="1">J2+K2</f>
        <v>41980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-6.6222010481181481E-2</v>
      </c>
      <c r="C3" s="13">
        <v>-754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196000</v>
      </c>
      <c r="L3" s="13">
        <f t="shared" si="1"/>
        <v>31302.5997410696</v>
      </c>
      <c r="M3" s="18">
        <f>L3-L2+12*(C3+D3+E3+F3)+G3</f>
        <v>-10301.080258930398</v>
      </c>
      <c r="N3" s="19">
        <f>M3/L2</f>
        <v>-0.245380663623878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0.1479591836734695</v>
      </c>
      <c r="C4" s="13">
        <v>-754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225000</v>
      </c>
      <c r="L4" s="13">
        <f t="shared" si="1"/>
        <v>63639.817535493436</v>
      </c>
      <c r="M4" s="18">
        <f t="shared" ref="M4:M67" si="4">L4-L3+12*(C4+D4+E4+F4)+G4</f>
        <v>31893.887794423837</v>
      </c>
      <c r="N4" s="19">
        <f t="shared" ref="N4:N67" si="5">M4/L3</f>
        <v>1.0188894231867411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0.17777777777777781</v>
      </c>
      <c r="C5" s="13">
        <v>-754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265000</v>
      </c>
      <c r="L5" s="13">
        <f t="shared" si="1"/>
        <v>107095.72999818207</v>
      </c>
      <c r="M5" s="18">
        <f t="shared" si="4"/>
        <v>45371.562462688635</v>
      </c>
      <c r="N5" s="19">
        <f t="shared" si="5"/>
        <v>0.71294300046325298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0.26792452830188673</v>
      </c>
      <c r="C6" s="13">
        <v>-754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v>336000</v>
      </c>
      <c r="L6" s="13">
        <f>J6+K6</f>
        <v>181674.55873681651</v>
      </c>
      <c r="M6" s="18">
        <f t="shared" si="4"/>
        <v>76375.388738634443</v>
      </c>
      <c r="N6" s="19">
        <f t="shared" si="5"/>
        <v>0.71315064326029531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346080</v>
      </c>
      <c r="L7" s="5">
        <f t="shared" si="1"/>
        <v>195460.67550879964</v>
      </c>
      <c r="M7" s="20">
        <f t="shared" si="4"/>
        <v>17491.140771983126</v>
      </c>
      <c r="N7" s="11">
        <f t="shared" si="5"/>
        <v>9.6277326300386004E-2</v>
      </c>
      <c r="O7" s="8">
        <f t="shared" si="6"/>
        <v>3705.0239999999994</v>
      </c>
    </row>
    <row r="8" spans="1:16" x14ac:dyDescent="0.2">
      <c r="A8" s="3">
        <v>2019</v>
      </c>
      <c r="B8" s="4">
        <v>0.03</v>
      </c>
      <c r="C8" s="5">
        <v>-754</v>
      </c>
      <c r="D8" s="5">
        <f t="shared" ref="D8:D39" si="7">D7*(1+B8)</f>
        <v>-200.457055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356462.4</v>
      </c>
      <c r="L8" s="5">
        <f t="shared" si="1"/>
        <v>209681.0075616242</v>
      </c>
      <c r="M8" s="20">
        <f t="shared" si="4"/>
        <v>18307.946772824551</v>
      </c>
      <c r="N8" s="11">
        <f t="shared" si="5"/>
        <v>9.3665627242756191E-2</v>
      </c>
      <c r="O8" s="8">
        <f t="shared" si="6"/>
        <v>4087.6147199999996</v>
      </c>
    </row>
    <row r="9" spans="1:16" x14ac:dyDescent="0.2">
      <c r="A9" s="3">
        <v>2020</v>
      </c>
      <c r="B9" s="4">
        <f>B8</f>
        <v>0.03</v>
      </c>
      <c r="C9" s="5">
        <v>-754</v>
      </c>
      <c r="D9" s="5">
        <f t="shared" si="7"/>
        <v>-206.47076665</v>
      </c>
      <c r="E9" s="5">
        <f t="shared" si="8"/>
        <v>-363.49563655000003</v>
      </c>
      <c r="F9" s="5">
        <f t="shared" ref="F9:F39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367156.27200000006</v>
      </c>
      <c r="L9" s="5">
        <f t="shared" si="1"/>
        <v>224349.3151631814</v>
      </c>
      <c r="M9" s="20">
        <f t="shared" si="4"/>
        <v>19149.990763157199</v>
      </c>
      <c r="N9" s="11">
        <f t="shared" si="5"/>
        <v>9.132916226344015E-2</v>
      </c>
      <c r="O9" s="8">
        <f t="shared" si="6"/>
        <v>4481.6831615999999</v>
      </c>
    </row>
    <row r="10" spans="1:16" x14ac:dyDescent="0.2">
      <c r="A10" s="3">
        <v>2021</v>
      </c>
      <c r="B10" s="4">
        <f>B8</f>
        <v>0.03</v>
      </c>
      <c r="C10" s="5">
        <v>-754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378170.96016000008</v>
      </c>
      <c r="L10" s="5">
        <f t="shared" si="1"/>
        <v>239479.79748876599</v>
      </c>
      <c r="M10" s="20">
        <f t="shared" si="4"/>
        <v>20018.055982032598</v>
      </c>
      <c r="N10" s="11">
        <f t="shared" si="5"/>
        <v>8.922717667968981E-2</v>
      </c>
      <c r="O10" s="8">
        <f t="shared" si="6"/>
        <v>4887.5736564479985</v>
      </c>
    </row>
    <row r="11" spans="1:16" x14ac:dyDescent="0.2">
      <c r="A11" s="3">
        <v>2022</v>
      </c>
      <c r="B11" s="4">
        <f>B8</f>
        <v>0.03</v>
      </c>
      <c r="C11" s="5">
        <v>-754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389516.08896480006</v>
      </c>
      <c r="L11" s="5">
        <f t="shared" si="1"/>
        <v>255087.10671657321</v>
      </c>
      <c r="M11" s="20">
        <f t="shared" si="4"/>
        <v>20912.950093948653</v>
      </c>
      <c r="N11" s="11">
        <f t="shared" si="5"/>
        <v>8.732657331952888E-2</v>
      </c>
      <c r="O11" s="8">
        <f t="shared" si="6"/>
        <v>5305.6408661414389</v>
      </c>
    </row>
    <row r="12" spans="1:16" x14ac:dyDescent="0.2">
      <c r="A12" s="3">
        <v>2023</v>
      </c>
      <c r="B12" s="4">
        <f>B8</f>
        <v>0.03</v>
      </c>
      <c r="C12" s="5">
        <v>-754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401201.57163374405</v>
      </c>
      <c r="L12" s="5">
        <f t="shared" si="1"/>
        <v>271186.36257907667</v>
      </c>
      <c r="M12" s="20">
        <f t="shared" si="4"/>
        <v>21835.505954629141</v>
      </c>
      <c r="N12" s="11">
        <f t="shared" si="5"/>
        <v>8.5600194520574213E-2</v>
      </c>
      <c r="O12" s="8">
        <f t="shared" si="6"/>
        <v>5736.2500921256824</v>
      </c>
    </row>
    <row r="13" spans="1:16" x14ac:dyDescent="0.2">
      <c r="A13" s="3">
        <v>2024</v>
      </c>
      <c r="B13" s="4">
        <f>B8</f>
        <v>0.03</v>
      </c>
      <c r="C13" s="5">
        <v>-754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413237.61878275638</v>
      </c>
      <c r="L13" s="5">
        <f t="shared" si="1"/>
        <v>287793.16738513811</v>
      </c>
      <c r="M13" s="20">
        <f t="shared" si="4"/>
        <v>22786.582400950891</v>
      </c>
      <c r="N13" s="11">
        <f t="shared" si="5"/>
        <v>8.402554680199463E-2</v>
      </c>
      <c r="O13" s="8">
        <f t="shared" si="6"/>
        <v>6179.7775948894532</v>
      </c>
    </row>
    <row r="14" spans="1:16" x14ac:dyDescent="0.2">
      <c r="A14" s="3">
        <v>2025</v>
      </c>
      <c r="B14" s="4">
        <f>B8</f>
        <v>0.03</v>
      </c>
      <c r="C14" s="5">
        <v>-754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425634.74734623911</v>
      </c>
      <c r="L14" s="5">
        <f t="shared" si="1"/>
        <v>304923.62152818555</v>
      </c>
      <c r="M14" s="20">
        <f t="shared" si="4"/>
        <v>23767.065065783587</v>
      </c>
      <c r="N14" s="11">
        <f t="shared" si="5"/>
        <v>8.2583840616262449E-2</v>
      </c>
      <c r="O14" s="8">
        <f t="shared" si="6"/>
        <v>6636.6109227361367</v>
      </c>
    </row>
    <row r="15" spans="1:16" x14ac:dyDescent="0.2">
      <c r="A15" s="3">
        <v>2026</v>
      </c>
      <c r="B15" s="4">
        <f>B8</f>
        <v>0.03</v>
      </c>
      <c r="C15" s="5">
        <v>-754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438403.78976662632</v>
      </c>
      <c r="L15" s="5">
        <f t="shared" si="1"/>
        <v>322594.33949630393</v>
      </c>
      <c r="M15" s="20">
        <f t="shared" si="4"/>
        <v>24777.867218536598</v>
      </c>
      <c r="N15" s="11">
        <f t="shared" si="5"/>
        <v>8.1259257955672223E-2</v>
      </c>
      <c r="O15" s="8">
        <f t="shared" si="6"/>
        <v>7107.1492504182197</v>
      </c>
    </row>
    <row r="16" spans="1:16" x14ac:dyDescent="0.2">
      <c r="A16" s="3">
        <v>2027</v>
      </c>
      <c r="B16" s="4">
        <f>B8</f>
        <v>0.03</v>
      </c>
      <c r="C16" s="5">
        <v>-754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451555.90345962514</v>
      </c>
      <c r="L16" s="5">
        <f t="shared" si="1"/>
        <v>340822.46640059637</v>
      </c>
      <c r="M16" s="20">
        <f t="shared" si="4"/>
        <v>25819.930632223208</v>
      </c>
      <c r="N16" s="11">
        <f t="shared" si="5"/>
        <v>8.0038387135181077E-2</v>
      </c>
      <c r="O16" s="8">
        <f t="shared" si="6"/>
        <v>7591.8037279307673</v>
      </c>
    </row>
    <row r="17" spans="1:15" x14ac:dyDescent="0.2">
      <c r="A17" s="3">
        <v>2028</v>
      </c>
      <c r="B17" s="4">
        <f>B8</f>
        <v>0.03</v>
      </c>
      <c r="C17" s="5">
        <v>-754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465102.58056341391</v>
      </c>
      <c r="L17" s="5">
        <f t="shared" si="1"/>
        <v>359625.695038718</v>
      </c>
      <c r="M17" s="20">
        <f t="shared" si="4"/>
        <v>26894.226477890319</v>
      </c>
      <c r="N17" s="11">
        <f t="shared" si="5"/>
        <v>7.8909781863615025E-2</v>
      </c>
      <c r="O17" s="8">
        <f t="shared" si="6"/>
        <v>8090.9978397686928</v>
      </c>
    </row>
    <row r="18" spans="1:15" x14ac:dyDescent="0.2">
      <c r="A18" s="3">
        <v>2029</v>
      </c>
      <c r="B18" s="4">
        <f>B8</f>
        <v>0.03</v>
      </c>
      <c r="C18" s="5">
        <v>-754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479055.65798031632</v>
      </c>
      <c r="L18" s="5">
        <f t="shared" si="1"/>
        <v>379022.28351103293</v>
      </c>
      <c r="M18" s="20">
        <f t="shared" si="4"/>
        <v>28001.756247276691</v>
      </c>
      <c r="N18" s="11">
        <f t="shared" si="5"/>
        <v>7.7863613845117405E-2</v>
      </c>
      <c r="O18" s="8">
        <f t="shared" si="6"/>
        <v>8605.1677749617556</v>
      </c>
    </row>
    <row r="19" spans="1:15" x14ac:dyDescent="0.2">
      <c r="A19" s="3">
        <v>2030</v>
      </c>
      <c r="B19" s="4">
        <f>B8</f>
        <v>0.03</v>
      </c>
      <c r="C19" s="5">
        <v>-754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493427.32771972584</v>
      </c>
      <c r="L19" s="5">
        <f t="shared" si="1"/>
        <v>399031.0734074238</v>
      </c>
      <c r="M19" s="20">
        <f t="shared" si="4"/>
        <v>29143.552704601476</v>
      </c>
      <c r="N19" s="11">
        <f t="shared" si="5"/>
        <v>7.689139655492877E-2</v>
      </c>
      <c r="O19" s="8">
        <f t="shared" si="6"/>
        <v>9134.7628082106075</v>
      </c>
    </row>
    <row r="20" spans="1:15" x14ac:dyDescent="0.2">
      <c r="A20" s="3">
        <v>2031</v>
      </c>
      <c r="B20" s="4">
        <f>B8</f>
        <v>0.03</v>
      </c>
      <c r="C20" s="5">
        <v>-754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508230.14755131764</v>
      </c>
      <c r="L20" s="5">
        <f t="shared" si="1"/>
        <v>419671.50858337095</v>
      </c>
      <c r="M20" s="20">
        <f t="shared" si="4"/>
        <v>30320.680868404066</v>
      </c>
      <c r="N20" s="11">
        <f t="shared" si="5"/>
        <v>7.5985763738869672E-2</v>
      </c>
      <c r="O20" s="8">
        <f t="shared" si="6"/>
        <v>9680.2456924569215</v>
      </c>
    </row>
    <row r="21" spans="1:15" x14ac:dyDescent="0.2">
      <c r="A21" s="3">
        <v>2032</v>
      </c>
      <c r="B21" s="4">
        <f>B8</f>
        <v>0.03</v>
      </c>
      <c r="C21" s="5">
        <v>-754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523477.05197785719</v>
      </c>
      <c r="L21" s="7">
        <f t="shared" si="1"/>
        <v>440963.65454453527</v>
      </c>
      <c r="M21" s="20">
        <f t="shared" si="4"/>
        <v>31534.239024394952</v>
      </c>
      <c r="N21" s="11">
        <f t="shared" si="5"/>
        <v>7.5140290392456885E-2</v>
      </c>
      <c r="O21" s="8">
        <f t="shared" si="6"/>
        <v>10242.09306323063</v>
      </c>
    </row>
    <row r="22" spans="1:15" x14ac:dyDescent="0.2">
      <c r="A22" s="3">
        <v>2033</v>
      </c>
      <c r="B22" s="4">
        <f>B8</f>
        <v>0.03</v>
      </c>
      <c r="C22" s="5">
        <v>-754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539181.36353719293</v>
      </c>
      <c r="L22" s="7">
        <f t="shared" si="1"/>
        <v>462928.21845970483</v>
      </c>
      <c r="M22" s="20">
        <f t="shared" si="4"/>
        <v>32785.359770297116</v>
      </c>
      <c r="N22" s="11">
        <f t="shared" si="5"/>
        <v>7.4349347009473196E-2</v>
      </c>
      <c r="O22" s="8">
        <f t="shared" si="6"/>
        <v>10820.795855127551</v>
      </c>
    </row>
    <row r="23" spans="1:15" x14ac:dyDescent="0.2">
      <c r="A23" s="3">
        <v>2034</v>
      </c>
      <c r="B23" s="4">
        <f>B8</f>
        <v>0.03</v>
      </c>
      <c r="C23" s="5">
        <v>-754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555356.80444330873</v>
      </c>
      <c r="L23" s="7">
        <f t="shared" si="1"/>
        <v>485586.56982262427</v>
      </c>
      <c r="M23" s="20">
        <f t="shared" si="4"/>
        <v>34075.211093700811</v>
      </c>
      <c r="N23" s="11">
        <f t="shared" si="5"/>
        <v>7.3607980103435527E-2</v>
      </c>
      <c r="O23" s="8">
        <f t="shared" si="6"/>
        <v>11416.859730781376</v>
      </c>
    </row>
    <row r="24" spans="1:15" x14ac:dyDescent="0.2">
      <c r="A24" s="3">
        <v>2035</v>
      </c>
      <c r="B24" s="4">
        <f>B8</f>
        <v>0.03</v>
      </c>
      <c r="C24" s="5">
        <v>-754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572017.50857660803</v>
      </c>
      <c r="L24" s="7">
        <f t="shared" si="1"/>
        <v>508960.76178389724</v>
      </c>
      <c r="M24" s="20">
        <f t="shared" si="4"/>
        <v>35404.997483977786</v>
      </c>
      <c r="N24" s="11">
        <f t="shared" si="5"/>
        <v>7.2911813637907191E-2</v>
      </c>
      <c r="O24" s="8">
        <f t="shared" si="6"/>
        <v>12030.805522704819</v>
      </c>
    </row>
    <row r="25" spans="1:15" x14ac:dyDescent="0.2">
      <c r="A25" s="3">
        <v>2036</v>
      </c>
      <c r="B25" s="4">
        <f>B8</f>
        <v>0.03</v>
      </c>
      <c r="C25" s="5">
        <v>-754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589178.03383390629</v>
      </c>
      <c r="L25" s="7">
        <f t="shared" si="1"/>
        <v>533073.55317485007</v>
      </c>
      <c r="M25" s="20">
        <f t="shared" si="4"/>
        <v>36775.961079338791</v>
      </c>
      <c r="N25" s="11">
        <f t="shared" si="5"/>
        <v>7.2256967217747367E-2</v>
      </c>
      <c r="O25" s="8">
        <f t="shared" si="6"/>
        <v>12663.169688385962</v>
      </c>
    </row>
    <row r="26" spans="1:15" x14ac:dyDescent="0.2">
      <c r="A26" s="3">
        <v>2037</v>
      </c>
      <c r="B26" s="4">
        <f>B8</f>
        <v>0.03</v>
      </c>
      <c r="C26" s="5">
        <v>-754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606853.37484892353</v>
      </c>
      <c r="L26" s="7">
        <f t="shared" si="1"/>
        <v>557948.43124596553</v>
      </c>
      <c r="M26" s="20">
        <f t="shared" si="4"/>
        <v>38189.382850153008</v>
      </c>
      <c r="N26" s="11">
        <f t="shared" si="5"/>
        <v>7.1639987807886524E-2</v>
      </c>
      <c r="O26" s="8">
        <f t="shared" si="6"/>
        <v>13314.504779037539</v>
      </c>
    </row>
    <row r="27" spans="1:15" x14ac:dyDescent="0.2">
      <c r="A27" s="3">
        <v>2038</v>
      </c>
      <c r="B27" s="4">
        <f>B8</f>
        <v>0.03</v>
      </c>
      <c r="C27" s="5">
        <v>-754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625058.9760943912</v>
      </c>
      <c r="L27" s="7">
        <f t="shared" si="1"/>
        <v>583609.63514323835</v>
      </c>
      <c r="M27" s="20">
        <f t="shared" si="4"/>
        <v>39646.583819681488</v>
      </c>
      <c r="N27" s="11">
        <f t="shared" si="5"/>
        <v>7.1057792439967848E-2</v>
      </c>
      <c r="O27" s="8">
        <f t="shared" si="6"/>
        <v>13985.379922408667</v>
      </c>
    </row>
    <row r="28" spans="1:15" x14ac:dyDescent="0.2">
      <c r="A28" s="3">
        <v>2039</v>
      </c>
      <c r="B28" s="4">
        <f>B8</f>
        <v>0.03</v>
      </c>
      <c r="C28" s="5">
        <v>-754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643810.74537722301</v>
      </c>
      <c r="L28" s="7">
        <f t="shared" si="1"/>
        <v>610082.18014657591</v>
      </c>
      <c r="M28" s="20">
        <f t="shared" si="4"/>
        <v>41148.926323418476</v>
      </c>
      <c r="N28" s="11">
        <f t="shared" si="5"/>
        <v>7.0507619897877599E-2</v>
      </c>
      <c r="O28" s="8">
        <f t="shared" si="6"/>
        <v>14676.381320080924</v>
      </c>
    </row>
    <row r="29" spans="1:15" x14ac:dyDescent="0.2">
      <c r="A29" s="3">
        <v>2040</v>
      </c>
      <c r="B29" s="4">
        <f>B8</f>
        <v>0.03</v>
      </c>
      <c r="C29" s="5">
        <v>-754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663125.06773853977</v>
      </c>
      <c r="L29" s="7">
        <f t="shared" si="1"/>
        <v>637391.88269515603</v>
      </c>
      <c r="M29" s="20">
        <f t="shared" si="4"/>
        <v>42697.815308263482</v>
      </c>
      <c r="N29" s="11">
        <f t="shared" si="5"/>
        <v>6.9986989782270109E-2</v>
      </c>
      <c r="O29" s="8">
        <f t="shared" si="6"/>
        <v>15388.112759683352</v>
      </c>
    </row>
    <row r="30" spans="1:15" x14ac:dyDescent="0.2">
      <c r="A30" s="3">
        <v>2041</v>
      </c>
      <c r="B30" s="4">
        <f>B8</f>
        <v>0.03</v>
      </c>
      <c r="C30" s="5">
        <v>-754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683018.81977069599</v>
      </c>
      <c r="L30" s="7">
        <f t="shared" si="1"/>
        <v>665565.38622548128</v>
      </c>
      <c r="M30" s="20">
        <f t="shared" si="4"/>
        <v>44294.699672799106</v>
      </c>
      <c r="N30" s="11">
        <f t="shared" si="5"/>
        <v>6.9493667671923942E-2</v>
      </c>
      <c r="O30" s="8">
        <f t="shared" si="6"/>
        <v>16121.196142473855</v>
      </c>
    </row>
    <row r="31" spans="1:15" x14ac:dyDescent="0.2">
      <c r="A31" s="3">
        <v>2042</v>
      </c>
      <c r="B31" s="4">
        <f>B8</f>
        <v>0.03</v>
      </c>
      <c r="C31" s="5">
        <v>-754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703509.38436381693</v>
      </c>
      <c r="L31" s="7">
        <f t="shared" si="1"/>
        <v>694630.1878487108</v>
      </c>
      <c r="M31" s="20">
        <f t="shared" si="4"/>
        <v>45941.073649977596</v>
      </c>
      <c r="N31" s="11">
        <f t="shared" si="5"/>
        <v>6.9025635348190423E-2</v>
      </c>
      <c r="O31" s="8">
        <f t="shared" si="6"/>
        <v>16876.272026748076</v>
      </c>
    </row>
    <row r="32" spans="1:15" x14ac:dyDescent="0.2">
      <c r="A32" s="3">
        <v>2043</v>
      </c>
      <c r="B32" s="4">
        <f>B8</f>
        <v>0.03</v>
      </c>
      <c r="C32" s="5">
        <v>-754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32" si="11">-328457*((1+H32)^360-(1+H32)^I32)/((1+H32)^360-1)</f>
        <v>0</v>
      </c>
      <c r="K32" s="7">
        <f t="shared" si="9"/>
        <v>724614.66589473141</v>
      </c>
      <c r="L32" s="7">
        <f t="shared" si="1"/>
        <v>724614.66589473141</v>
      </c>
      <c r="M32" s="20">
        <f t="shared" si="4"/>
        <v>47638.478233571128</v>
      </c>
      <c r="N32" s="11">
        <f t="shared" si="5"/>
        <v>6.8581065244383968E-2</v>
      </c>
      <c r="O32" s="8">
        <f t="shared" si="6"/>
        <v>17654.000187550519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ref="D40:D70" si="12">D39*(1+B40)</f>
        <v>-516.19350558592225</v>
      </c>
      <c r="E40" s="5">
        <f t="shared" ref="E40:E70" si="13">E39*(1+B40)</f>
        <v>-908.76829655018287</v>
      </c>
      <c r="F40" s="5">
        <f t="shared" ref="F40:F70" si="14">F39*(1+B40)</f>
        <v>4243.7363813690645</v>
      </c>
      <c r="G40" s="5">
        <v>0</v>
      </c>
      <c r="J40" s="7">
        <v>0</v>
      </c>
      <c r="K40" s="7">
        <f t="shared" ref="K40:K70" si="15">K39*(1+B40)</f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12"/>
        <v>-531.67931075349998</v>
      </c>
      <c r="E41" s="5">
        <f t="shared" si="13"/>
        <v>-936.03134544668842</v>
      </c>
      <c r="F41" s="5">
        <f t="shared" si="14"/>
        <v>4371.0484728101364</v>
      </c>
      <c r="G41" s="5">
        <v>0</v>
      </c>
      <c r="J41" s="7">
        <v>0</v>
      </c>
      <c r="K41" s="7">
        <f t="shared" si="15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12"/>
        <v>-547.62969007610502</v>
      </c>
      <c r="E42" s="5">
        <f t="shared" si="13"/>
        <v>-964.11228581008913</v>
      </c>
      <c r="F42" s="5">
        <f t="shared" si="14"/>
        <v>4502.1799269944404</v>
      </c>
      <c r="G42" s="5">
        <v>0</v>
      </c>
      <c r="J42" s="7">
        <v>0</v>
      </c>
      <c r="K42" s="7">
        <f t="shared" si="15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12"/>
        <v>-564.0585807783882</v>
      </c>
      <c r="E43" s="5">
        <f t="shared" si="13"/>
        <v>-993.03565438439182</v>
      </c>
      <c r="F43" s="5">
        <f t="shared" si="14"/>
        <v>4637.2453248042739</v>
      </c>
      <c r="G43" s="5">
        <v>0</v>
      </c>
      <c r="J43" s="7">
        <v>0</v>
      </c>
      <c r="K43" s="7">
        <f t="shared" si="15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12"/>
        <v>-580.98033820173987</v>
      </c>
      <c r="E44" s="5">
        <f t="shared" si="13"/>
        <v>-1022.8267240159236</v>
      </c>
      <c r="F44" s="5">
        <f t="shared" si="14"/>
        <v>4776.3626845484023</v>
      </c>
      <c r="G44" s="5">
        <v>0</v>
      </c>
      <c r="J44" s="7">
        <v>0</v>
      </c>
      <c r="K44" s="7">
        <f t="shared" si="15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12"/>
        <v>-598.40974834779206</v>
      </c>
      <c r="E45" s="5">
        <f t="shared" si="13"/>
        <v>-1053.5115257364014</v>
      </c>
      <c r="F45" s="5">
        <f t="shared" si="14"/>
        <v>4919.6535650848546</v>
      </c>
      <c r="G45" s="5">
        <v>0</v>
      </c>
      <c r="J45" s="7">
        <v>0</v>
      </c>
      <c r="K45" s="7">
        <f t="shared" si="15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12"/>
        <v>-616.36204079822585</v>
      </c>
      <c r="E46" s="5">
        <f t="shared" si="13"/>
        <v>-1085.1168715084934</v>
      </c>
      <c r="F46" s="5">
        <f t="shared" si="14"/>
        <v>5067.2431720374007</v>
      </c>
      <c r="G46" s="5">
        <v>0</v>
      </c>
      <c r="J46" s="7">
        <v>0</v>
      </c>
      <c r="K46" s="7">
        <f t="shared" si="15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12"/>
        <v>-634.85290202217266</v>
      </c>
      <c r="E47" s="5">
        <f t="shared" si="13"/>
        <v>-1117.6703776537483</v>
      </c>
      <c r="F47" s="5">
        <f t="shared" si="14"/>
        <v>5219.2604671985227</v>
      </c>
      <c r="G47" s="5">
        <v>0</v>
      </c>
      <c r="J47" s="7">
        <v>0</v>
      </c>
      <c r="K47" s="7">
        <f t="shared" si="15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12"/>
        <v>-653.89848908283784</v>
      </c>
      <c r="E48" s="5">
        <f t="shared" si="13"/>
        <v>-1151.2004889833609</v>
      </c>
      <c r="F48" s="5">
        <f t="shared" si="14"/>
        <v>5375.8382812144782</v>
      </c>
      <c r="G48" s="5">
        <v>0</v>
      </c>
      <c r="J48" s="7">
        <v>0</v>
      </c>
      <c r="K48" s="7">
        <f t="shared" si="15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12"/>
        <v>-673.51544375532296</v>
      </c>
      <c r="E49" s="5">
        <f t="shared" si="13"/>
        <v>-1185.7365036528618</v>
      </c>
      <c r="F49" s="5">
        <f t="shared" si="14"/>
        <v>5537.1134296509126</v>
      </c>
      <c r="G49" s="5">
        <v>0</v>
      </c>
      <c r="J49" s="7">
        <v>0</v>
      </c>
      <c r="K49" s="7">
        <f t="shared" si="15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12"/>
        <v>-693.72090706798269</v>
      </c>
      <c r="E50" s="5">
        <f t="shared" si="13"/>
        <v>-1221.3085987624477</v>
      </c>
      <c r="F50" s="5">
        <f t="shared" si="14"/>
        <v>5703.2268325404402</v>
      </c>
      <c r="G50" s="5">
        <v>0</v>
      </c>
      <c r="J50" s="7">
        <v>0</v>
      </c>
      <c r="K50" s="7">
        <f t="shared" si="15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12"/>
        <v>-714.53253428002222</v>
      </c>
      <c r="E51" s="5">
        <f t="shared" si="13"/>
        <v>-1257.9478567253211</v>
      </c>
      <c r="F51" s="5">
        <f t="shared" si="14"/>
        <v>5874.3236375166534</v>
      </c>
      <c r="G51" s="5">
        <v>0</v>
      </c>
      <c r="J51" s="7">
        <v>0</v>
      </c>
      <c r="K51" s="7">
        <f t="shared" si="15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12"/>
        <v>-735.96851030842288</v>
      </c>
      <c r="E52" s="5">
        <f t="shared" si="13"/>
        <v>-1295.6862924270808</v>
      </c>
      <c r="F52" s="5">
        <f t="shared" si="14"/>
        <v>6050.553346642153</v>
      </c>
      <c r="G52" s="5">
        <v>0</v>
      </c>
      <c r="J52" s="7">
        <v>0</v>
      </c>
      <c r="K52" s="7">
        <f t="shared" si="15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12"/>
        <v>-758.04756561767556</v>
      </c>
      <c r="E53" s="5">
        <f t="shared" si="13"/>
        <v>-1334.5568811998933</v>
      </c>
      <c r="F53" s="5">
        <f t="shared" si="14"/>
        <v>6232.0699470414174</v>
      </c>
      <c r="G53" s="5">
        <v>0</v>
      </c>
      <c r="J53" s="7">
        <v>0</v>
      </c>
      <c r="K53" s="7">
        <f t="shared" si="15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12"/>
        <v>-780.78899258620584</v>
      </c>
      <c r="E54" s="5">
        <f t="shared" si="13"/>
        <v>-1374.5935876358901</v>
      </c>
      <c r="F54" s="5">
        <f t="shared" si="14"/>
        <v>6419.03204545266</v>
      </c>
      <c r="G54" s="5">
        <v>0</v>
      </c>
      <c r="J54" s="7">
        <v>0</v>
      </c>
      <c r="K54" s="7">
        <f t="shared" si="15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12"/>
        <v>-804.21266236379199</v>
      </c>
      <c r="E55" s="5">
        <f t="shared" si="13"/>
        <v>-1415.8313952649669</v>
      </c>
      <c r="F55" s="5">
        <f t="shared" si="14"/>
        <v>6611.6030068162399</v>
      </c>
      <c r="G55" s="5">
        <v>0</v>
      </c>
      <c r="J55" s="7">
        <v>0</v>
      </c>
      <c r="K55" s="7">
        <f t="shared" si="15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12"/>
        <v>-828.33904223470574</v>
      </c>
      <c r="E56" s="5">
        <f t="shared" si="13"/>
        <v>-1458.3063371229159</v>
      </c>
      <c r="F56" s="5">
        <f t="shared" si="14"/>
        <v>6809.9510970207275</v>
      </c>
      <c r="G56" s="5">
        <v>0</v>
      </c>
      <c r="J56" s="7">
        <v>0</v>
      </c>
      <c r="K56" s="7">
        <f t="shared" si="15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12"/>
        <v>-853.18921350174696</v>
      </c>
      <c r="E57" s="5">
        <f t="shared" si="13"/>
        <v>-1502.0555272366034</v>
      </c>
      <c r="F57" s="5">
        <f t="shared" si="14"/>
        <v>7014.2496299313498</v>
      </c>
      <c r="G57" s="5">
        <v>0</v>
      </c>
      <c r="J57" s="7">
        <v>0</v>
      </c>
      <c r="K57" s="7">
        <f t="shared" si="15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12"/>
        <v>-878.78488990679944</v>
      </c>
      <c r="E58" s="5">
        <f t="shared" si="13"/>
        <v>-1547.1171930537016</v>
      </c>
      <c r="F58" s="5">
        <f t="shared" si="14"/>
        <v>7224.6771188292905</v>
      </c>
      <c r="G58" s="5">
        <v>0</v>
      </c>
      <c r="J58" s="7">
        <v>0</v>
      </c>
      <c r="K58" s="7">
        <f t="shared" si="15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12"/>
        <v>-905.14843660400345</v>
      </c>
      <c r="E59" s="5">
        <f t="shared" si="13"/>
        <v>-1593.5307088453128</v>
      </c>
      <c r="F59" s="5">
        <f t="shared" si="14"/>
        <v>7441.4174323941697</v>
      </c>
      <c r="G59" s="5">
        <v>0</v>
      </c>
      <c r="J59" s="7">
        <v>0</v>
      </c>
      <c r="K59" s="7">
        <f t="shared" si="15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12"/>
        <v>-932.30288970212359</v>
      </c>
      <c r="E60" s="5">
        <f t="shared" si="13"/>
        <v>-1641.3366301106723</v>
      </c>
      <c r="F60" s="5">
        <f t="shared" si="14"/>
        <v>7664.6599553659953</v>
      </c>
      <c r="G60" s="5">
        <v>0</v>
      </c>
      <c r="J60" s="7">
        <v>0</v>
      </c>
      <c r="K60" s="7">
        <f t="shared" si="15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12"/>
        <v>-960.27197639318729</v>
      </c>
      <c r="E61" s="5">
        <f t="shared" si="13"/>
        <v>-1690.5767290139925</v>
      </c>
      <c r="F61" s="5">
        <f t="shared" si="14"/>
        <v>7894.5997540269755</v>
      </c>
      <c r="G61" s="5">
        <v>0</v>
      </c>
      <c r="J61" s="7">
        <v>0</v>
      </c>
      <c r="K61" s="7">
        <f t="shared" si="15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12"/>
        <v>-989.08013568498291</v>
      </c>
      <c r="E62" s="5">
        <f t="shared" si="13"/>
        <v>-1741.2940308844122</v>
      </c>
      <c r="F62" s="5">
        <f t="shared" si="14"/>
        <v>8131.4377466477854</v>
      </c>
      <c r="G62" s="5">
        <v>0</v>
      </c>
      <c r="J62" s="7">
        <v>0</v>
      </c>
      <c r="K62" s="7">
        <f t="shared" si="15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12"/>
        <v>-1018.7525397555324</v>
      </c>
      <c r="E63" s="5">
        <f t="shared" si="13"/>
        <v>-1793.5328518109447</v>
      </c>
      <c r="F63" s="5">
        <f t="shared" si="14"/>
        <v>8375.3808790472194</v>
      </c>
      <c r="G63" s="5">
        <v>0</v>
      </c>
      <c r="J63" s="7">
        <v>0</v>
      </c>
      <c r="K63" s="7">
        <f t="shared" si="15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12"/>
        <v>-1049.3151159481984</v>
      </c>
      <c r="E64" s="5">
        <f t="shared" si="13"/>
        <v>-1847.3388373652731</v>
      </c>
      <c r="F64" s="5">
        <f t="shared" si="14"/>
        <v>8626.6423054186362</v>
      </c>
      <c r="G64" s="5">
        <v>0</v>
      </c>
      <c r="J64" s="7">
        <v>0</v>
      </c>
      <c r="K64" s="7">
        <f t="shared" si="15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12"/>
        <v>-1080.7945694266443</v>
      </c>
      <c r="E65" s="5">
        <f t="shared" si="13"/>
        <v>-1902.7590024862313</v>
      </c>
      <c r="F65" s="5">
        <f t="shared" si="14"/>
        <v>8885.4415745811948</v>
      </c>
      <c r="G65" s="5">
        <v>0</v>
      </c>
      <c r="J65" s="7">
        <v>0</v>
      </c>
      <c r="K65" s="7">
        <f t="shared" si="15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12"/>
        <v>-1113.2184065094436</v>
      </c>
      <c r="E66" s="5">
        <f t="shared" si="13"/>
        <v>-1959.8417725608183</v>
      </c>
      <c r="F66" s="5">
        <f t="shared" si="14"/>
        <v>9152.0048218186312</v>
      </c>
      <c r="G66" s="5">
        <v>0</v>
      </c>
      <c r="J66" s="7">
        <v>0</v>
      </c>
      <c r="K66" s="7">
        <f t="shared" si="15"/>
        <v>1979578.6429593717</v>
      </c>
      <c r="L66" s="7">
        <f t="shared" ref="L66:L70" si="16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12"/>
        <v>-1146.6149587047271</v>
      </c>
      <c r="E67" s="5">
        <f t="shared" si="13"/>
        <v>-2018.6370257376429</v>
      </c>
      <c r="F67" s="5">
        <f t="shared" si="14"/>
        <v>9426.56496647319</v>
      </c>
      <c r="G67" s="5">
        <v>0</v>
      </c>
      <c r="J67" s="7">
        <v>0</v>
      </c>
      <c r="K67" s="7">
        <f t="shared" si="15"/>
        <v>2038966.0022481529</v>
      </c>
      <c r="L67" s="7">
        <f t="shared" si="16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12"/>
        <v>-1181.013407465869</v>
      </c>
      <c r="E68" s="5">
        <f t="shared" si="13"/>
        <v>-2079.1961365097723</v>
      </c>
      <c r="F68" s="5">
        <f t="shared" si="14"/>
        <v>9709.3619154673852</v>
      </c>
      <c r="G68" s="5">
        <v>0</v>
      </c>
      <c r="J68" s="7">
        <v>0</v>
      </c>
      <c r="K68" s="7">
        <f t="shared" si="15"/>
        <v>2100134.9823155976</v>
      </c>
      <c r="L68" s="7">
        <f t="shared" si="16"/>
        <v>2100134.9823155976</v>
      </c>
      <c r="M68" s="20">
        <f t="shared" ref="M68:M70" si="17">L68-L67+12*(C68+D68+E68+F68)+G68</f>
        <v>138558.80852534567</v>
      </c>
      <c r="N68" s="11">
        <f t="shared" ref="N68:N70" si="18">M68/L67</f>
        <v>6.7955428571428597E-2</v>
      </c>
      <c r="O68" s="8">
        <f t="shared" ref="O68:O70" si="19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12"/>
        <v>-1216.443809689845</v>
      </c>
      <c r="E69" s="5">
        <f t="shared" si="13"/>
        <v>-2141.5720206050655</v>
      </c>
      <c r="F69" s="5">
        <f t="shared" si="14"/>
        <v>10000.642772931407</v>
      </c>
      <c r="G69" s="5">
        <v>0</v>
      </c>
      <c r="J69" s="7">
        <v>0</v>
      </c>
      <c r="K69" s="7">
        <f t="shared" si="15"/>
        <v>2163139.0317850658</v>
      </c>
      <c r="L69" s="7">
        <f t="shared" si="16"/>
        <v>2163139.0317850658</v>
      </c>
      <c r="M69" s="20">
        <f t="shared" si="17"/>
        <v>142715.57278110617</v>
      </c>
      <c r="N69" s="11">
        <f t="shared" si="18"/>
        <v>6.7955428571428653E-2</v>
      </c>
      <c r="O69" s="8">
        <f t="shared" si="19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12"/>
        <v>-1252.9371239805405</v>
      </c>
      <c r="E70" s="5">
        <f t="shared" si="13"/>
        <v>-2205.8191812232176</v>
      </c>
      <c r="F70" s="5">
        <f t="shared" si="14"/>
        <v>10300.66205611935</v>
      </c>
      <c r="G70" s="5">
        <v>0</v>
      </c>
      <c r="J70" s="7">
        <v>0</v>
      </c>
      <c r="K70" s="7">
        <f t="shared" si="15"/>
        <v>2228033.202738618</v>
      </c>
      <c r="L70" s="7">
        <f t="shared" si="16"/>
        <v>2228033.202738618</v>
      </c>
      <c r="M70" s="20">
        <f t="shared" si="17"/>
        <v>146997.03996453935</v>
      </c>
      <c r="N70" s="11">
        <f t="shared" si="18"/>
        <v>6.7955428571428639E-2</v>
      </c>
      <c r="O70" s="8">
        <f t="shared" si="19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BF52-E497-DB4B-9781-E8845D7001E8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/>
    <col min="2" max="2" width="12.5" bestFit="1" customWidth="1"/>
    <col min="4" max="4" width="12.83203125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SUM('20% Model'!O2:O6)</f>
        <v>-67095.56</v>
      </c>
      <c r="B4" s="8">
        <f>'20% Model'!L6</f>
        <v>181674.55873681651</v>
      </c>
      <c r="C4" s="21">
        <f>B4/A4*-1</f>
        <v>2.7076986724131449</v>
      </c>
      <c r="D4" s="21">
        <f>C4^(1/5)-1</f>
        <v>0.22045020986193564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BADC-ED43-914E-BD53-8FF167268A51}">
  <dimension ref="A1:P70"/>
  <sheetViews>
    <sheetView topLeftCell="D35" zoomScale="101" workbookViewId="0">
      <selection activeCell="N7" sqref="N7:N6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8.1640625" customWidth="1"/>
    <col min="17" max="17" width="12.1640625" bestFit="1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-895</v>
      </c>
      <c r="D2" s="13">
        <v>-176.29</v>
      </c>
      <c r="E2" s="13">
        <v>-311</v>
      </c>
      <c r="F2" s="13">
        <v>0</v>
      </c>
      <c r="G2" s="13">
        <f>-55845.28+(0.15*209900)</f>
        <v>-24360.28</v>
      </c>
      <c r="H2" s="16">
        <f t="shared" ref="H2:H32" si="0">0.035/12</f>
        <v>2.9166666666666668E-3</v>
      </c>
      <c r="I2" s="14">
        <f>(A2-2013)*12</f>
        <v>0</v>
      </c>
      <c r="J2" s="13">
        <f>(-209900*0.95)*((1+H2)^360-(1+H2)^I2)/((1+H2)^360-1)</f>
        <v>-199405</v>
      </c>
      <c r="K2" s="13">
        <v>209900</v>
      </c>
      <c r="L2" s="13">
        <f t="shared" ref="L2:L65" si="1">J2+K2</f>
        <v>10495</v>
      </c>
      <c r="M2" s="13"/>
      <c r="N2" s="17"/>
      <c r="O2" s="18">
        <f>12*(C2+D2+E2+F2)+G2</f>
        <v>-40947.759999999995</v>
      </c>
    </row>
    <row r="3" spans="1:16" x14ac:dyDescent="0.2">
      <c r="A3" s="14">
        <v>2014</v>
      </c>
      <c r="B3" s="15">
        <f>K3/K2-1</f>
        <v>-6.6222010481181481E-2</v>
      </c>
      <c r="C3" s="13">
        <v>-895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2" si="3">(-209900*0.95)*((1+H3)^360-(1+H3)^I3)/((1+H3)^360-1)</f>
        <v>-195578.16280747988</v>
      </c>
      <c r="K3" s="13">
        <v>196000</v>
      </c>
      <c r="L3" s="13">
        <f t="shared" si="1"/>
        <v>421.83719252012088</v>
      </c>
      <c r="M3" s="18">
        <f>L3-L2+12*(C3+D3+E3+F3)+G3</f>
        <v>-11388.842807479878</v>
      </c>
      <c r="N3" s="19">
        <f>M3/L2</f>
        <v>-1.0851684428280017</v>
      </c>
      <c r="O3" s="18">
        <f>12*(C3+D3+E3+F3)+G3</f>
        <v>-1315.6799999999985</v>
      </c>
    </row>
    <row r="4" spans="1:16" x14ac:dyDescent="0.2">
      <c r="A4" s="14">
        <v>2015</v>
      </c>
      <c r="B4" s="15">
        <f>K4/K3-1</f>
        <v>0.1479591836734695</v>
      </c>
      <c r="C4" s="13">
        <v>-895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-191615.21667660153</v>
      </c>
      <c r="K4" s="13">
        <v>225000</v>
      </c>
      <c r="L4" s="13">
        <f t="shared" si="1"/>
        <v>33384.783323398471</v>
      </c>
      <c r="M4" s="18">
        <f t="shared" ref="M4:M67" si="4">L4-L3+12*(C4+D4+E4+F4)+G4</f>
        <v>30827.616130878352</v>
      </c>
      <c r="N4" s="19">
        <f t="shared" ref="N4:N67" si="5">M4/L3</f>
        <v>73.079417077260032</v>
      </c>
      <c r="O4" s="18">
        <f t="shared" ref="O4:O67" si="6">12*(C4+D4+E4+F4)+G4</f>
        <v>-2135.3299999999995</v>
      </c>
    </row>
    <row r="5" spans="1:16" x14ac:dyDescent="0.2">
      <c r="A5" s="14">
        <v>2016</v>
      </c>
      <c r="B5" s="15">
        <f>K5/K4-1</f>
        <v>0.17777777777777781</v>
      </c>
      <c r="C5" s="13">
        <v>-895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-187511.3206271588</v>
      </c>
      <c r="K5" s="13">
        <v>265000</v>
      </c>
      <c r="L5" s="13">
        <f t="shared" si="1"/>
        <v>77488.679372841201</v>
      </c>
      <c r="M5" s="18">
        <f t="shared" si="4"/>
        <v>44327.546049442732</v>
      </c>
      <c r="N5" s="19">
        <f t="shared" si="5"/>
        <v>1.327776958144125</v>
      </c>
      <c r="O5" s="18">
        <f t="shared" si="6"/>
        <v>223.64999999999856</v>
      </c>
    </row>
    <row r="6" spans="1:16" x14ac:dyDescent="0.2">
      <c r="A6" s="14">
        <v>2017</v>
      </c>
      <c r="B6" s="15">
        <f>K6/K5-1</f>
        <v>0.26792452830188673</v>
      </c>
      <c r="C6" s="13">
        <v>-895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-183261.46150003039</v>
      </c>
      <c r="K6" s="13">
        <v>336000</v>
      </c>
      <c r="L6" s="13">
        <f>J6+K6</f>
        <v>152738.53849996961</v>
      </c>
      <c r="M6" s="18">
        <f t="shared" si="4"/>
        <v>75354.419127128407</v>
      </c>
      <c r="N6" s="19">
        <f t="shared" si="5"/>
        <v>0.97245713486167862</v>
      </c>
      <c r="O6" s="18">
        <f t="shared" si="6"/>
        <v>104.56000000000176</v>
      </c>
    </row>
    <row r="7" spans="1:16" x14ac:dyDescent="0.2">
      <c r="A7" s="3">
        <v>2018</v>
      </c>
      <c r="B7" s="4">
        <v>0.03</v>
      </c>
      <c r="C7" s="5">
        <v>-895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-178860.44783330042</v>
      </c>
      <c r="K7" s="5">
        <f>K6*(1+B7)</f>
        <v>346080</v>
      </c>
      <c r="L7" s="5">
        <f t="shared" si="1"/>
        <v>167219.55216669958</v>
      </c>
      <c r="M7" s="20">
        <f t="shared" si="4"/>
        <v>16494.037666729964</v>
      </c>
      <c r="N7" s="11">
        <f t="shared" si="5"/>
        <v>0.10798870952096511</v>
      </c>
      <c r="O7" s="8">
        <f t="shared" si="6"/>
        <v>2013.0239999999994</v>
      </c>
    </row>
    <row r="8" spans="1:16" x14ac:dyDescent="0.2">
      <c r="A8" s="3">
        <v>2019</v>
      </c>
      <c r="B8" s="4">
        <v>0.03</v>
      </c>
      <c r="C8" s="5">
        <v>-895</v>
      </c>
      <c r="D8" s="5">
        <f t="shared" ref="D8:D70" si="7">D7*(1+B8)</f>
        <v>-200.457055</v>
      </c>
      <c r="E8" s="5">
        <f t="shared" ref="E8:E70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-174302.90352057127</v>
      </c>
      <c r="K8" s="5">
        <f t="shared" ref="K8:K70" si="9">K7*(1+B8)</f>
        <v>356462.4</v>
      </c>
      <c r="L8" s="5">
        <f t="shared" si="1"/>
        <v>182159.49647942875</v>
      </c>
      <c r="M8" s="20">
        <f t="shared" si="4"/>
        <v>17335.559032729172</v>
      </c>
      <c r="N8" s="11">
        <f t="shared" si="5"/>
        <v>0.1036694501815644</v>
      </c>
      <c r="O8" s="8">
        <f t="shared" si="6"/>
        <v>2395.6147199999996</v>
      </c>
    </row>
    <row r="9" spans="1:16" x14ac:dyDescent="0.2">
      <c r="A9" s="3">
        <v>2020</v>
      </c>
      <c r="B9" s="4">
        <f>B8</f>
        <v>0.03</v>
      </c>
      <c r="C9" s="5">
        <v>-895</v>
      </c>
      <c r="D9" s="5">
        <f t="shared" si="7"/>
        <v>-206.47076665</v>
      </c>
      <c r="E9" s="5">
        <f t="shared" si="8"/>
        <v>-363.49563655000003</v>
      </c>
      <c r="F9" s="5">
        <f t="shared" ref="F9:F70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-169583.26124372211</v>
      </c>
      <c r="K9" s="5">
        <f t="shared" si="9"/>
        <v>367156.27200000006</v>
      </c>
      <c r="L9" s="5">
        <f t="shared" si="1"/>
        <v>197573.01075627794</v>
      </c>
      <c r="M9" s="20">
        <f t="shared" si="4"/>
        <v>18203.197438449191</v>
      </c>
      <c r="N9" s="11">
        <f t="shared" si="5"/>
        <v>9.9929994264695801E-2</v>
      </c>
      <c r="O9" s="8">
        <f t="shared" si="6"/>
        <v>2789.6831615999999</v>
      </c>
    </row>
    <row r="10" spans="1:16" x14ac:dyDescent="0.2">
      <c r="A10" s="3">
        <v>2021</v>
      </c>
      <c r="B10" s="4">
        <f>B8</f>
        <v>0.03</v>
      </c>
      <c r="C10" s="5">
        <v>-895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-164695.75567209045</v>
      </c>
      <c r="K10" s="5">
        <f t="shared" si="9"/>
        <v>378170.96016000008</v>
      </c>
      <c r="L10" s="5">
        <f t="shared" si="1"/>
        <v>213475.20448790962</v>
      </c>
      <c r="M10" s="20">
        <f t="shared" si="4"/>
        <v>19097.767388079676</v>
      </c>
      <c r="N10" s="11">
        <f t="shared" si="5"/>
        <v>9.6661822963452701E-2</v>
      </c>
      <c r="O10" s="8">
        <f t="shared" si="6"/>
        <v>3195.5736564479985</v>
      </c>
    </row>
    <row r="11" spans="1:16" x14ac:dyDescent="0.2">
      <c r="A11" s="3">
        <v>2022</v>
      </c>
      <c r="B11" s="4">
        <f>B8</f>
        <v>0.03</v>
      </c>
      <c r="C11" s="5">
        <v>-895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-159634.4164197694</v>
      </c>
      <c r="K11" s="5">
        <f t="shared" si="9"/>
        <v>389516.08896480006</v>
      </c>
      <c r="L11" s="5">
        <f t="shared" si="1"/>
        <v>229881.67254503065</v>
      </c>
      <c r="M11" s="20">
        <f t="shared" si="4"/>
        <v>20020.108923262473</v>
      </c>
      <c r="N11" s="11">
        <f t="shared" si="5"/>
        <v>9.3781893645621645E-2</v>
      </c>
      <c r="O11" s="8">
        <f t="shared" si="6"/>
        <v>3613.6408661414389</v>
      </c>
    </row>
    <row r="12" spans="1:16" x14ac:dyDescent="0.2">
      <c r="A12" s="3">
        <v>2023</v>
      </c>
      <c r="B12" s="4">
        <f>B8</f>
        <v>0.03</v>
      </c>
      <c r="C12" s="5">
        <v>-895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-154393.06075241748</v>
      </c>
      <c r="K12" s="5">
        <f t="shared" si="9"/>
        <v>401201.57163374405</v>
      </c>
      <c r="L12" s="5">
        <f t="shared" si="1"/>
        <v>246808.51088132657</v>
      </c>
      <c r="M12" s="20">
        <f t="shared" si="4"/>
        <v>20971.088428421597</v>
      </c>
      <c r="N12" s="11">
        <f t="shared" si="5"/>
        <v>9.1225577908189484E-2</v>
      </c>
      <c r="O12" s="8">
        <f t="shared" si="6"/>
        <v>4044.2500921256824</v>
      </c>
    </row>
    <row r="13" spans="1:16" x14ac:dyDescent="0.2">
      <c r="A13" s="3">
        <v>2024</v>
      </c>
      <c r="B13" s="4">
        <f>B8</f>
        <v>0.03</v>
      </c>
      <c r="C13" s="5">
        <v>-895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-148965.28603467171</v>
      </c>
      <c r="K13" s="5">
        <f t="shared" si="9"/>
        <v>413237.61878275638</v>
      </c>
      <c r="L13" s="5">
        <f t="shared" si="1"/>
        <v>264272.33274808468</v>
      </c>
      <c r="M13" s="20">
        <f t="shared" si="4"/>
        <v>21951.599461647562</v>
      </c>
      <c r="N13" s="11">
        <f t="shared" si="5"/>
        <v>8.8941825317371631E-2</v>
      </c>
      <c r="O13" s="8">
        <f t="shared" si="6"/>
        <v>4487.7775948894532</v>
      </c>
    </row>
    <row r="14" spans="1:16" x14ac:dyDescent="0.2">
      <c r="A14" s="3">
        <v>2025</v>
      </c>
      <c r="B14" s="4">
        <f>B8</f>
        <v>0.03</v>
      </c>
      <c r="C14" s="5">
        <v>-895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-143344.46190893854</v>
      </c>
      <c r="K14" s="5">
        <f t="shared" si="9"/>
        <v>425634.74734623911</v>
      </c>
      <c r="L14" s="5">
        <f t="shared" si="1"/>
        <v>282290.28543730057</v>
      </c>
      <c r="M14" s="20">
        <f t="shared" si="4"/>
        <v>22962.563611952028</v>
      </c>
      <c r="N14" s="11">
        <f t="shared" si="5"/>
        <v>8.6889775305540193E-2</v>
      </c>
      <c r="O14" s="8">
        <f t="shared" si="6"/>
        <v>4944.6109227361367</v>
      </c>
    </row>
    <row r="15" spans="1:16" x14ac:dyDescent="0.2">
      <c r="A15" s="3">
        <v>2026</v>
      </c>
      <c r="B15" s="4">
        <f>B8</f>
        <v>0.03</v>
      </c>
      <c r="C15" s="5">
        <v>-895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-137523.72219600788</v>
      </c>
      <c r="K15" s="5">
        <f t="shared" si="9"/>
        <v>438403.78976662632</v>
      </c>
      <c r="L15" s="5">
        <f t="shared" si="1"/>
        <v>300880.06757061847</v>
      </c>
      <c r="M15" s="20">
        <f t="shared" si="4"/>
        <v>24004.931383736126</v>
      </c>
      <c r="N15" s="11">
        <f t="shared" si="5"/>
        <v>8.5036335368571705E-2</v>
      </c>
      <c r="O15" s="8">
        <f t="shared" si="6"/>
        <v>5415.1492504182224</v>
      </c>
    </row>
    <row r="16" spans="1:16" x14ac:dyDescent="0.2">
      <c r="A16" s="3">
        <v>2027</v>
      </c>
      <c r="B16" s="4">
        <f>B8</f>
        <v>0.03</v>
      </c>
      <c r="C16" s="5">
        <v>-895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-131495.95650759665</v>
      </c>
      <c r="K16" s="5">
        <f t="shared" si="9"/>
        <v>451555.90345962514</v>
      </c>
      <c r="L16" s="5">
        <f t="shared" si="1"/>
        <v>320059.94695202849</v>
      </c>
      <c r="M16" s="20">
        <f t="shared" si="4"/>
        <v>25079.683109340789</v>
      </c>
      <c r="N16" s="11">
        <f t="shared" si="5"/>
        <v>8.3354418628792781E-2</v>
      </c>
      <c r="O16" s="8">
        <f t="shared" si="6"/>
        <v>5899.8037279307673</v>
      </c>
    </row>
    <row r="17" spans="1:15" x14ac:dyDescent="0.2">
      <c r="A17" s="3">
        <v>2028</v>
      </c>
      <c r="B17" s="4">
        <f>B8</f>
        <v>0.03</v>
      </c>
      <c r="C17" s="5">
        <v>-895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-125253.80156057638</v>
      </c>
      <c r="K17" s="5">
        <f t="shared" si="9"/>
        <v>465102.58056341391</v>
      </c>
      <c r="L17" s="5">
        <f t="shared" si="1"/>
        <v>339848.77900283755</v>
      </c>
      <c r="M17" s="20">
        <f t="shared" si="4"/>
        <v>26187.829890577748</v>
      </c>
      <c r="N17" s="11">
        <f t="shared" si="5"/>
        <v>8.1821640414452904E-2</v>
      </c>
      <c r="O17" s="8">
        <f t="shared" si="6"/>
        <v>6398.9978397686928</v>
      </c>
    </row>
    <row r="18" spans="1:15" x14ac:dyDescent="0.2">
      <c r="A18" s="3">
        <v>2029</v>
      </c>
      <c r="B18" s="4">
        <f>B8</f>
        <v>0.03</v>
      </c>
      <c r="C18" s="5">
        <v>-895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-118789.63218227401</v>
      </c>
      <c r="K18" s="5">
        <f t="shared" si="9"/>
        <v>479055.65798031632</v>
      </c>
      <c r="L18" s="5">
        <f t="shared" si="1"/>
        <v>360266.0257980423</v>
      </c>
      <c r="M18" s="20">
        <f t="shared" si="4"/>
        <v>27330.414570166515</v>
      </c>
      <c r="N18" s="11">
        <f t="shared" si="5"/>
        <v>8.0419340185236679E-2</v>
      </c>
      <c r="O18" s="8">
        <f t="shared" si="6"/>
        <v>6913.1677749617556</v>
      </c>
    </row>
    <row r="19" spans="1:15" x14ac:dyDescent="0.2">
      <c r="A19" s="3">
        <v>2030</v>
      </c>
      <c r="B19" s="4">
        <f>B8</f>
        <v>0.03</v>
      </c>
      <c r="C19" s="5">
        <v>-895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-112095.55199585871</v>
      </c>
      <c r="K19" s="5">
        <f t="shared" si="9"/>
        <v>493427.32771972584</v>
      </c>
      <c r="L19" s="5">
        <f t="shared" si="1"/>
        <v>381331.77572386712</v>
      </c>
      <c r="M19" s="20">
        <f t="shared" si="4"/>
        <v>28508.512734035423</v>
      </c>
      <c r="N19" s="11">
        <f t="shared" si="5"/>
        <v>7.9131837843673627E-2</v>
      </c>
      <c r="O19" s="8">
        <f t="shared" si="6"/>
        <v>7442.7628082106075</v>
      </c>
    </row>
    <row r="20" spans="1:15" x14ac:dyDescent="0.2">
      <c r="A20" s="3">
        <v>2031</v>
      </c>
      <c r="B20" s="4">
        <f>B8</f>
        <v>0.03</v>
      </c>
      <c r="C20" s="5">
        <v>-895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-105163.3837744367</v>
      </c>
      <c r="K20" s="5">
        <f t="shared" si="9"/>
        <v>508230.14755131764</v>
      </c>
      <c r="L20" s="5">
        <f t="shared" si="1"/>
        <v>403066.76377688092</v>
      </c>
      <c r="M20" s="20">
        <f t="shared" si="4"/>
        <v>29723.233745470723</v>
      </c>
      <c r="N20" s="11">
        <f t="shared" si="5"/>
        <v>7.7945861419621482E-2</v>
      </c>
      <c r="O20" s="8">
        <f t="shared" si="6"/>
        <v>7988.2456924569215</v>
      </c>
    </row>
    <row r="21" spans="1:15" x14ac:dyDescent="0.2">
      <c r="A21" s="3">
        <v>2032</v>
      </c>
      <c r="B21" s="4">
        <f>B8</f>
        <v>0.03</v>
      </c>
      <c r="C21" s="5">
        <v>-895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-97984.659452069754</v>
      </c>
      <c r="K21" s="5">
        <f t="shared" si="9"/>
        <v>523477.05197785719</v>
      </c>
      <c r="L21" s="7">
        <f t="shared" si="1"/>
        <v>425492.39252578747</v>
      </c>
      <c r="M21" s="20">
        <f t="shared" si="4"/>
        <v>30975.721812137173</v>
      </c>
      <c r="N21" s="11">
        <f t="shared" si="5"/>
        <v>7.6850101759528597E-2</v>
      </c>
      <c r="O21" s="8">
        <f t="shared" si="6"/>
        <v>8550.0930632306299</v>
      </c>
    </row>
    <row r="22" spans="1:15" x14ac:dyDescent="0.2">
      <c r="A22" s="3">
        <v>2033</v>
      </c>
      <c r="B22" s="4">
        <f>B8</f>
        <v>0.03</v>
      </c>
      <c r="C22" s="5">
        <v>-895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-90550.609779517137</v>
      </c>
      <c r="K22" s="5">
        <f t="shared" si="9"/>
        <v>539181.36353719293</v>
      </c>
      <c r="L22" s="7">
        <f t="shared" si="1"/>
        <v>448630.75375767576</v>
      </c>
      <c r="M22" s="20">
        <f t="shared" si="4"/>
        <v>32267.157087015847</v>
      </c>
      <c r="N22" s="11">
        <f t="shared" si="5"/>
        <v>7.58348625118139E-2</v>
      </c>
      <c r="O22" s="8">
        <f t="shared" si="6"/>
        <v>9128.7958551275515</v>
      </c>
    </row>
    <row r="23" spans="1:15" x14ac:dyDescent="0.2">
      <c r="A23" s="3">
        <v>2034</v>
      </c>
      <c r="B23" s="4">
        <f>B8</f>
        <v>0.03</v>
      </c>
      <c r="C23" s="5">
        <v>-895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-82852.153612062772</v>
      </c>
      <c r="K23" s="5">
        <f t="shared" si="9"/>
        <v>555356.80444330873</v>
      </c>
      <c r="L23" s="7">
        <f t="shared" si="1"/>
        <v>472504.65083124593</v>
      </c>
      <c r="M23" s="20">
        <f t="shared" si="4"/>
        <v>33598.756804351549</v>
      </c>
      <c r="N23" s="11">
        <f t="shared" si="5"/>
        <v>7.4891782435627774E-2</v>
      </c>
      <c r="O23" s="8">
        <f t="shared" si="6"/>
        <v>9724.8597307813761</v>
      </c>
    </row>
    <row r="24" spans="1:15" x14ac:dyDescent="0.2">
      <c r="A24" s="3">
        <v>2035</v>
      </c>
      <c r="B24" s="4">
        <f>B8</f>
        <v>0.03</v>
      </c>
      <c r="C24" s="5">
        <v>-895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-74879.886816344049</v>
      </c>
      <c r="K24" s="5">
        <f t="shared" si="9"/>
        <v>572017.50857660803</v>
      </c>
      <c r="L24" s="7">
        <f t="shared" si="1"/>
        <v>497137.62176026398</v>
      </c>
      <c r="M24" s="20">
        <f t="shared" si="4"/>
        <v>34971.776451722864</v>
      </c>
      <c r="N24" s="11">
        <f t="shared" si="5"/>
        <v>7.4013613178620249E-2</v>
      </c>
      <c r="O24" s="8">
        <f t="shared" si="6"/>
        <v>10338.805522704819</v>
      </c>
    </row>
    <row r="25" spans="1:15" x14ac:dyDescent="0.2">
      <c r="A25" s="3">
        <v>2036</v>
      </c>
      <c r="B25" s="4">
        <f>B8</f>
        <v>0.03</v>
      </c>
      <c r="C25" s="5">
        <v>-895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-66624.070782629249</v>
      </c>
      <c r="K25" s="5">
        <f t="shared" si="9"/>
        <v>589178.03383390629</v>
      </c>
      <c r="L25" s="7">
        <f t="shared" si="1"/>
        <v>522553.96305127704</v>
      </c>
      <c r="M25" s="20">
        <f t="shared" si="4"/>
        <v>36387.51097939902</v>
      </c>
      <c r="N25" s="11">
        <f t="shared" si="5"/>
        <v>7.319404001362477E-2</v>
      </c>
      <c r="O25" s="8">
        <f t="shared" si="6"/>
        <v>10971.169688385962</v>
      </c>
    </row>
    <row r="26" spans="1:15" x14ac:dyDescent="0.2">
      <c r="A26" s="3">
        <v>2037</v>
      </c>
      <c r="B26" s="4">
        <f>B8</f>
        <v>0.03</v>
      </c>
      <c r="C26" s="5">
        <v>-895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-58074.620528512656</v>
      </c>
      <c r="K26" s="5">
        <f t="shared" si="9"/>
        <v>606853.37484892353</v>
      </c>
      <c r="L26" s="7">
        <f t="shared" si="1"/>
        <v>548778.7543204109</v>
      </c>
      <c r="M26" s="20">
        <f t="shared" si="4"/>
        <v>37847.296048171396</v>
      </c>
      <c r="N26" s="11">
        <f t="shared" si="5"/>
        <v>7.2427536147989233E-2</v>
      </c>
      <c r="O26" s="8">
        <f t="shared" si="6"/>
        <v>11622.504779037539</v>
      </c>
    </row>
    <row r="27" spans="1:15" x14ac:dyDescent="0.2">
      <c r="A27" s="3">
        <v>2038</v>
      </c>
      <c r="B27" s="4">
        <f>B8</f>
        <v>0.03</v>
      </c>
      <c r="C27" s="5">
        <v>-895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-49221.092379494017</v>
      </c>
      <c r="K27" s="5">
        <f t="shared" si="9"/>
        <v>625058.9760943912</v>
      </c>
      <c r="L27" s="7">
        <f t="shared" si="1"/>
        <v>575837.88371489721</v>
      </c>
      <c r="M27" s="20">
        <f t="shared" si="4"/>
        <v>39352.509316894982</v>
      </c>
      <c r="N27" s="11">
        <f t="shared" si="5"/>
        <v>7.1709243492175279E-2</v>
      </c>
      <c r="O27" s="8">
        <f t="shared" si="6"/>
        <v>12293.379922408667</v>
      </c>
    </row>
    <row r="28" spans="1:15" x14ac:dyDescent="0.2">
      <c r="A28" s="3">
        <v>2039</v>
      </c>
      <c r="B28" s="4">
        <f>B8</f>
        <v>0.03</v>
      </c>
      <c r="C28" s="5">
        <v>-895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-40052.671211393448</v>
      </c>
      <c r="K28" s="5">
        <f t="shared" si="9"/>
        <v>643810.74537722301</v>
      </c>
      <c r="L28" s="7">
        <f t="shared" si="1"/>
        <v>603758.07416582957</v>
      </c>
      <c r="M28" s="20">
        <f t="shared" si="4"/>
        <v>40904.571771013289</v>
      </c>
      <c r="N28" s="11">
        <f t="shared" si="5"/>
        <v>7.1034874446130616E-2</v>
      </c>
      <c r="O28" s="8">
        <f t="shared" si="6"/>
        <v>12984.381320080924</v>
      </c>
    </row>
    <row r="29" spans="1:15" x14ac:dyDescent="0.2">
      <c r="A29" s="3">
        <v>2040</v>
      </c>
      <c r="B29" s="4">
        <f>B8</f>
        <v>0.03</v>
      </c>
      <c r="C29" s="5">
        <v>-895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-30558.157239018154</v>
      </c>
      <c r="K29" s="5">
        <f t="shared" si="9"/>
        <v>663125.06773853977</v>
      </c>
      <c r="L29" s="7">
        <f t="shared" si="1"/>
        <v>632566.91049952165</v>
      </c>
      <c r="M29" s="20">
        <f t="shared" si="4"/>
        <v>42504.949093375428</v>
      </c>
      <c r="N29" s="11">
        <f t="shared" si="5"/>
        <v>7.0400630504364764E-2</v>
      </c>
      <c r="O29" s="8">
        <f t="shared" si="6"/>
        <v>13696.112759683352</v>
      </c>
    </row>
    <row r="30" spans="1:15" x14ac:dyDescent="0.2">
      <c r="A30" s="3">
        <v>2041</v>
      </c>
      <c r="B30" s="4">
        <f>B8</f>
        <v>0.03</v>
      </c>
      <c r="C30" s="5">
        <v>-895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-20725.952334942507</v>
      </c>
      <c r="K30" s="5">
        <f t="shared" si="9"/>
        <v>683018.81977069599</v>
      </c>
      <c r="L30" s="7">
        <f t="shared" si="1"/>
        <v>662292.86743575346</v>
      </c>
      <c r="M30" s="20">
        <f t="shared" si="4"/>
        <v>44155.153078705669</v>
      </c>
      <c r="N30" s="11">
        <f t="shared" si="5"/>
        <v>6.9803134412828344E-2</v>
      </c>
      <c r="O30" s="8">
        <f t="shared" si="6"/>
        <v>14429.196142473855</v>
      </c>
    </row>
    <row r="31" spans="1:15" x14ac:dyDescent="0.2">
      <c r="A31" s="3">
        <v>2042</v>
      </c>
      <c r="B31" s="4">
        <f>B8</f>
        <v>0.03</v>
      </c>
      <c r="C31" s="5">
        <v>-895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-10544.045861688497</v>
      </c>
      <c r="K31" s="5">
        <f t="shared" si="9"/>
        <v>703509.38436381693</v>
      </c>
      <c r="L31" s="7">
        <f t="shared" si="1"/>
        <v>692965.33850212849</v>
      </c>
      <c r="M31" s="20">
        <f t="shared" si="4"/>
        <v>45856.743093123107</v>
      </c>
      <c r="N31" s="11">
        <f t="shared" si="5"/>
        <v>6.9239373316324432E-2</v>
      </c>
      <c r="O31" s="8">
        <f t="shared" si="6"/>
        <v>15184.272026748074</v>
      </c>
    </row>
    <row r="32" spans="1:15" x14ac:dyDescent="0.2">
      <c r="A32" s="3">
        <v>2043</v>
      </c>
      <c r="B32" s="4">
        <f>B8</f>
        <v>0.03</v>
      </c>
      <c r="C32" s="5">
        <v>-895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si="3"/>
        <v>0</v>
      </c>
      <c r="K32" s="5">
        <f t="shared" si="9"/>
        <v>724614.66589473141</v>
      </c>
      <c r="L32" s="7">
        <f t="shared" si="1"/>
        <v>724614.66589473141</v>
      </c>
      <c r="M32" s="20">
        <f t="shared" si="4"/>
        <v>47611.32758015344</v>
      </c>
      <c r="N32" s="11">
        <f t="shared" si="5"/>
        <v>6.8706650873862143E-2</v>
      </c>
      <c r="O32" s="8">
        <f t="shared" si="6"/>
        <v>15962.000187550517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20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20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20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20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20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20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20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si="7"/>
        <v>-516.19350558592225</v>
      </c>
      <c r="E40" s="5">
        <f t="shared" si="8"/>
        <v>-908.76829655018287</v>
      </c>
      <c r="F40" s="5">
        <f t="shared" si="10"/>
        <v>4243.7363813690645</v>
      </c>
      <c r="G40" s="5">
        <v>0</v>
      </c>
      <c r="J40" s="7">
        <v>0</v>
      </c>
      <c r="K40" s="7">
        <f t="shared" si="9"/>
        <v>917920.17929012934</v>
      </c>
      <c r="L40" s="7">
        <f t="shared" si="1"/>
        <v>917920.17929012934</v>
      </c>
      <c r="M40" s="20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7"/>
        <v>-531.67931075349998</v>
      </c>
      <c r="E41" s="5">
        <f t="shared" si="8"/>
        <v>-936.03134544668842</v>
      </c>
      <c r="F41" s="5">
        <f t="shared" si="10"/>
        <v>4371.0484728101364</v>
      </c>
      <c r="G41" s="5">
        <v>0</v>
      </c>
      <c r="J41" s="7">
        <v>0</v>
      </c>
      <c r="K41" s="7">
        <f t="shared" si="9"/>
        <v>945457.78466883325</v>
      </c>
      <c r="L41" s="7">
        <f t="shared" si="1"/>
        <v>945457.78466883325</v>
      </c>
      <c r="M41" s="20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7"/>
        <v>-547.62969007610502</v>
      </c>
      <c r="E42" s="5">
        <f t="shared" si="8"/>
        <v>-964.11228581008913</v>
      </c>
      <c r="F42" s="5">
        <f t="shared" si="10"/>
        <v>4502.1799269944404</v>
      </c>
      <c r="G42" s="5">
        <v>0</v>
      </c>
      <c r="J42" s="7">
        <v>0</v>
      </c>
      <c r="K42" s="7">
        <f t="shared" si="9"/>
        <v>973821.51820889825</v>
      </c>
      <c r="L42" s="7">
        <f t="shared" si="1"/>
        <v>973821.51820889825</v>
      </c>
      <c r="M42" s="20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7"/>
        <v>-564.0585807783882</v>
      </c>
      <c r="E43" s="5">
        <f t="shared" si="8"/>
        <v>-993.03565438439182</v>
      </c>
      <c r="F43" s="5">
        <f t="shared" si="10"/>
        <v>4637.2453248042739</v>
      </c>
      <c r="G43" s="5">
        <v>0</v>
      </c>
      <c r="J43" s="7">
        <v>0</v>
      </c>
      <c r="K43" s="7">
        <f t="shared" si="9"/>
        <v>1003036.1637551652</v>
      </c>
      <c r="L43" s="7">
        <f t="shared" si="1"/>
        <v>1003036.1637551652</v>
      </c>
      <c r="M43" s="20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7"/>
        <v>-580.98033820173987</v>
      </c>
      <c r="E44" s="5">
        <f t="shared" si="8"/>
        <v>-1022.8267240159236</v>
      </c>
      <c r="F44" s="5">
        <f t="shared" si="10"/>
        <v>4776.3626845484023</v>
      </c>
      <c r="G44" s="5">
        <v>0</v>
      </c>
      <c r="J44" s="7">
        <v>0</v>
      </c>
      <c r="K44" s="7">
        <f t="shared" si="9"/>
        <v>1033127.2486678201</v>
      </c>
      <c r="L44" s="7">
        <f t="shared" si="1"/>
        <v>1033127.2486678201</v>
      </c>
      <c r="M44" s="20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7"/>
        <v>-598.40974834779206</v>
      </c>
      <c r="E45" s="5">
        <f t="shared" si="8"/>
        <v>-1053.5115257364014</v>
      </c>
      <c r="F45" s="5">
        <f t="shared" si="10"/>
        <v>4919.6535650848546</v>
      </c>
      <c r="G45" s="5">
        <v>0</v>
      </c>
      <c r="J45" s="7">
        <v>0</v>
      </c>
      <c r="K45" s="7">
        <f t="shared" si="9"/>
        <v>1064121.0661278549</v>
      </c>
      <c r="L45" s="7">
        <f t="shared" si="1"/>
        <v>1064121.0661278549</v>
      </c>
      <c r="M45" s="20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7"/>
        <v>-616.36204079822585</v>
      </c>
      <c r="E46" s="5">
        <f t="shared" si="8"/>
        <v>-1085.1168715084934</v>
      </c>
      <c r="F46" s="5">
        <f t="shared" si="10"/>
        <v>5067.2431720374007</v>
      </c>
      <c r="G46" s="5">
        <v>0</v>
      </c>
      <c r="J46" s="7">
        <v>0</v>
      </c>
      <c r="K46" s="7">
        <f t="shared" si="9"/>
        <v>1096044.6981116906</v>
      </c>
      <c r="L46" s="7">
        <f t="shared" si="1"/>
        <v>1096044.6981116906</v>
      </c>
      <c r="M46" s="20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7"/>
        <v>-634.85290202217266</v>
      </c>
      <c r="E47" s="5">
        <f t="shared" si="8"/>
        <v>-1117.6703776537483</v>
      </c>
      <c r="F47" s="5">
        <f t="shared" si="10"/>
        <v>5219.2604671985227</v>
      </c>
      <c r="G47" s="5">
        <v>0</v>
      </c>
      <c r="J47" s="7">
        <v>0</v>
      </c>
      <c r="K47" s="7">
        <f t="shared" si="9"/>
        <v>1128926.0390550413</v>
      </c>
      <c r="L47" s="7">
        <f t="shared" si="1"/>
        <v>1128926.0390550413</v>
      </c>
      <c r="M47" s="20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7"/>
        <v>-653.89848908283784</v>
      </c>
      <c r="E48" s="5">
        <f t="shared" si="8"/>
        <v>-1151.2004889833609</v>
      </c>
      <c r="F48" s="5">
        <f t="shared" si="10"/>
        <v>5375.8382812144782</v>
      </c>
      <c r="G48" s="5">
        <v>0</v>
      </c>
      <c r="J48" s="7">
        <v>0</v>
      </c>
      <c r="K48" s="7">
        <f t="shared" si="9"/>
        <v>1162793.8202266926</v>
      </c>
      <c r="L48" s="7">
        <f t="shared" si="1"/>
        <v>1162793.8202266926</v>
      </c>
      <c r="M48" s="20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7"/>
        <v>-673.51544375532296</v>
      </c>
      <c r="E49" s="5">
        <f t="shared" si="8"/>
        <v>-1185.7365036528618</v>
      </c>
      <c r="F49" s="5">
        <f t="shared" si="10"/>
        <v>5537.1134296509126</v>
      </c>
      <c r="G49" s="5">
        <v>0</v>
      </c>
      <c r="J49" s="7">
        <v>0</v>
      </c>
      <c r="K49" s="7">
        <f t="shared" si="9"/>
        <v>1197677.6348334935</v>
      </c>
      <c r="L49" s="7">
        <f t="shared" si="1"/>
        <v>1197677.6348334935</v>
      </c>
      <c r="M49" s="20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7"/>
        <v>-693.72090706798269</v>
      </c>
      <c r="E50" s="5">
        <f t="shared" si="8"/>
        <v>-1221.3085987624477</v>
      </c>
      <c r="F50" s="5">
        <f t="shared" si="10"/>
        <v>5703.2268325404402</v>
      </c>
      <c r="G50" s="5">
        <v>0</v>
      </c>
      <c r="J50" s="7">
        <v>0</v>
      </c>
      <c r="K50" s="7">
        <f t="shared" si="9"/>
        <v>1233607.9638784984</v>
      </c>
      <c r="L50" s="7">
        <f t="shared" si="1"/>
        <v>1233607.9638784984</v>
      </c>
      <c r="M50" s="20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7"/>
        <v>-714.53253428002222</v>
      </c>
      <c r="E51" s="5">
        <f t="shared" si="8"/>
        <v>-1257.9478567253211</v>
      </c>
      <c r="F51" s="5">
        <f t="shared" si="10"/>
        <v>5874.3236375166534</v>
      </c>
      <c r="G51" s="5">
        <v>0</v>
      </c>
      <c r="J51" s="7">
        <v>0</v>
      </c>
      <c r="K51" s="7">
        <f t="shared" si="9"/>
        <v>1270616.2027948534</v>
      </c>
      <c r="L51" s="7">
        <f t="shared" si="1"/>
        <v>1270616.2027948534</v>
      </c>
      <c r="M51" s="20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7"/>
        <v>-735.96851030842288</v>
      </c>
      <c r="E52" s="5">
        <f t="shared" si="8"/>
        <v>-1295.6862924270808</v>
      </c>
      <c r="F52" s="5">
        <f t="shared" si="10"/>
        <v>6050.553346642153</v>
      </c>
      <c r="G52" s="5">
        <v>0</v>
      </c>
      <c r="J52" s="7">
        <v>0</v>
      </c>
      <c r="K52" s="7">
        <f t="shared" si="9"/>
        <v>1308734.688878699</v>
      </c>
      <c r="L52" s="7">
        <f t="shared" si="1"/>
        <v>1308734.688878699</v>
      </c>
      <c r="M52" s="20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7"/>
        <v>-758.04756561767556</v>
      </c>
      <c r="E53" s="5">
        <f t="shared" si="8"/>
        <v>-1334.5568811998933</v>
      </c>
      <c r="F53" s="5">
        <f t="shared" si="10"/>
        <v>6232.0699470414174</v>
      </c>
      <c r="G53" s="5">
        <v>0</v>
      </c>
      <c r="J53" s="7">
        <v>0</v>
      </c>
      <c r="K53" s="7">
        <f t="shared" si="9"/>
        <v>1347996.7295450601</v>
      </c>
      <c r="L53" s="7">
        <f t="shared" si="1"/>
        <v>1347996.7295450601</v>
      </c>
      <c r="M53" s="20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7"/>
        <v>-780.78899258620584</v>
      </c>
      <c r="E54" s="5">
        <f t="shared" si="8"/>
        <v>-1374.5935876358901</v>
      </c>
      <c r="F54" s="5">
        <f t="shared" si="10"/>
        <v>6419.03204545266</v>
      </c>
      <c r="G54" s="5">
        <v>0</v>
      </c>
      <c r="J54" s="7">
        <v>0</v>
      </c>
      <c r="K54" s="7">
        <f t="shared" si="9"/>
        <v>1388436.631431412</v>
      </c>
      <c r="L54" s="7">
        <f t="shared" si="1"/>
        <v>1388436.631431412</v>
      </c>
      <c r="M54" s="20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7"/>
        <v>-804.21266236379199</v>
      </c>
      <c r="E55" s="5">
        <f t="shared" si="8"/>
        <v>-1415.8313952649669</v>
      </c>
      <c r="F55" s="5">
        <f t="shared" si="10"/>
        <v>6611.6030068162399</v>
      </c>
      <c r="G55" s="5">
        <v>0</v>
      </c>
      <c r="J55" s="7">
        <v>0</v>
      </c>
      <c r="K55" s="7">
        <f t="shared" si="9"/>
        <v>1430089.7303743544</v>
      </c>
      <c r="L55" s="7">
        <f t="shared" si="1"/>
        <v>1430089.7303743544</v>
      </c>
      <c r="M55" s="20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7"/>
        <v>-828.33904223470574</v>
      </c>
      <c r="E56" s="5">
        <f t="shared" si="8"/>
        <v>-1458.3063371229159</v>
      </c>
      <c r="F56" s="5">
        <f t="shared" si="10"/>
        <v>6809.9510970207275</v>
      </c>
      <c r="G56" s="5">
        <v>0</v>
      </c>
      <c r="J56" s="7">
        <v>0</v>
      </c>
      <c r="K56" s="7">
        <f t="shared" si="9"/>
        <v>1472992.422285585</v>
      </c>
      <c r="L56" s="7">
        <f t="shared" si="1"/>
        <v>1472992.422285585</v>
      </c>
      <c r="M56" s="20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7"/>
        <v>-853.18921350174696</v>
      </c>
      <c r="E57" s="5">
        <f t="shared" si="8"/>
        <v>-1502.0555272366034</v>
      </c>
      <c r="F57" s="5">
        <f t="shared" si="10"/>
        <v>7014.2496299313498</v>
      </c>
      <c r="G57" s="5">
        <v>0</v>
      </c>
      <c r="J57" s="7">
        <v>0</v>
      </c>
      <c r="K57" s="7">
        <f t="shared" si="9"/>
        <v>1517182.1949541525</v>
      </c>
      <c r="L57" s="7">
        <f t="shared" si="1"/>
        <v>1517182.1949541525</v>
      </c>
      <c r="M57" s="20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7"/>
        <v>-878.78488990679944</v>
      </c>
      <c r="E58" s="5">
        <f t="shared" si="8"/>
        <v>-1547.1171930537016</v>
      </c>
      <c r="F58" s="5">
        <f t="shared" si="10"/>
        <v>7224.6771188292905</v>
      </c>
      <c r="G58" s="5">
        <v>0</v>
      </c>
      <c r="J58" s="7">
        <v>0</v>
      </c>
      <c r="K58" s="7">
        <f t="shared" si="9"/>
        <v>1562697.6608027772</v>
      </c>
      <c r="L58" s="7">
        <f t="shared" si="1"/>
        <v>1562697.6608027772</v>
      </c>
      <c r="M58" s="20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7"/>
        <v>-905.14843660400345</v>
      </c>
      <c r="E59" s="5">
        <f t="shared" si="8"/>
        <v>-1593.5307088453128</v>
      </c>
      <c r="F59" s="5">
        <f t="shared" si="10"/>
        <v>7441.4174323941697</v>
      </c>
      <c r="G59" s="5">
        <v>0</v>
      </c>
      <c r="J59" s="7">
        <v>0</v>
      </c>
      <c r="K59" s="7">
        <f t="shared" si="9"/>
        <v>1609578.5906268605</v>
      </c>
      <c r="L59" s="7">
        <f t="shared" si="1"/>
        <v>1609578.5906268605</v>
      </c>
      <c r="M59" s="20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7"/>
        <v>-932.30288970212359</v>
      </c>
      <c r="E60" s="5">
        <f t="shared" si="8"/>
        <v>-1641.3366301106723</v>
      </c>
      <c r="F60" s="5">
        <f t="shared" si="10"/>
        <v>7664.6599553659953</v>
      </c>
      <c r="G60" s="5">
        <v>0</v>
      </c>
      <c r="J60" s="7">
        <v>0</v>
      </c>
      <c r="K60" s="7">
        <f t="shared" si="9"/>
        <v>1657865.9483456663</v>
      </c>
      <c r="L60" s="7">
        <f t="shared" si="1"/>
        <v>1657865.9483456663</v>
      </c>
      <c r="M60" s="20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7"/>
        <v>-960.27197639318729</v>
      </c>
      <c r="E61" s="5">
        <f t="shared" si="8"/>
        <v>-1690.5767290139925</v>
      </c>
      <c r="F61" s="5">
        <f t="shared" si="10"/>
        <v>7894.5997540269755</v>
      </c>
      <c r="G61" s="5">
        <v>0</v>
      </c>
      <c r="J61" s="7">
        <v>0</v>
      </c>
      <c r="K61" s="7">
        <f t="shared" si="9"/>
        <v>1707601.9267960363</v>
      </c>
      <c r="L61" s="7">
        <f t="shared" si="1"/>
        <v>1707601.9267960363</v>
      </c>
      <c r="M61" s="20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7"/>
        <v>-989.08013568498291</v>
      </c>
      <c r="E62" s="5">
        <f t="shared" si="8"/>
        <v>-1741.2940308844122</v>
      </c>
      <c r="F62" s="5">
        <f t="shared" si="10"/>
        <v>8131.4377466477854</v>
      </c>
      <c r="G62" s="5">
        <v>0</v>
      </c>
      <c r="J62" s="7">
        <v>0</v>
      </c>
      <c r="K62" s="7">
        <f t="shared" si="9"/>
        <v>1758829.9845999174</v>
      </c>
      <c r="L62" s="7">
        <f t="shared" si="1"/>
        <v>1758829.9845999174</v>
      </c>
      <c r="M62" s="20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7"/>
        <v>-1018.7525397555324</v>
      </c>
      <c r="E63" s="5">
        <f t="shared" si="8"/>
        <v>-1793.5328518109447</v>
      </c>
      <c r="F63" s="5">
        <f t="shared" si="10"/>
        <v>8375.3808790472194</v>
      </c>
      <c r="G63" s="5">
        <v>0</v>
      </c>
      <c r="J63" s="7">
        <v>0</v>
      </c>
      <c r="K63" s="7">
        <f t="shared" si="9"/>
        <v>1811594.884137915</v>
      </c>
      <c r="L63" s="7">
        <f t="shared" si="1"/>
        <v>1811594.884137915</v>
      </c>
      <c r="M63" s="20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7"/>
        <v>-1049.3151159481984</v>
      </c>
      <c r="E64" s="5">
        <f t="shared" si="8"/>
        <v>-1847.3388373652731</v>
      </c>
      <c r="F64" s="5">
        <f t="shared" si="10"/>
        <v>8626.6423054186362</v>
      </c>
      <c r="G64" s="5">
        <v>0</v>
      </c>
      <c r="J64" s="7">
        <v>0</v>
      </c>
      <c r="K64" s="7">
        <f t="shared" si="9"/>
        <v>1865942.7306620525</v>
      </c>
      <c r="L64" s="7">
        <f t="shared" si="1"/>
        <v>1865942.7306620525</v>
      </c>
      <c r="M64" s="20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7"/>
        <v>-1080.7945694266443</v>
      </c>
      <c r="E65" s="5">
        <f t="shared" si="8"/>
        <v>-1902.7590024862313</v>
      </c>
      <c r="F65" s="5">
        <f t="shared" si="10"/>
        <v>8885.4415745811948</v>
      </c>
      <c r="G65" s="5">
        <v>0</v>
      </c>
      <c r="J65" s="7">
        <v>0</v>
      </c>
      <c r="K65" s="7">
        <f t="shared" si="9"/>
        <v>1921921.0125819142</v>
      </c>
      <c r="L65" s="7">
        <f t="shared" si="1"/>
        <v>1921921.0125819142</v>
      </c>
      <c r="M65" s="20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7"/>
        <v>-1113.2184065094436</v>
      </c>
      <c r="E66" s="5">
        <f t="shared" si="8"/>
        <v>-1959.8417725608183</v>
      </c>
      <c r="F66" s="5">
        <f t="shared" si="10"/>
        <v>9152.0048218186312</v>
      </c>
      <c r="G66" s="5">
        <v>0</v>
      </c>
      <c r="J66" s="7">
        <v>0</v>
      </c>
      <c r="K66" s="7">
        <f t="shared" si="9"/>
        <v>1979578.6429593717</v>
      </c>
      <c r="L66" s="7">
        <f t="shared" ref="L66:L70" si="11">J66+K66</f>
        <v>1979578.6429593717</v>
      </c>
      <c r="M66" s="20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7"/>
        <v>-1146.6149587047271</v>
      </c>
      <c r="E67" s="5">
        <f t="shared" si="8"/>
        <v>-2018.6370257376429</v>
      </c>
      <c r="F67" s="5">
        <f t="shared" si="10"/>
        <v>9426.56496647319</v>
      </c>
      <c r="G67" s="5">
        <v>0</v>
      </c>
      <c r="J67" s="7">
        <v>0</v>
      </c>
      <c r="K67" s="7">
        <f t="shared" si="9"/>
        <v>2038966.0022481529</v>
      </c>
      <c r="L67" s="7">
        <f t="shared" si="11"/>
        <v>2038966.0022481529</v>
      </c>
      <c r="M67" s="20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7"/>
        <v>-1181.013407465869</v>
      </c>
      <c r="E68" s="5">
        <f t="shared" si="8"/>
        <v>-2079.1961365097723</v>
      </c>
      <c r="F68" s="5">
        <f t="shared" si="10"/>
        <v>9709.3619154673852</v>
      </c>
      <c r="G68" s="5">
        <v>0</v>
      </c>
      <c r="J68" s="7">
        <v>0</v>
      </c>
      <c r="K68" s="7">
        <f t="shared" si="9"/>
        <v>2100134.9823155976</v>
      </c>
      <c r="L68" s="7">
        <f t="shared" si="11"/>
        <v>2100134.9823155976</v>
      </c>
      <c r="M68" s="20">
        <f t="shared" ref="M68:M70" si="12">L68-L67+12*(C68+D68+E68+F68)+G68</f>
        <v>138558.80852534567</v>
      </c>
      <c r="N68" s="11">
        <f t="shared" ref="N68:N70" si="13">M68/L67</f>
        <v>6.7955428571428597E-2</v>
      </c>
      <c r="O68" s="8">
        <f t="shared" ref="O68:O70" si="14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7"/>
        <v>-1216.443809689845</v>
      </c>
      <c r="E69" s="5">
        <f t="shared" si="8"/>
        <v>-2141.5720206050655</v>
      </c>
      <c r="F69" s="5">
        <f t="shared" si="10"/>
        <v>10000.642772931407</v>
      </c>
      <c r="G69" s="5">
        <v>0</v>
      </c>
      <c r="J69" s="7">
        <v>0</v>
      </c>
      <c r="K69" s="7">
        <f t="shared" si="9"/>
        <v>2163139.0317850658</v>
      </c>
      <c r="L69" s="7">
        <f t="shared" si="11"/>
        <v>2163139.0317850658</v>
      </c>
      <c r="M69" s="20">
        <f t="shared" si="12"/>
        <v>142715.57278110617</v>
      </c>
      <c r="N69" s="11">
        <f t="shared" si="13"/>
        <v>6.7955428571428653E-2</v>
      </c>
      <c r="O69" s="8">
        <f t="shared" si="14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7"/>
        <v>-1252.9371239805405</v>
      </c>
      <c r="E70" s="5">
        <f t="shared" si="8"/>
        <v>-2205.8191812232176</v>
      </c>
      <c r="F70" s="5">
        <f t="shared" si="10"/>
        <v>10300.66205611935</v>
      </c>
      <c r="G70" s="5">
        <v>0</v>
      </c>
      <c r="J70" s="7">
        <v>0</v>
      </c>
      <c r="K70" s="7">
        <f t="shared" si="9"/>
        <v>2228033.202738618</v>
      </c>
      <c r="L70" s="7">
        <f t="shared" si="11"/>
        <v>2228033.202738618</v>
      </c>
      <c r="M70" s="20">
        <f t="shared" si="12"/>
        <v>146997.03996453935</v>
      </c>
      <c r="N70" s="11">
        <f t="shared" si="13"/>
        <v>6.7955428571428639E-2</v>
      </c>
      <c r="O70" s="8">
        <f t="shared" si="14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45CD-5EEF-C04B-96D9-6B772C3D7B98}">
  <dimension ref="A1:D4"/>
  <sheetViews>
    <sheetView workbookViewId="0">
      <selection activeCell="C6" sqref="C6"/>
    </sheetView>
  </sheetViews>
  <sheetFormatPr baseColWidth="10" defaultRowHeight="16" x14ac:dyDescent="0.2"/>
  <cols>
    <col min="1" max="1" width="16.83203125" customWidth="1"/>
    <col min="2" max="2" width="12.5" bestFit="1" customWidth="1"/>
    <col min="4" max="4" width="14.6640625" customWidth="1"/>
  </cols>
  <sheetData>
    <row r="1" spans="1:4" x14ac:dyDescent="0.2">
      <c r="A1" t="s">
        <v>16</v>
      </c>
    </row>
    <row r="3" spans="1:4" x14ac:dyDescent="0.2">
      <c r="A3" t="s">
        <v>15</v>
      </c>
      <c r="B3" t="s">
        <v>8</v>
      </c>
      <c r="C3" t="s">
        <v>17</v>
      </c>
      <c r="D3" t="s">
        <v>18</v>
      </c>
    </row>
    <row r="4" spans="1:4" x14ac:dyDescent="0.2">
      <c r="A4" s="7">
        <f>SUM('5% Model'!O2:O6)</f>
        <v>-44070.55999999999</v>
      </c>
      <c r="B4" s="8">
        <f>'5% Model'!L6</f>
        <v>152738.53849996961</v>
      </c>
      <c r="C4" s="21">
        <f>B4/A4*-1</f>
        <v>3.4657725815140457</v>
      </c>
      <c r="D4" s="21">
        <f>C4^(1/5)-1</f>
        <v>0.2822125174568435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CA0E-3F8A-7F41-B9F4-9FE588427DB3}">
  <dimension ref="A1:C65"/>
  <sheetViews>
    <sheetView tabSelected="1" workbookViewId="0">
      <selection activeCell="F28" sqref="F28"/>
    </sheetView>
  </sheetViews>
  <sheetFormatPr baseColWidth="10" defaultRowHeight="16" x14ac:dyDescent="0.2"/>
  <cols>
    <col min="2" max="2" width="17.33203125" customWidth="1"/>
    <col min="3" max="3" width="19.1640625" customWidth="1"/>
  </cols>
  <sheetData>
    <row r="1" spans="1:3" x14ac:dyDescent="0.2">
      <c r="A1" t="s">
        <v>0</v>
      </c>
      <c r="B1" s="23" t="s">
        <v>19</v>
      </c>
      <c r="C1" s="23" t="s">
        <v>20</v>
      </c>
    </row>
    <row r="2" spans="1:3" x14ac:dyDescent="0.2">
      <c r="A2" s="3">
        <v>2018</v>
      </c>
      <c r="B2" s="22">
        <v>9.6299999999999997E-2</v>
      </c>
      <c r="C2" s="22">
        <v>0.108</v>
      </c>
    </row>
    <row r="3" spans="1:3" x14ac:dyDescent="0.2">
      <c r="A3" s="3">
        <v>2019</v>
      </c>
      <c r="B3" s="22">
        <v>9.3700000000000006E-2</v>
      </c>
      <c r="C3" s="22">
        <v>0.1037</v>
      </c>
    </row>
    <row r="4" spans="1:3" x14ac:dyDescent="0.2">
      <c r="A4" s="3">
        <v>2020</v>
      </c>
      <c r="B4" s="22">
        <v>9.1300000000000006E-2</v>
      </c>
      <c r="C4" s="22">
        <v>9.9900000000000003E-2</v>
      </c>
    </row>
    <row r="5" spans="1:3" x14ac:dyDescent="0.2">
      <c r="A5" s="3">
        <v>2021</v>
      </c>
      <c r="B5" s="22">
        <v>8.9200000000000002E-2</v>
      </c>
      <c r="C5" s="22">
        <v>9.6699999999999994E-2</v>
      </c>
    </row>
    <row r="6" spans="1:3" x14ac:dyDescent="0.2">
      <c r="A6" s="3">
        <v>2022</v>
      </c>
      <c r="B6" s="22">
        <v>8.7300000000000003E-2</v>
      </c>
      <c r="C6" s="22">
        <v>9.3799999999999994E-2</v>
      </c>
    </row>
    <row r="7" spans="1:3" x14ac:dyDescent="0.2">
      <c r="A7" s="3">
        <v>2023</v>
      </c>
      <c r="B7" s="22">
        <v>8.5599999999999996E-2</v>
      </c>
      <c r="C7" s="22">
        <v>9.1200000000000003E-2</v>
      </c>
    </row>
    <row r="8" spans="1:3" x14ac:dyDescent="0.2">
      <c r="A8" s="3">
        <v>2024</v>
      </c>
      <c r="B8" s="22">
        <v>8.4000000000000005E-2</v>
      </c>
      <c r="C8" s="22">
        <v>8.8900000000000007E-2</v>
      </c>
    </row>
    <row r="9" spans="1:3" x14ac:dyDescent="0.2">
      <c r="A9" s="3">
        <v>2025</v>
      </c>
      <c r="B9" s="22">
        <v>8.2600000000000007E-2</v>
      </c>
      <c r="C9" s="22">
        <v>8.6900000000000005E-2</v>
      </c>
    </row>
    <row r="10" spans="1:3" x14ac:dyDescent="0.2">
      <c r="A10" s="3">
        <v>2026</v>
      </c>
      <c r="B10" s="22">
        <v>8.1299999999999997E-2</v>
      </c>
      <c r="C10" s="22">
        <v>8.5000000000000006E-2</v>
      </c>
    </row>
    <row r="11" spans="1:3" x14ac:dyDescent="0.2">
      <c r="A11" s="3">
        <v>2027</v>
      </c>
      <c r="B11" s="22">
        <v>0.08</v>
      </c>
      <c r="C11" s="22">
        <v>8.3400000000000002E-2</v>
      </c>
    </row>
    <row r="12" spans="1:3" x14ac:dyDescent="0.2">
      <c r="A12" s="3">
        <v>2028</v>
      </c>
      <c r="B12" s="22">
        <v>7.8899999999999998E-2</v>
      </c>
      <c r="C12" s="22">
        <v>8.1799999999999998E-2</v>
      </c>
    </row>
    <row r="13" spans="1:3" x14ac:dyDescent="0.2">
      <c r="A13" s="3">
        <v>2029</v>
      </c>
      <c r="B13" s="22">
        <v>7.7899999999999997E-2</v>
      </c>
      <c r="C13" s="22">
        <v>8.0399999999999999E-2</v>
      </c>
    </row>
    <row r="14" spans="1:3" x14ac:dyDescent="0.2">
      <c r="A14" s="3">
        <v>2030</v>
      </c>
      <c r="B14" s="22">
        <v>7.6899999999999996E-2</v>
      </c>
      <c r="C14" s="22">
        <v>7.9100000000000004E-2</v>
      </c>
    </row>
    <row r="15" spans="1:3" x14ac:dyDescent="0.2">
      <c r="A15" s="3">
        <v>2031</v>
      </c>
      <c r="B15" s="22">
        <v>7.5999999999999998E-2</v>
      </c>
      <c r="C15" s="22">
        <v>7.7899999999999997E-2</v>
      </c>
    </row>
    <row r="16" spans="1:3" x14ac:dyDescent="0.2">
      <c r="A16" s="3">
        <v>2032</v>
      </c>
      <c r="B16" s="22">
        <v>7.51E-2</v>
      </c>
      <c r="C16" s="22">
        <v>7.6899999999999996E-2</v>
      </c>
    </row>
    <row r="17" spans="1:3" x14ac:dyDescent="0.2">
      <c r="A17" s="3">
        <v>2033</v>
      </c>
      <c r="B17" s="22">
        <v>7.4300000000000005E-2</v>
      </c>
      <c r="C17" s="22">
        <v>7.5800000000000006E-2</v>
      </c>
    </row>
    <row r="18" spans="1:3" x14ac:dyDescent="0.2">
      <c r="A18" s="3">
        <v>2034</v>
      </c>
      <c r="B18" s="22">
        <v>7.3599999999999999E-2</v>
      </c>
      <c r="C18" s="22">
        <v>7.4899999999999994E-2</v>
      </c>
    </row>
    <row r="19" spans="1:3" x14ac:dyDescent="0.2">
      <c r="A19" s="3">
        <v>2035</v>
      </c>
      <c r="B19" s="22">
        <v>7.2900000000000006E-2</v>
      </c>
      <c r="C19" s="22">
        <v>7.3999999999999996E-2</v>
      </c>
    </row>
    <row r="20" spans="1:3" x14ac:dyDescent="0.2">
      <c r="A20" s="3">
        <v>2036</v>
      </c>
      <c r="B20" s="22">
        <v>7.2300000000000003E-2</v>
      </c>
      <c r="C20" s="22">
        <v>7.3200000000000001E-2</v>
      </c>
    </row>
    <row r="21" spans="1:3" x14ac:dyDescent="0.2">
      <c r="A21" s="3">
        <v>2037</v>
      </c>
      <c r="B21" s="22">
        <v>7.1599999999999997E-2</v>
      </c>
      <c r="C21" s="22">
        <v>7.2400000000000006E-2</v>
      </c>
    </row>
    <row r="22" spans="1:3" x14ac:dyDescent="0.2">
      <c r="A22" s="3">
        <v>2038</v>
      </c>
      <c r="B22" s="22">
        <v>7.1099999999999997E-2</v>
      </c>
      <c r="C22" s="22">
        <v>7.17E-2</v>
      </c>
    </row>
    <row r="23" spans="1:3" x14ac:dyDescent="0.2">
      <c r="A23" s="3">
        <v>2039</v>
      </c>
      <c r="B23" s="22">
        <v>7.0499999999999993E-2</v>
      </c>
      <c r="C23" s="22">
        <v>7.0999999999999994E-2</v>
      </c>
    </row>
    <row r="24" spans="1:3" x14ac:dyDescent="0.2">
      <c r="A24" s="3">
        <v>2040</v>
      </c>
      <c r="B24" s="22">
        <v>7.0000000000000007E-2</v>
      </c>
      <c r="C24" s="22">
        <v>7.0400000000000004E-2</v>
      </c>
    </row>
    <row r="25" spans="1:3" x14ac:dyDescent="0.2">
      <c r="A25" s="3">
        <v>2041</v>
      </c>
      <c r="B25" s="22">
        <v>6.9500000000000006E-2</v>
      </c>
      <c r="C25" s="22">
        <v>6.9800000000000001E-2</v>
      </c>
    </row>
    <row r="26" spans="1:3" x14ac:dyDescent="0.2">
      <c r="A26" s="3">
        <v>2042</v>
      </c>
      <c r="B26" s="22">
        <v>6.9000000000000006E-2</v>
      </c>
      <c r="C26" s="22">
        <v>6.9199999999999998E-2</v>
      </c>
    </row>
    <row r="27" spans="1:3" x14ac:dyDescent="0.2">
      <c r="A27" s="3">
        <v>2043</v>
      </c>
      <c r="B27" s="22">
        <v>6.8599999999999994E-2</v>
      </c>
      <c r="C27" s="22">
        <v>6.8699999999999997E-2</v>
      </c>
    </row>
    <row r="28" spans="1:3" x14ac:dyDescent="0.2">
      <c r="A28" s="3">
        <v>2044</v>
      </c>
      <c r="B28" s="22">
        <v>6.8000000000000005E-2</v>
      </c>
      <c r="C28" s="22">
        <v>6.8000000000000005E-2</v>
      </c>
    </row>
    <row r="29" spans="1:3" x14ac:dyDescent="0.2">
      <c r="A29" s="3">
        <v>2045</v>
      </c>
      <c r="B29" s="22">
        <v>6.8000000000000005E-2</v>
      </c>
      <c r="C29" s="22">
        <v>6.8000000000000005E-2</v>
      </c>
    </row>
    <row r="30" spans="1:3" x14ac:dyDescent="0.2">
      <c r="A30" s="3">
        <v>2046</v>
      </c>
      <c r="B30" s="22">
        <v>6.8000000000000005E-2</v>
      </c>
      <c r="C30" s="22">
        <v>6.8000000000000005E-2</v>
      </c>
    </row>
    <row r="31" spans="1:3" x14ac:dyDescent="0.2">
      <c r="A31" s="3">
        <v>2047</v>
      </c>
      <c r="B31" s="22">
        <v>6.8000000000000005E-2</v>
      </c>
      <c r="C31" s="22">
        <v>6.8000000000000005E-2</v>
      </c>
    </row>
    <row r="32" spans="1:3" x14ac:dyDescent="0.2">
      <c r="A32" s="3">
        <v>2048</v>
      </c>
      <c r="B32" s="22">
        <v>6.8000000000000005E-2</v>
      </c>
      <c r="C32" s="22">
        <v>6.8000000000000005E-2</v>
      </c>
    </row>
    <row r="33" spans="1:3" x14ac:dyDescent="0.2">
      <c r="A33" s="3">
        <v>2049</v>
      </c>
      <c r="B33" s="22">
        <v>6.8000000000000005E-2</v>
      </c>
      <c r="C33" s="22">
        <v>6.8000000000000005E-2</v>
      </c>
    </row>
    <row r="34" spans="1:3" x14ac:dyDescent="0.2">
      <c r="A34" s="3">
        <v>2050</v>
      </c>
      <c r="B34" s="22">
        <v>6.8000000000000005E-2</v>
      </c>
      <c r="C34" s="22">
        <v>6.8000000000000005E-2</v>
      </c>
    </row>
    <row r="35" spans="1:3" x14ac:dyDescent="0.2">
      <c r="A35" s="3">
        <v>2051</v>
      </c>
      <c r="B35" s="22">
        <v>6.8000000000000005E-2</v>
      </c>
      <c r="C35" s="22">
        <v>6.8000000000000005E-2</v>
      </c>
    </row>
    <row r="36" spans="1:3" x14ac:dyDescent="0.2">
      <c r="A36" s="3">
        <v>2052</v>
      </c>
      <c r="B36" s="22">
        <v>6.8000000000000005E-2</v>
      </c>
      <c r="C36" s="22">
        <v>6.8000000000000005E-2</v>
      </c>
    </row>
    <row r="37" spans="1:3" x14ac:dyDescent="0.2">
      <c r="A37" s="3">
        <v>2053</v>
      </c>
      <c r="B37" s="22">
        <v>6.8000000000000005E-2</v>
      </c>
      <c r="C37" s="22">
        <v>6.8000000000000005E-2</v>
      </c>
    </row>
    <row r="38" spans="1:3" x14ac:dyDescent="0.2">
      <c r="A38" s="3"/>
      <c r="C38" s="22"/>
    </row>
    <row r="39" spans="1:3" x14ac:dyDescent="0.2">
      <c r="A39" s="3"/>
      <c r="C39" s="22"/>
    </row>
    <row r="40" spans="1:3" x14ac:dyDescent="0.2">
      <c r="A40" s="3"/>
      <c r="C40" s="22"/>
    </row>
    <row r="41" spans="1:3" x14ac:dyDescent="0.2">
      <c r="A41" s="3"/>
      <c r="C41" s="22"/>
    </row>
    <row r="42" spans="1:3" x14ac:dyDescent="0.2">
      <c r="A42" s="3"/>
      <c r="C42" s="22"/>
    </row>
    <row r="43" spans="1:3" x14ac:dyDescent="0.2">
      <c r="A43" s="3"/>
      <c r="C43" s="22"/>
    </row>
    <row r="44" spans="1:3" x14ac:dyDescent="0.2">
      <c r="A44" s="3"/>
      <c r="C44" s="22"/>
    </row>
    <row r="45" spans="1:3" x14ac:dyDescent="0.2">
      <c r="A45" s="3"/>
      <c r="C45" s="22"/>
    </row>
    <row r="46" spans="1:3" x14ac:dyDescent="0.2">
      <c r="A46" s="3"/>
      <c r="C46" s="22"/>
    </row>
    <row r="47" spans="1:3" x14ac:dyDescent="0.2">
      <c r="A47" s="3"/>
      <c r="C47" s="22"/>
    </row>
    <row r="48" spans="1:3" x14ac:dyDescent="0.2">
      <c r="A48" s="3"/>
      <c r="C48" s="22"/>
    </row>
    <row r="49" spans="1:3" x14ac:dyDescent="0.2">
      <c r="A49" s="3"/>
      <c r="C49" s="22"/>
    </row>
    <row r="50" spans="1:3" x14ac:dyDescent="0.2">
      <c r="A50" s="3"/>
      <c r="C50" s="22"/>
    </row>
    <row r="51" spans="1:3" x14ac:dyDescent="0.2">
      <c r="A51" s="3"/>
      <c r="C51" s="22"/>
    </row>
    <row r="52" spans="1:3" x14ac:dyDescent="0.2">
      <c r="A52" s="3"/>
      <c r="C52" s="22"/>
    </row>
    <row r="53" spans="1:3" x14ac:dyDescent="0.2">
      <c r="A53" s="3"/>
      <c r="C53" s="22"/>
    </row>
    <row r="54" spans="1:3" x14ac:dyDescent="0.2">
      <c r="A54" s="3"/>
      <c r="C54" s="22"/>
    </row>
    <row r="55" spans="1:3" x14ac:dyDescent="0.2">
      <c r="A55" s="3"/>
      <c r="C55" s="22"/>
    </row>
    <row r="56" spans="1:3" x14ac:dyDescent="0.2">
      <c r="A56" s="3"/>
      <c r="C56" s="22"/>
    </row>
    <row r="57" spans="1:3" x14ac:dyDescent="0.2">
      <c r="A57" s="3"/>
      <c r="C57" s="22"/>
    </row>
    <row r="58" spans="1:3" x14ac:dyDescent="0.2">
      <c r="A58" s="3"/>
    </row>
    <row r="59" spans="1:3" x14ac:dyDescent="0.2">
      <c r="A59" s="3"/>
    </row>
    <row r="60" spans="1:3" x14ac:dyDescent="0.2">
      <c r="A60" s="3"/>
    </row>
    <row r="61" spans="1:3" x14ac:dyDescent="0.2">
      <c r="A61" s="3"/>
    </row>
    <row r="62" spans="1:3" x14ac:dyDescent="0.2">
      <c r="A62" s="3"/>
    </row>
    <row r="63" spans="1:3" x14ac:dyDescent="0.2">
      <c r="A63" s="3"/>
    </row>
    <row r="64" spans="1:3" x14ac:dyDescent="0.2">
      <c r="A64" s="3"/>
    </row>
    <row r="65" spans="1:1" x14ac:dyDescent="0.2">
      <c r="A6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20% Model</vt:lpstr>
      <vt:lpstr>Average Return</vt:lpstr>
      <vt:lpstr>5% Model</vt:lpstr>
      <vt:lpstr>Average Return for 5% Model</vt:lpstr>
      <vt:lpstr>ROE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2017-12-30T13:34:44Z</dcterms:modified>
</cp:coreProperties>
</file>