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github/benofben/the_intelligent_property_investor/excel/3/"/>
    </mc:Choice>
  </mc:AlternateContent>
  <bookViews>
    <workbookView xWindow="0" yWindow="460" windowWidth="25600" windowHeight="15540" xr2:uid="{6B2BACE4-D29B-AC4D-90BF-6B88B76DFC11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F8" i="1" l="1"/>
  <c r="F6" i="1"/>
  <c r="F5" i="1" l="1"/>
  <c r="F3" i="1" l="1"/>
  <c r="K7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2" i="1"/>
  <c r="E7" i="1"/>
  <c r="D7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2" i="1"/>
  <c r="B70" i="1"/>
  <c r="K8" i="1" l="1"/>
  <c r="B69" i="1" l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F9" i="1" s="1"/>
  <c r="B3" i="1"/>
  <c r="B4" i="1"/>
  <c r="B5" i="1"/>
  <c r="B6" i="1"/>
  <c r="F10" i="1" l="1"/>
  <c r="F11" i="1"/>
  <c r="F12" i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O7" i="1"/>
  <c r="F70" i="1" l="1"/>
  <c r="O6" i="1"/>
  <c r="O5" i="1" l="1"/>
  <c r="O4" i="1" l="1"/>
  <c r="O3" i="1"/>
  <c r="O2" i="1" l="1"/>
  <c r="D8" i="1" l="1"/>
  <c r="E8" i="1"/>
  <c r="E9" i="1" s="1"/>
  <c r="H4" i="1"/>
  <c r="L4" i="1"/>
  <c r="H3" i="1"/>
  <c r="L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2" i="1"/>
  <c r="D9" i="1" l="1"/>
  <c r="O9" i="1" s="1"/>
  <c r="O8" i="1"/>
  <c r="M4" i="1"/>
  <c r="N4" i="1" s="1"/>
  <c r="J32" i="1"/>
  <c r="L2" i="1"/>
  <c r="L5" i="1"/>
  <c r="M5" i="1" s="1"/>
  <c r="N5" i="1" s="1"/>
  <c r="D10" i="1"/>
  <c r="E10" i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D11" i="1" l="1"/>
  <c r="O10" i="1"/>
  <c r="N3" i="1"/>
  <c r="E70" i="1"/>
  <c r="L6" i="1"/>
  <c r="M6" i="1" s="1"/>
  <c r="N6" i="1" s="1"/>
  <c r="D12" i="1" l="1"/>
  <c r="O11" i="1"/>
  <c r="L7" i="1"/>
  <c r="M7" i="1" s="1"/>
  <c r="N7" i="1" s="1"/>
  <c r="D13" i="1" l="1"/>
  <c r="O12" i="1"/>
  <c r="K9" i="1"/>
  <c r="L8" i="1"/>
  <c r="M8" i="1" s="1"/>
  <c r="N8" i="1" s="1"/>
  <c r="D14" i="1" l="1"/>
  <c r="O13" i="1"/>
  <c r="K10" i="1"/>
  <c r="L9" i="1"/>
  <c r="M9" i="1" s="1"/>
  <c r="N9" i="1" s="1"/>
  <c r="D15" i="1" l="1"/>
  <c r="O14" i="1"/>
  <c r="K11" i="1"/>
  <c r="L10" i="1"/>
  <c r="M10" i="1" s="1"/>
  <c r="N10" i="1" s="1"/>
  <c r="D16" i="1" l="1"/>
  <c r="O15" i="1"/>
  <c r="L11" i="1"/>
  <c r="M11" i="1" s="1"/>
  <c r="N11" i="1" s="1"/>
  <c r="K12" i="1"/>
  <c r="D17" i="1" l="1"/>
  <c r="O16" i="1"/>
  <c r="K13" i="1"/>
  <c r="L12" i="1"/>
  <c r="M12" i="1" s="1"/>
  <c r="N12" i="1" s="1"/>
  <c r="D18" i="1" l="1"/>
  <c r="O17" i="1"/>
  <c r="L13" i="1"/>
  <c r="M13" i="1" s="1"/>
  <c r="N13" i="1" s="1"/>
  <c r="K14" i="1"/>
  <c r="D19" i="1" l="1"/>
  <c r="O18" i="1"/>
  <c r="K15" i="1"/>
  <c r="L14" i="1"/>
  <c r="M14" i="1" s="1"/>
  <c r="N14" i="1" s="1"/>
  <c r="D20" i="1" l="1"/>
  <c r="O19" i="1"/>
  <c r="K16" i="1"/>
  <c r="L15" i="1"/>
  <c r="M15" i="1" s="1"/>
  <c r="N15" i="1" s="1"/>
  <c r="D21" i="1" l="1"/>
  <c r="O20" i="1"/>
  <c r="K17" i="1"/>
  <c r="L16" i="1"/>
  <c r="M16" i="1" s="1"/>
  <c r="N16" i="1" s="1"/>
  <c r="D22" i="1" l="1"/>
  <c r="O21" i="1"/>
  <c r="L17" i="1"/>
  <c r="M17" i="1" s="1"/>
  <c r="N17" i="1" s="1"/>
  <c r="K18" i="1"/>
  <c r="D23" i="1" l="1"/>
  <c r="O22" i="1"/>
  <c r="K19" i="1"/>
  <c r="L18" i="1"/>
  <c r="M18" i="1" s="1"/>
  <c r="N18" i="1" s="1"/>
  <c r="D24" i="1" l="1"/>
  <c r="O23" i="1"/>
  <c r="K20" i="1"/>
  <c r="L19" i="1"/>
  <c r="M19" i="1" s="1"/>
  <c r="N19" i="1" s="1"/>
  <c r="D25" i="1" l="1"/>
  <c r="O24" i="1"/>
  <c r="K21" i="1"/>
  <c r="L20" i="1"/>
  <c r="M20" i="1" s="1"/>
  <c r="N20" i="1" s="1"/>
  <c r="D26" i="1" l="1"/>
  <c r="O25" i="1"/>
  <c r="L21" i="1"/>
  <c r="M21" i="1" s="1"/>
  <c r="N21" i="1" s="1"/>
  <c r="K22" i="1"/>
  <c r="D27" i="1" l="1"/>
  <c r="O26" i="1"/>
  <c r="K23" i="1"/>
  <c r="L22" i="1"/>
  <c r="M22" i="1" s="1"/>
  <c r="N22" i="1" s="1"/>
  <c r="D28" i="1" l="1"/>
  <c r="O27" i="1"/>
  <c r="K24" i="1"/>
  <c r="L23" i="1"/>
  <c r="M23" i="1" s="1"/>
  <c r="N23" i="1" s="1"/>
  <c r="D29" i="1" l="1"/>
  <c r="O28" i="1"/>
  <c r="K25" i="1"/>
  <c r="L24" i="1"/>
  <c r="M24" i="1" s="1"/>
  <c r="N24" i="1" s="1"/>
  <c r="D30" i="1" l="1"/>
  <c r="O29" i="1"/>
  <c r="L25" i="1"/>
  <c r="M25" i="1" s="1"/>
  <c r="N25" i="1" s="1"/>
  <c r="K26" i="1"/>
  <c r="D31" i="1" l="1"/>
  <c r="O30" i="1"/>
  <c r="K27" i="1"/>
  <c r="L26" i="1"/>
  <c r="M26" i="1" s="1"/>
  <c r="N26" i="1" s="1"/>
  <c r="D32" i="1" l="1"/>
  <c r="O31" i="1"/>
  <c r="K28" i="1"/>
  <c r="L27" i="1"/>
  <c r="M27" i="1" s="1"/>
  <c r="N27" i="1" s="1"/>
  <c r="D33" i="1" l="1"/>
  <c r="O32" i="1"/>
  <c r="K29" i="1"/>
  <c r="L28" i="1"/>
  <c r="M28" i="1" s="1"/>
  <c r="N28" i="1" s="1"/>
  <c r="D34" i="1" l="1"/>
  <c r="O33" i="1"/>
  <c r="L29" i="1"/>
  <c r="M29" i="1" s="1"/>
  <c r="N29" i="1" s="1"/>
  <c r="K30" i="1"/>
  <c r="D35" i="1" l="1"/>
  <c r="O34" i="1"/>
  <c r="K31" i="1"/>
  <c r="L30" i="1"/>
  <c r="M30" i="1" s="1"/>
  <c r="N30" i="1" s="1"/>
  <c r="D36" i="1" l="1"/>
  <c r="O35" i="1"/>
  <c r="K32" i="1"/>
  <c r="L31" i="1"/>
  <c r="M31" i="1" s="1"/>
  <c r="N31" i="1" s="1"/>
  <c r="D37" i="1" l="1"/>
  <c r="O36" i="1"/>
  <c r="K33" i="1"/>
  <c r="L32" i="1"/>
  <c r="D38" i="1" l="1"/>
  <c r="O37" i="1"/>
  <c r="M33" i="1"/>
  <c r="N33" i="1" s="1"/>
  <c r="M32" i="1"/>
  <c r="N32" i="1" s="1"/>
  <c r="L33" i="1"/>
  <c r="K34" i="1"/>
  <c r="D39" i="1" l="1"/>
  <c r="O38" i="1"/>
  <c r="K35" i="1"/>
  <c r="L34" i="1"/>
  <c r="M34" i="1" s="1"/>
  <c r="N34" i="1" s="1"/>
  <c r="D40" i="1" l="1"/>
  <c r="O39" i="1"/>
  <c r="K36" i="1"/>
  <c r="L35" i="1"/>
  <c r="M35" i="1" s="1"/>
  <c r="N35" i="1" s="1"/>
  <c r="D41" i="1" l="1"/>
  <c r="O40" i="1"/>
  <c r="K37" i="1"/>
  <c r="L36" i="1"/>
  <c r="M36" i="1" s="1"/>
  <c r="N36" i="1" s="1"/>
  <c r="D42" i="1" l="1"/>
  <c r="O41" i="1"/>
  <c r="L37" i="1"/>
  <c r="M37" i="1" s="1"/>
  <c r="N37" i="1" s="1"/>
  <c r="K38" i="1"/>
  <c r="D43" i="1" l="1"/>
  <c r="O42" i="1"/>
  <c r="K39" i="1"/>
  <c r="L38" i="1"/>
  <c r="M38" i="1" s="1"/>
  <c r="N38" i="1" s="1"/>
  <c r="D44" i="1" l="1"/>
  <c r="O43" i="1"/>
  <c r="K40" i="1"/>
  <c r="L39" i="1"/>
  <c r="M39" i="1" s="1"/>
  <c r="N39" i="1" s="1"/>
  <c r="D45" i="1" l="1"/>
  <c r="O44" i="1"/>
  <c r="K41" i="1"/>
  <c r="L40" i="1"/>
  <c r="M40" i="1" s="1"/>
  <c r="N40" i="1" s="1"/>
  <c r="D46" i="1" l="1"/>
  <c r="O45" i="1"/>
  <c r="L41" i="1"/>
  <c r="M41" i="1" s="1"/>
  <c r="N41" i="1" s="1"/>
  <c r="K42" i="1"/>
  <c r="D47" i="1" l="1"/>
  <c r="O46" i="1"/>
  <c r="K43" i="1"/>
  <c r="L42" i="1"/>
  <c r="M42" i="1" s="1"/>
  <c r="N42" i="1" s="1"/>
  <c r="D48" i="1" l="1"/>
  <c r="O47" i="1"/>
  <c r="K44" i="1"/>
  <c r="L43" i="1"/>
  <c r="M43" i="1" s="1"/>
  <c r="N43" i="1" s="1"/>
  <c r="D49" i="1" l="1"/>
  <c r="O48" i="1"/>
  <c r="K45" i="1"/>
  <c r="L44" i="1"/>
  <c r="M44" i="1" s="1"/>
  <c r="N44" i="1" s="1"/>
  <c r="D50" i="1" l="1"/>
  <c r="O49" i="1"/>
  <c r="L45" i="1"/>
  <c r="M45" i="1" s="1"/>
  <c r="N45" i="1" s="1"/>
  <c r="K46" i="1"/>
  <c r="D51" i="1" l="1"/>
  <c r="O50" i="1"/>
  <c r="K47" i="1"/>
  <c r="L46" i="1"/>
  <c r="M46" i="1" s="1"/>
  <c r="N46" i="1" s="1"/>
  <c r="D52" i="1" l="1"/>
  <c r="O51" i="1"/>
  <c r="K48" i="1"/>
  <c r="L47" i="1"/>
  <c r="M47" i="1" s="1"/>
  <c r="N47" i="1" s="1"/>
  <c r="D53" i="1" l="1"/>
  <c r="O52" i="1"/>
  <c r="K49" i="1"/>
  <c r="L48" i="1"/>
  <c r="M48" i="1" s="1"/>
  <c r="N48" i="1" s="1"/>
  <c r="D54" i="1" l="1"/>
  <c r="O53" i="1"/>
  <c r="L49" i="1"/>
  <c r="M49" i="1" s="1"/>
  <c r="N49" i="1" s="1"/>
  <c r="K50" i="1"/>
  <c r="D55" i="1" l="1"/>
  <c r="O54" i="1"/>
  <c r="K51" i="1"/>
  <c r="L50" i="1"/>
  <c r="M50" i="1" s="1"/>
  <c r="N50" i="1" s="1"/>
  <c r="D56" i="1" l="1"/>
  <c r="O55" i="1"/>
  <c r="K52" i="1"/>
  <c r="L51" i="1"/>
  <c r="M51" i="1" s="1"/>
  <c r="N51" i="1" s="1"/>
  <c r="D57" i="1" l="1"/>
  <c r="O56" i="1"/>
  <c r="K53" i="1"/>
  <c r="L52" i="1"/>
  <c r="M52" i="1" s="1"/>
  <c r="N52" i="1" s="1"/>
  <c r="D58" i="1" l="1"/>
  <c r="O57" i="1"/>
  <c r="L53" i="1"/>
  <c r="M53" i="1" s="1"/>
  <c r="N53" i="1" s="1"/>
  <c r="K54" i="1"/>
  <c r="D59" i="1" l="1"/>
  <c r="O58" i="1"/>
  <c r="K55" i="1"/>
  <c r="L54" i="1"/>
  <c r="M54" i="1" s="1"/>
  <c r="N54" i="1" s="1"/>
  <c r="D60" i="1" l="1"/>
  <c r="O59" i="1"/>
  <c r="K56" i="1"/>
  <c r="L55" i="1"/>
  <c r="M55" i="1" s="1"/>
  <c r="N55" i="1" s="1"/>
  <c r="D61" i="1" l="1"/>
  <c r="O60" i="1"/>
  <c r="K57" i="1"/>
  <c r="L56" i="1"/>
  <c r="M56" i="1" s="1"/>
  <c r="N56" i="1" s="1"/>
  <c r="D62" i="1" l="1"/>
  <c r="O61" i="1"/>
  <c r="L57" i="1"/>
  <c r="M57" i="1" s="1"/>
  <c r="N57" i="1" s="1"/>
  <c r="K58" i="1"/>
  <c r="D63" i="1" l="1"/>
  <c r="O62" i="1"/>
  <c r="K59" i="1"/>
  <c r="L58" i="1"/>
  <c r="M58" i="1" s="1"/>
  <c r="N58" i="1" s="1"/>
  <c r="D64" i="1" l="1"/>
  <c r="O63" i="1"/>
  <c r="K60" i="1"/>
  <c r="L59" i="1"/>
  <c r="M59" i="1" s="1"/>
  <c r="N59" i="1" s="1"/>
  <c r="D65" i="1" l="1"/>
  <c r="O64" i="1"/>
  <c r="K61" i="1"/>
  <c r="L60" i="1"/>
  <c r="M60" i="1" s="1"/>
  <c r="N60" i="1" s="1"/>
  <c r="D66" i="1" l="1"/>
  <c r="O65" i="1"/>
  <c r="L61" i="1"/>
  <c r="M61" i="1" s="1"/>
  <c r="N61" i="1" s="1"/>
  <c r="K62" i="1"/>
  <c r="D67" i="1" l="1"/>
  <c r="O66" i="1"/>
  <c r="K63" i="1"/>
  <c r="L62" i="1"/>
  <c r="M62" i="1" s="1"/>
  <c r="N62" i="1" s="1"/>
  <c r="D68" i="1" l="1"/>
  <c r="O67" i="1"/>
  <c r="K64" i="1"/>
  <c r="L63" i="1"/>
  <c r="M63" i="1" s="1"/>
  <c r="N63" i="1" s="1"/>
  <c r="D69" i="1" l="1"/>
  <c r="O68" i="1"/>
  <c r="K65" i="1"/>
  <c r="L64" i="1"/>
  <c r="M64" i="1" s="1"/>
  <c r="N64" i="1" s="1"/>
  <c r="O69" i="1" l="1"/>
  <c r="D70" i="1"/>
  <c r="L65" i="1"/>
  <c r="M65" i="1" s="1"/>
  <c r="N65" i="1" s="1"/>
  <c r="K66" i="1"/>
  <c r="O70" i="1" l="1"/>
  <c r="K67" i="1"/>
  <c r="L66" i="1"/>
  <c r="M66" i="1" s="1"/>
  <c r="N66" i="1" s="1"/>
  <c r="K68" i="1" l="1"/>
  <c r="L67" i="1"/>
  <c r="M67" i="1" s="1"/>
  <c r="N67" i="1" s="1"/>
  <c r="K69" i="1" l="1"/>
  <c r="K70" i="1" s="1"/>
  <c r="L70" i="1" s="1"/>
  <c r="L68" i="1"/>
  <c r="M68" i="1" s="1"/>
  <c r="N68" i="1" s="1"/>
  <c r="L69" i="1" l="1"/>
  <c r="M69" i="1" s="1"/>
  <c r="N69" i="1" s="1"/>
  <c r="M70" i="1" l="1"/>
  <c r="N70" i="1" s="1"/>
</calcChain>
</file>

<file path=xl/sharedStrings.xml><?xml version="1.0" encoding="utf-8"?>
<sst xmlns="http://schemas.openxmlformats.org/spreadsheetml/2006/main" count="15" uniqueCount="15">
  <si>
    <t>Year</t>
  </si>
  <si>
    <t>Appreciation</t>
  </si>
  <si>
    <t>Mortgage Payment</t>
  </si>
  <si>
    <t>HOA Payment</t>
  </si>
  <si>
    <t>Monthly Interest</t>
  </si>
  <si>
    <t>Months Paid</t>
  </si>
  <si>
    <t>Loan Balance</t>
  </si>
  <si>
    <t>Value</t>
  </si>
  <si>
    <t>Equity</t>
  </si>
  <si>
    <t>Return on Equity</t>
  </si>
  <si>
    <t>Rent</t>
  </si>
  <si>
    <t>Cash Flow</t>
  </si>
  <si>
    <t>Expenses</t>
  </si>
  <si>
    <t>Escrow Payment</t>
  </si>
  <si>
    <t>Δ Equity +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</si>
</sst>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00%"/>
    <numFmt numFmtId="165" formatCode="0.00000000000000000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Fill="1"/>
    <xf numFmtId="0" fontId="3" fillId="0" borderId="0" xfId="0" applyFont="1"/>
    <xf numFmtId="0" fontId="0" fillId="0" borderId="0" xfId="0" applyFill="1"/>
    <xf numFmtId="9" fontId="0" fillId="0" borderId="0" xfId="0" applyNumberFormat="1" applyFill="1"/>
    <xf numFmtId="44" fontId="0" fillId="0" borderId="0" xfId="1" applyFont="1" applyFill="1"/>
    <xf numFmtId="164" fontId="0" fillId="0" borderId="0" xfId="2" applyNumberFormat="1" applyFont="1"/>
    <xf numFmtId="44" fontId="0" fillId="0" borderId="0" xfId="1" applyFont="1"/>
    <xf numFmtId="44" fontId="0" fillId="0" borderId="0" xfId="0" applyNumberFormat="1"/>
    <xf numFmtId="164" fontId="0" fillId="0" borderId="0" xfId="2" applyNumberFormat="1" applyFont="1" applyFill="1"/>
    <xf numFmtId="44" fontId="1" fillId="0" borderId="0" xfId="1" applyFont="1" applyFill="1"/>
    <xf numFmtId="10" fontId="0" fillId="0" borderId="0" xfId="2" applyNumberFormat="1" applyFont="1"/>
    <xf numFmtId="165" fontId="0" fillId="0" borderId="0" xfId="0" applyNumberFormat="1"/>
    <xf numFmtId="44" fontId="0" fillId="2" borderId="0" xfId="1" applyFont="1" applyFill="1"/>
    <xf numFmtId="0" fontId="0" fillId="2" borderId="0" xfId="0" applyFill="1"/>
    <xf numFmtId="9" fontId="0" fillId="2" borderId="0" xfId="0" applyNumberFormat="1" applyFill="1"/>
    <xf numFmtId="164" fontId="0" fillId="2" borderId="0" xfId="2" applyNumberFormat="1" applyFont="1" applyFill="1"/>
    <xf numFmtId="9" fontId="0" fillId="2" borderId="0" xfId="2" applyFont="1" applyFill="1"/>
    <xf numFmtId="44" fontId="0" fillId="2" borderId="0" xfId="0" applyNumberFormat="1" applyFill="1"/>
    <xf numFmtId="10" fontId="0" fillId="2" borderId="0" xfId="2" applyNumberFormat="1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Equity and %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0"/>
          <c:tx>
            <c:strRef>
              <c:f>Sheet1!$L$1</c:f>
              <c:strCache>
                <c:ptCount val="1"/>
                <c:pt idx="0">
                  <c:v>Equity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Sheet1!$A$2:$A$42</c:f>
              <c:numCache>
                <c:formatCode>General</c:formatCode>
                <c:ptCount val="4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  <c:pt idx="38">
                  <c:v>2051</c:v>
                </c:pt>
                <c:pt idx="39">
                  <c:v>2052</c:v>
                </c:pt>
                <c:pt idx="40">
                  <c:v>2053</c:v>
                </c:pt>
              </c:numCache>
            </c:numRef>
          </c:cat>
          <c:val>
            <c:numRef>
              <c:f>Sheet1!$L$2:$L$42</c:f>
              <c:numCache>
                <c:formatCode>_("$"* #,##0.00_);_("$"* \(#,##0.00\);_("$"* "-"??_);_(@_)</c:formatCode>
                <c:ptCount val="41"/>
                <c:pt idx="0">
                  <c:v>41980</c:v>
                </c:pt>
                <c:pt idx="1">
                  <c:v>31302.5997410696</c:v>
                </c:pt>
                <c:pt idx="2">
                  <c:v>63639.817535493436</c:v>
                </c:pt>
                <c:pt idx="3">
                  <c:v>107095.72999818207</c:v>
                </c:pt>
                <c:pt idx="4">
                  <c:v>181674.55873681651</c:v>
                </c:pt>
                <c:pt idx="5">
                  <c:v>195460.67550879964</c:v>
                </c:pt>
                <c:pt idx="6">
                  <c:v>209681.0075616242</c:v>
                </c:pt>
                <c:pt idx="7">
                  <c:v>224349.3151631814</c:v>
                </c:pt>
                <c:pt idx="8">
                  <c:v>239479.79748876599</c:v>
                </c:pt>
                <c:pt idx="9">
                  <c:v>255087.10671657321</c:v>
                </c:pt>
                <c:pt idx="10">
                  <c:v>271186.36257907667</c:v>
                </c:pt>
                <c:pt idx="11">
                  <c:v>287793.16738513811</c:v>
                </c:pt>
                <c:pt idx="12">
                  <c:v>304923.62152818555</c:v>
                </c:pt>
                <c:pt idx="13">
                  <c:v>322594.33949630393</c:v>
                </c:pt>
                <c:pt idx="14">
                  <c:v>340822.46640059637</c:v>
                </c:pt>
                <c:pt idx="15">
                  <c:v>359625.695038718</c:v>
                </c:pt>
                <c:pt idx="16">
                  <c:v>379022.28351103293</c:v>
                </c:pt>
                <c:pt idx="17">
                  <c:v>399031.0734074238</c:v>
                </c:pt>
                <c:pt idx="18">
                  <c:v>419671.50858337095</c:v>
                </c:pt>
                <c:pt idx="19">
                  <c:v>440963.65454453527</c:v>
                </c:pt>
                <c:pt idx="20">
                  <c:v>462928.21845970483</c:v>
                </c:pt>
                <c:pt idx="21">
                  <c:v>485586.56982262427</c:v>
                </c:pt>
                <c:pt idx="22">
                  <c:v>508960.76178389724</c:v>
                </c:pt>
                <c:pt idx="23">
                  <c:v>533073.55317485007</c:v>
                </c:pt>
                <c:pt idx="24">
                  <c:v>557948.43124596553</c:v>
                </c:pt>
                <c:pt idx="25">
                  <c:v>583609.63514323835</c:v>
                </c:pt>
                <c:pt idx="26">
                  <c:v>610082.18014657591</c:v>
                </c:pt>
                <c:pt idx="27">
                  <c:v>637391.88269515603</c:v>
                </c:pt>
                <c:pt idx="28">
                  <c:v>665565.38622548128</c:v>
                </c:pt>
                <c:pt idx="29">
                  <c:v>694630.1878487108</c:v>
                </c:pt>
                <c:pt idx="30">
                  <c:v>724614.66589473141</c:v>
                </c:pt>
                <c:pt idx="31">
                  <c:v>746353.10587157332</c:v>
                </c:pt>
                <c:pt idx="32">
                  <c:v>768743.69904772053</c:v>
                </c:pt>
                <c:pt idx="33">
                  <c:v>791806.01001915219</c:v>
                </c:pt>
                <c:pt idx="34">
                  <c:v>815560.19031972683</c:v>
                </c:pt>
                <c:pt idx="35">
                  <c:v>840026.99602931866</c:v>
                </c:pt>
                <c:pt idx="36">
                  <c:v>865227.80591019825</c:v>
                </c:pt>
                <c:pt idx="37">
                  <c:v>891184.64008750417</c:v>
                </c:pt>
                <c:pt idx="38">
                  <c:v>917920.17929012934</c:v>
                </c:pt>
                <c:pt idx="39">
                  <c:v>945457.78466883325</c:v>
                </c:pt>
                <c:pt idx="40">
                  <c:v>973821.51820889825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00C-B345-8B09-0A2C317D7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534575"/>
        <c:axId val="1150536271"/>
      </c:barChart>
      <c:lineChart>
        <c:grouping val="standard"/>
        <c:varyColors val="0"/>
        <c:ser>
          <c:idx val="11"/>
          <c:order val="1"/>
          <c:tx>
            <c:strRef>
              <c:f>Sheet1!$N$1</c:f>
              <c:strCache>
                <c:ptCount val="1"/>
                <c:pt idx="0">
                  <c:v>Return on Equity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  <c:pt idx="38">
                  <c:v>2051</c:v>
                </c:pt>
                <c:pt idx="39">
                  <c:v>2052</c:v>
                </c:pt>
                <c:pt idx="40">
                  <c:v>2053</c:v>
                </c:pt>
              </c:numCache>
            </c:numRef>
          </c:cat>
          <c:val>
            <c:numRef>
              <c:f>Sheet1!$N$2:$N$42</c:f>
              <c:numCache>
                <c:formatCode>0.00%</c:formatCode>
                <c:ptCount val="41"/>
                <c:pt idx="1">
                  <c:v>-0.39947499425751304</c:v>
                </c:pt>
                <c:pt idx="2">
                  <c:v>0.21074472564553917</c:v>
                </c:pt>
                <c:pt idx="3">
                  <c:v>0.63879995318992588</c:v>
                </c:pt>
                <c:pt idx="4">
                  <c:v>0.64097605702673388</c:v>
                </c:pt>
                <c:pt idx="5">
                  <c:v>9.6277326300386004E-2</c:v>
                </c:pt>
                <c:pt idx="6">
                  <c:v>9.3665627242756191E-2</c:v>
                </c:pt>
                <c:pt idx="7">
                  <c:v>9.132916226344015E-2</c:v>
                </c:pt>
                <c:pt idx="8">
                  <c:v>8.922717667968981E-2</c:v>
                </c:pt>
                <c:pt idx="9">
                  <c:v>8.732657331952888E-2</c:v>
                </c:pt>
                <c:pt idx="10">
                  <c:v>8.5600194520574213E-2</c:v>
                </c:pt>
                <c:pt idx="11">
                  <c:v>8.402554680199463E-2</c:v>
                </c:pt>
                <c:pt idx="12">
                  <c:v>8.2583840616262449E-2</c:v>
                </c:pt>
                <c:pt idx="13">
                  <c:v>8.1259257955672223E-2</c:v>
                </c:pt>
                <c:pt idx="14">
                  <c:v>8.0038387135181077E-2</c:v>
                </c:pt>
                <c:pt idx="15">
                  <c:v>7.8909781863615025E-2</c:v>
                </c:pt>
                <c:pt idx="16">
                  <c:v>7.7863613845117405E-2</c:v>
                </c:pt>
                <c:pt idx="17">
                  <c:v>7.689139655492877E-2</c:v>
                </c:pt>
                <c:pt idx="18">
                  <c:v>7.5985763738869672E-2</c:v>
                </c:pt>
                <c:pt idx="19">
                  <c:v>7.5140290392456885E-2</c:v>
                </c:pt>
                <c:pt idx="20">
                  <c:v>7.4349347009473196E-2</c:v>
                </c:pt>
                <c:pt idx="21">
                  <c:v>7.3607980103435527E-2</c:v>
                </c:pt>
                <c:pt idx="22">
                  <c:v>7.2911813637907191E-2</c:v>
                </c:pt>
                <c:pt idx="23">
                  <c:v>7.2256967217747367E-2</c:v>
                </c:pt>
                <c:pt idx="24">
                  <c:v>7.1639987807886524E-2</c:v>
                </c:pt>
                <c:pt idx="25">
                  <c:v>7.1057792439967848E-2</c:v>
                </c:pt>
                <c:pt idx="26">
                  <c:v>7.0507619897877599E-2</c:v>
                </c:pt>
                <c:pt idx="27">
                  <c:v>6.9986989782270109E-2</c:v>
                </c:pt>
                <c:pt idx="28">
                  <c:v>6.9493667671923942E-2</c:v>
                </c:pt>
                <c:pt idx="29">
                  <c:v>6.9025635348190423E-2</c:v>
                </c:pt>
                <c:pt idx="30">
                  <c:v>6.8581065244383968E-2</c:v>
                </c:pt>
                <c:pt idx="31">
                  <c:v>6.7955428571428486E-2</c:v>
                </c:pt>
                <c:pt idx="32">
                  <c:v>6.7955428571428542E-2</c:v>
                </c:pt>
                <c:pt idx="33">
                  <c:v>6.7955428571428597E-2</c:v>
                </c:pt>
                <c:pt idx="34">
                  <c:v>6.7955428571428611E-2</c:v>
                </c:pt>
                <c:pt idx="35">
                  <c:v>6.7955428571428569E-2</c:v>
                </c:pt>
                <c:pt idx="36">
                  <c:v>6.7955428571428569E-2</c:v>
                </c:pt>
                <c:pt idx="37">
                  <c:v>6.79554285714285E-2</c:v>
                </c:pt>
                <c:pt idx="38">
                  <c:v>6.7955428571428583E-2</c:v>
                </c:pt>
                <c:pt idx="39">
                  <c:v>6.7955428571428569E-2</c:v>
                </c:pt>
                <c:pt idx="40">
                  <c:v>6.7955428571428528E-2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00C-B345-8B09-0A2C317D7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114287"/>
        <c:axId val="1139953247"/>
      </c:lineChart>
      <c:catAx>
        <c:axId val="115053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6271"/>
        <c:crosses val="autoZero"/>
        <c:auto val="1"/>
        <c:lblAlgn val="ctr"/>
        <c:lblOffset val="100"/>
        <c:noMultiLvlLbl val="0"/>
      </c:catAx>
      <c:valAx>
        <c:axId val="115053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4575"/>
        <c:crosses val="autoZero"/>
        <c:crossBetween val="between"/>
      </c:valAx>
      <c:valAx>
        <c:axId val="1139953247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114287"/>
        <c:crosses val="max"/>
        <c:crossBetween val="between"/>
      </c:valAx>
      <c:catAx>
        <c:axId val="11401142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399532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3"/>
          <c:order val="0"/>
          <c:tx>
            <c:strRef>
              <c:f>Sheet1!$O$1</c:f>
              <c:strCache>
                <c:ptCount val="1"/>
                <c:pt idx="0">
                  <c:v>Cash Flow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  <c:pt idx="38">
                  <c:v>2051</c:v>
                </c:pt>
                <c:pt idx="39">
                  <c:v>2052</c:v>
                </c:pt>
                <c:pt idx="40">
                  <c:v>2053</c:v>
                </c:pt>
              </c:numCache>
            </c:numRef>
          </c:cat>
          <c:val>
            <c:numRef>
              <c:f>Sheet1!$O$2:$O$42</c:f>
              <c:numCache>
                <c:formatCode>_("$"* #,##0.00_);_("$"* \(#,##0.00\);_("$"* "-"??_);_(@_)</c:formatCode>
                <c:ptCount val="41"/>
                <c:pt idx="0">
                  <c:v>-70740.759999999995</c:v>
                </c:pt>
                <c:pt idx="1">
                  <c:v>376.32000000000141</c:v>
                </c:pt>
                <c:pt idx="2">
                  <c:v>-443.32999999999947</c:v>
                </c:pt>
                <c:pt idx="3">
                  <c:v>1915.6499999999985</c:v>
                </c:pt>
                <c:pt idx="4">
                  <c:v>1796.5600000000018</c:v>
                </c:pt>
                <c:pt idx="5">
                  <c:v>3705.0239999999994</c:v>
                </c:pt>
                <c:pt idx="6">
                  <c:v>4087.6147199999996</c:v>
                </c:pt>
                <c:pt idx="7">
                  <c:v>4481.6831615999999</c:v>
                </c:pt>
                <c:pt idx="8">
                  <c:v>4887.5736564479985</c:v>
                </c:pt>
                <c:pt idx="9">
                  <c:v>5305.6408661414389</c:v>
                </c:pt>
                <c:pt idx="10">
                  <c:v>5736.2500921256824</c:v>
                </c:pt>
                <c:pt idx="11">
                  <c:v>6179.7775948894532</c:v>
                </c:pt>
                <c:pt idx="12">
                  <c:v>6636.6109227361367</c:v>
                </c:pt>
                <c:pt idx="13">
                  <c:v>7107.1492504182197</c:v>
                </c:pt>
                <c:pt idx="14">
                  <c:v>7591.8037279307673</c:v>
                </c:pt>
                <c:pt idx="15">
                  <c:v>8090.9978397686928</c:v>
                </c:pt>
                <c:pt idx="16">
                  <c:v>8605.1677749617556</c:v>
                </c:pt>
                <c:pt idx="17">
                  <c:v>9134.7628082106075</c:v>
                </c:pt>
                <c:pt idx="18">
                  <c:v>9680.2456924569215</c:v>
                </c:pt>
                <c:pt idx="19">
                  <c:v>10242.09306323063</c:v>
                </c:pt>
                <c:pt idx="20">
                  <c:v>10820.795855127551</c:v>
                </c:pt>
                <c:pt idx="21">
                  <c:v>11416.859730781376</c:v>
                </c:pt>
                <c:pt idx="22">
                  <c:v>12030.805522704819</c:v>
                </c:pt>
                <c:pt idx="23">
                  <c:v>12663.169688385962</c:v>
                </c:pt>
                <c:pt idx="24">
                  <c:v>13314.504779037539</c:v>
                </c:pt>
                <c:pt idx="25">
                  <c:v>13985.379922408667</c:v>
                </c:pt>
                <c:pt idx="26">
                  <c:v>14676.381320080924</c:v>
                </c:pt>
                <c:pt idx="27">
                  <c:v>15388.112759683352</c:v>
                </c:pt>
                <c:pt idx="28">
                  <c:v>16121.196142473855</c:v>
                </c:pt>
                <c:pt idx="29">
                  <c:v>16876.272026748076</c:v>
                </c:pt>
                <c:pt idx="30">
                  <c:v>17654.000187550519</c:v>
                </c:pt>
                <c:pt idx="31">
                  <c:v>27503.060193177029</c:v>
                </c:pt>
                <c:pt idx="32">
                  <c:v>28328.151998972338</c:v>
                </c:pt>
                <c:pt idx="33">
                  <c:v>29177.996558941508</c:v>
                </c:pt>
                <c:pt idx="34">
                  <c:v>30053.336455709752</c:v>
                </c:pt>
                <c:pt idx="35">
                  <c:v>30954.936549381044</c:v>
                </c:pt>
                <c:pt idx="36">
                  <c:v>31883.58464586248</c:v>
                </c:pt>
                <c:pt idx="37">
                  <c:v>32840.092185238362</c:v>
                </c:pt>
                <c:pt idx="38">
                  <c:v>33825.294950795513</c:v>
                </c:pt>
                <c:pt idx="39">
                  <c:v>34840.053799319379</c:v>
                </c:pt>
                <c:pt idx="40">
                  <c:v>35885.255413298953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21-414E-AA7E-DB7A5EB63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376591"/>
        <c:axId val="1318378287"/>
      </c:lineChart>
      <c:catAx>
        <c:axId val="131837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8287"/>
        <c:crosses val="autoZero"/>
        <c:auto val="1"/>
        <c:lblAlgn val="ctr"/>
        <c:lblOffset val="100"/>
        <c:noMultiLvlLbl val="0"/>
      </c:catAx>
      <c:valAx>
        <c:axId val="131837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562068</xdr:colOff>
      <xdr:row>1</xdr:row>
      <xdr:rowOff>188613</xdr:rowOff>
    </xdr:from>
    <xdr:to>
      <xdr:col>25</xdr:col>
      <xdr:colOff>716731</xdr:colOff>
      <xdr:row>27</xdr:row>
      <xdr:rowOff>163465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9BB375-44CB-2141-976A-ACCC9F5E7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562070</xdr:colOff>
      <xdr:row>28</xdr:row>
      <xdr:rowOff>99589</xdr:rowOff>
    </xdr:from>
    <xdr:to>
      <xdr:col>25</xdr:col>
      <xdr:colOff>752360</xdr:colOff>
      <xdr:row>53</xdr:row>
      <xdr:rowOff>163466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81AE4B-8293-A74D-8812-18647D873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96533-4FC3-8F4F-BA09-1D518A28119D}">
  <dimension ref="A1:P70"/>
  <sheetViews>
    <sheetView tabSelected="1" topLeftCell="B1" zoomScale="101" workbookViewId="0">
      <selection activeCell="D7" sqref="D7"/>
    </sheetView>
  </sheetViews>
  <sheetFormatPr baseColWidth="10" defaultRowHeight="16" x14ac:dyDescent="0.2"/>
  <cols>
    <col min="1" max="2" width="11" bestFit="1" customWidth="1"/>
    <col min="3" max="3" width="15.33203125" customWidth="1"/>
    <col min="4" max="4" width="14.33203125" customWidth="1"/>
    <col min="5" max="6" width="16.6640625" customWidth="1"/>
    <col min="7" max="7" width="14.5" customWidth="1"/>
    <col min="8" max="8" width="14.83203125" customWidth="1"/>
    <col min="9" max="9" width="12.1640625" customWidth="1"/>
    <col min="10" max="10" width="13.6640625" customWidth="1"/>
    <col min="11" max="11" width="14" customWidth="1"/>
    <col min="12" max="12" width="14.83203125" customWidth="1"/>
    <col min="13" max="13" width="16.6640625" customWidth="1"/>
    <col min="14" max="14" width="14.1640625" customWidth="1"/>
    <col min="15" max="15" width="13.6640625" customWidth="1"/>
    <col min="16" max="16" width="12.1640625" customWidth="1"/>
  </cols>
  <sheetData>
    <row r="1" spans="1:16" x14ac:dyDescent="0.2">
      <c r="A1" s="1" t="s">
        <v>0</v>
      </c>
      <c r="B1" s="2" t="s">
        <v>1</v>
      </c>
      <c r="C1" s="1" t="s">
        <v>2</v>
      </c>
      <c r="D1" s="1" t="s">
        <v>13</v>
      </c>
      <c r="E1" s="1" t="s">
        <v>3</v>
      </c>
      <c r="F1" s="1" t="s">
        <v>10</v>
      </c>
      <c r="G1" s="1" t="s">
        <v>12</v>
      </c>
      <c r="H1" s="2" t="s">
        <v>4</v>
      </c>
      <c r="I1" s="2" t="s">
        <v>5</v>
      </c>
      <c r="J1" s="1" t="s">
        <v>6</v>
      </c>
      <c r="K1" s="1" t="s">
        <v>7</v>
      </c>
      <c r="L1" s="1" t="s">
        <v>8</v>
      </c>
      <c r="M1" s="2" t="s">
        <v>14</v>
      </c>
      <c r="N1" s="1" t="s">
        <v>9</v>
      </c>
      <c r="O1" s="1" t="s">
        <v>11</v>
      </c>
      <c r="P1" s="12"/>
    </row>
    <row r="2" spans="1:16" x14ac:dyDescent="0.2">
      <c r="A2" s="14">
        <v>2013</v>
      </c>
      <c r="B2" s="15"/>
      <c r="C2" s="13">
        <v>-754</v>
      </c>
      <c r="D2" s="13">
        <v>-176.29</v>
      </c>
      <c r="E2" s="13">
        <v>-311</v>
      </c>
      <c r="F2" s="13">
        <v>0</v>
      </c>
      <c r="G2" s="13">
        <v>-55845.279999999999</v>
      </c>
      <c r="H2" s="16">
        <f t="shared" ref="H2:H32" si="0">0.035/12</f>
        <v>2.9166666666666668E-3</v>
      </c>
      <c r="I2" s="14">
        <f>(A2-2013)*12</f>
        <v>0</v>
      </c>
      <c r="J2" s="13">
        <f>-167920*((1+H2)^360-(1+H2)^I2)/((1+H2)^360-1)</f>
        <v>-167920</v>
      </c>
      <c r="K2" s="13">
        <v>209900</v>
      </c>
      <c r="L2" s="13">
        <f t="shared" ref="L2:L65" si="1">J2+K2</f>
        <v>41980</v>
      </c>
      <c r="M2" s="13"/>
      <c r="N2" s="17"/>
      <c r="O2" s="18">
        <f>12*(C2+D2+E2+F2)+G2</f>
        <v>-70740.759999999995</v>
      </c>
    </row>
    <row r="3" spans="1:16" x14ac:dyDescent="0.2">
      <c r="A3" s="14">
        <v>2014</v>
      </c>
      <c r="B3" s="15">
        <f>K3/K2-1</f>
        <v>-6.6222010481181481E-2</v>
      </c>
      <c r="C3" s="13">
        <v>-754</v>
      </c>
      <c r="D3" s="13">
        <v>-169.3</v>
      </c>
      <c r="E3" s="13">
        <v>-311</v>
      </c>
      <c r="F3" s="13">
        <f>15776/12</f>
        <v>1314.6666666666667</v>
      </c>
      <c r="G3" s="13">
        <v>-588.08000000000004</v>
      </c>
      <c r="H3" s="16">
        <f t="shared" si="0"/>
        <v>2.9166666666666668E-3</v>
      </c>
      <c r="I3" s="14">
        <f t="shared" ref="I3:I32" si="2">(A3-2013)*12</f>
        <v>12</v>
      </c>
      <c r="J3" s="13">
        <f t="shared" ref="J3:J31" si="3">-167920*((1+H3)^360-(1+H3)^I3)/((1+H3)^360-1)</f>
        <v>-164697.4002589304</v>
      </c>
      <c r="K3" s="13">
        <v>196000</v>
      </c>
      <c r="L3" s="13">
        <f t="shared" si="1"/>
        <v>31302.5997410696</v>
      </c>
      <c r="M3" s="18">
        <f>L3-L2+12*(C3+D3+E3+F3+G3)</f>
        <v>-16769.960258930398</v>
      </c>
      <c r="N3" s="19">
        <f>M3/L2</f>
        <v>-0.39947499425751304</v>
      </c>
      <c r="O3" s="18">
        <f>12*(C3+D3+E3+F3)+G3</f>
        <v>376.32000000000141</v>
      </c>
    </row>
    <row r="4" spans="1:16" x14ac:dyDescent="0.2">
      <c r="A4" s="14">
        <v>2015</v>
      </c>
      <c r="B4" s="15">
        <f>K4/K3-1</f>
        <v>0.1479591836734695</v>
      </c>
      <c r="C4" s="13">
        <v>-754</v>
      </c>
      <c r="D4" s="13">
        <v>-169.3</v>
      </c>
      <c r="E4" s="13">
        <v>-320</v>
      </c>
      <c r="F4" s="13">
        <v>1398</v>
      </c>
      <c r="G4" s="13">
        <v>-2299.73</v>
      </c>
      <c r="H4" s="16">
        <f t="shared" si="0"/>
        <v>2.9166666666666668E-3</v>
      </c>
      <c r="I4" s="14">
        <f t="shared" si="2"/>
        <v>24</v>
      </c>
      <c r="J4" s="13">
        <f t="shared" si="3"/>
        <v>-161360.18246450656</v>
      </c>
      <c r="K4" s="13">
        <v>225000</v>
      </c>
      <c r="L4" s="13">
        <f t="shared" si="1"/>
        <v>63639.817535493436</v>
      </c>
      <c r="M4" s="18">
        <f t="shared" ref="M4:M67" si="4">L4-L3+12*(C4+D4+E4+F4+G4)</f>
        <v>6596.8577944238386</v>
      </c>
      <c r="N4" s="19">
        <f t="shared" ref="N4:N67" si="5">M4/L3</f>
        <v>0.21074472564553917</v>
      </c>
      <c r="O4" s="18">
        <f t="shared" ref="O4:O67" si="6">12*(C4+D4+E4+F4)+G4</f>
        <v>-443.32999999999947</v>
      </c>
    </row>
    <row r="5" spans="1:16" x14ac:dyDescent="0.2">
      <c r="A5" s="14">
        <v>2016</v>
      </c>
      <c r="B5" s="15">
        <f>K5/K4-1</f>
        <v>0.17777777777777781</v>
      </c>
      <c r="C5" s="13">
        <v>-754</v>
      </c>
      <c r="D5" s="13">
        <v>-188.95</v>
      </c>
      <c r="E5" s="13">
        <v>-327</v>
      </c>
      <c r="F5" s="13">
        <f>17584/12</f>
        <v>1465.3333333333333</v>
      </c>
      <c r="G5" s="13">
        <v>-428.95</v>
      </c>
      <c r="H5" s="16">
        <f t="shared" si="0"/>
        <v>2.9166666666666668E-3</v>
      </c>
      <c r="I5" s="14">
        <f t="shared" si="2"/>
        <v>36</v>
      </c>
      <c r="J5" s="13">
        <f t="shared" si="3"/>
        <v>-157904.27000181793</v>
      </c>
      <c r="K5" s="13">
        <v>265000</v>
      </c>
      <c r="L5" s="13">
        <f t="shared" si="1"/>
        <v>107095.72999818207</v>
      </c>
      <c r="M5" s="18">
        <f t="shared" si="4"/>
        <v>40653.11246268863</v>
      </c>
      <c r="N5" s="19">
        <f t="shared" si="5"/>
        <v>0.63879995318992588</v>
      </c>
      <c r="O5" s="18">
        <f t="shared" si="6"/>
        <v>1915.6499999999985</v>
      </c>
    </row>
    <row r="6" spans="1:16" x14ac:dyDescent="0.2">
      <c r="A6" s="14">
        <v>2017</v>
      </c>
      <c r="B6" s="15">
        <f>K6/K5-1</f>
        <v>0.26792452830188673</v>
      </c>
      <c r="C6" s="13">
        <v>-754</v>
      </c>
      <c r="D6" s="13">
        <v>-188.95</v>
      </c>
      <c r="E6" s="13">
        <v>-332.65</v>
      </c>
      <c r="F6" s="13">
        <f>17806.45/12</f>
        <v>1483.8708333333334</v>
      </c>
      <c r="G6" s="13">
        <v>-702.69</v>
      </c>
      <c r="H6" s="16">
        <f t="shared" si="0"/>
        <v>2.9166666666666668E-3</v>
      </c>
      <c r="I6" s="14">
        <f t="shared" si="2"/>
        <v>48</v>
      </c>
      <c r="J6" s="13">
        <f t="shared" si="3"/>
        <v>-154325.44126318349</v>
      </c>
      <c r="K6" s="13">
        <v>336000</v>
      </c>
      <c r="L6" s="13">
        <f>J6+K6</f>
        <v>181674.55873681651</v>
      </c>
      <c r="M6" s="18">
        <f t="shared" si="4"/>
        <v>68645.798738634447</v>
      </c>
      <c r="N6" s="19">
        <f t="shared" si="5"/>
        <v>0.64097605702673388</v>
      </c>
      <c r="O6" s="18">
        <f t="shared" si="6"/>
        <v>1796.5600000000018</v>
      </c>
    </row>
    <row r="7" spans="1:16" x14ac:dyDescent="0.2">
      <c r="A7" s="3">
        <v>2018</v>
      </c>
      <c r="B7" s="4">
        <v>0.03</v>
      </c>
      <c r="C7" s="5">
        <v>-754</v>
      </c>
      <c r="D7" s="5">
        <f>D6*(1+B7)</f>
        <v>-194.61849999999998</v>
      </c>
      <c r="E7" s="10">
        <f>E6*(1+B7)</f>
        <v>-342.62950000000001</v>
      </c>
      <c r="F7" s="13">
        <v>1600</v>
      </c>
      <c r="G7" s="5">
        <v>0</v>
      </c>
      <c r="H7" s="9">
        <f t="shared" si="0"/>
        <v>2.9166666666666668E-3</v>
      </c>
      <c r="I7" s="3">
        <f t="shared" si="2"/>
        <v>60</v>
      </c>
      <c r="J7" s="5">
        <f t="shared" si="3"/>
        <v>-150619.32449120036</v>
      </c>
      <c r="K7" s="5">
        <f>K6*(1+B7)</f>
        <v>346080</v>
      </c>
      <c r="L7" s="5">
        <f t="shared" si="1"/>
        <v>195460.67550879964</v>
      </c>
      <c r="M7" s="8">
        <f t="shared" si="4"/>
        <v>17491.140771983126</v>
      </c>
      <c r="N7" s="11">
        <f t="shared" si="5"/>
        <v>9.6277326300386004E-2</v>
      </c>
      <c r="O7" s="8">
        <f t="shared" si="6"/>
        <v>3705.0239999999994</v>
      </c>
    </row>
    <row r="8" spans="1:16" x14ac:dyDescent="0.2">
      <c r="A8" s="3">
        <v>2019</v>
      </c>
      <c r="B8" s="4">
        <v>0.03</v>
      </c>
      <c r="C8" s="5">
        <v>-754</v>
      </c>
      <c r="D8" s="5">
        <f t="shared" ref="D8:D39" si="7">D7*(1+B8)</f>
        <v>-200.457055</v>
      </c>
      <c r="E8" s="5">
        <f t="shared" ref="E8:E39" si="8">E7*(1+B8)</f>
        <v>-352.90838500000001</v>
      </c>
      <c r="F8" s="5">
        <f>F7*(1+B8)</f>
        <v>1648</v>
      </c>
      <c r="G8" s="5">
        <v>0</v>
      </c>
      <c r="H8" s="9">
        <f t="shared" si="0"/>
        <v>2.9166666666666668E-3</v>
      </c>
      <c r="I8" s="3">
        <f t="shared" si="2"/>
        <v>72</v>
      </c>
      <c r="J8" s="5">
        <f t="shared" si="3"/>
        <v>-146781.39243837583</v>
      </c>
      <c r="K8" s="5">
        <f t="shared" ref="K8:K39" si="9">K7*(1+B8)</f>
        <v>356462.4</v>
      </c>
      <c r="L8" s="5">
        <f t="shared" si="1"/>
        <v>209681.0075616242</v>
      </c>
      <c r="M8" s="8">
        <f t="shared" si="4"/>
        <v>18307.946772824551</v>
      </c>
      <c r="N8" s="11">
        <f t="shared" si="5"/>
        <v>9.3665627242756191E-2</v>
      </c>
      <c r="O8" s="8">
        <f t="shared" si="6"/>
        <v>4087.6147199999996</v>
      </c>
    </row>
    <row r="9" spans="1:16" x14ac:dyDescent="0.2">
      <c r="A9" s="3">
        <v>2020</v>
      </c>
      <c r="B9" s="4">
        <f>B8</f>
        <v>0.03</v>
      </c>
      <c r="C9" s="5">
        <v>-754</v>
      </c>
      <c r="D9" s="5">
        <f t="shared" si="7"/>
        <v>-206.47076665</v>
      </c>
      <c r="E9" s="5">
        <f t="shared" si="8"/>
        <v>-363.49563655000003</v>
      </c>
      <c r="F9" s="5">
        <f t="shared" ref="F9:F39" si="10">F8*(1+B9)</f>
        <v>1697.44</v>
      </c>
      <c r="G9" s="5">
        <v>0</v>
      </c>
      <c r="H9" s="9">
        <f t="shared" si="0"/>
        <v>2.9166666666666668E-3</v>
      </c>
      <c r="I9" s="3">
        <f t="shared" si="2"/>
        <v>84</v>
      </c>
      <c r="J9" s="5">
        <f t="shared" si="3"/>
        <v>-142806.95683681866</v>
      </c>
      <c r="K9" s="5">
        <f t="shared" si="9"/>
        <v>367156.27200000006</v>
      </c>
      <c r="L9" s="5">
        <f t="shared" si="1"/>
        <v>224349.3151631814</v>
      </c>
      <c r="M9" s="8">
        <f t="shared" si="4"/>
        <v>19149.990763157199</v>
      </c>
      <c r="N9" s="11">
        <f t="shared" si="5"/>
        <v>9.132916226344015E-2</v>
      </c>
      <c r="O9" s="8">
        <f t="shared" si="6"/>
        <v>4481.6831615999999</v>
      </c>
    </row>
    <row r="10" spans="1:16" x14ac:dyDescent="0.2">
      <c r="A10" s="3">
        <v>2021</v>
      </c>
      <c r="B10" s="4">
        <f>B8</f>
        <v>0.03</v>
      </c>
      <c r="C10" s="5">
        <v>-754</v>
      </c>
      <c r="D10" s="5">
        <f t="shared" si="7"/>
        <v>-212.6648896495</v>
      </c>
      <c r="E10" s="5">
        <f t="shared" si="8"/>
        <v>-374.40050564650005</v>
      </c>
      <c r="F10" s="5">
        <f t="shared" si="10"/>
        <v>1748.3632</v>
      </c>
      <c r="G10" s="5">
        <v>0</v>
      </c>
      <c r="H10" s="9">
        <f t="shared" si="0"/>
        <v>2.9166666666666668E-3</v>
      </c>
      <c r="I10" s="3">
        <f t="shared" si="2"/>
        <v>96</v>
      </c>
      <c r="J10" s="5">
        <f t="shared" si="3"/>
        <v>-138691.16267123408</v>
      </c>
      <c r="K10" s="5">
        <f t="shared" si="9"/>
        <v>378170.96016000008</v>
      </c>
      <c r="L10" s="5">
        <f t="shared" si="1"/>
        <v>239479.79748876599</v>
      </c>
      <c r="M10" s="8">
        <f t="shared" si="4"/>
        <v>20018.055982032598</v>
      </c>
      <c r="N10" s="11">
        <f t="shared" si="5"/>
        <v>8.922717667968981E-2</v>
      </c>
      <c r="O10" s="8">
        <f t="shared" si="6"/>
        <v>4887.5736564479985</v>
      </c>
    </row>
    <row r="11" spans="1:16" x14ac:dyDescent="0.2">
      <c r="A11" s="3">
        <v>2022</v>
      </c>
      <c r="B11" s="4">
        <f>B8</f>
        <v>0.03</v>
      </c>
      <c r="C11" s="5">
        <v>-754</v>
      </c>
      <c r="D11" s="5">
        <f t="shared" si="7"/>
        <v>-219.04483633898499</v>
      </c>
      <c r="E11" s="5">
        <f t="shared" si="8"/>
        <v>-385.63252081589508</v>
      </c>
      <c r="F11" s="5">
        <f t="shared" si="10"/>
        <v>1800.8140960000001</v>
      </c>
      <c r="G11" s="5">
        <v>0</v>
      </c>
      <c r="H11" s="9">
        <f t="shared" si="0"/>
        <v>2.9166666666666668E-3</v>
      </c>
      <c r="I11" s="3">
        <f t="shared" si="2"/>
        <v>108</v>
      </c>
      <c r="J11" s="5">
        <f t="shared" si="3"/>
        <v>-134428.98224822685</v>
      </c>
      <c r="K11" s="5">
        <f t="shared" si="9"/>
        <v>389516.08896480006</v>
      </c>
      <c r="L11" s="5">
        <f t="shared" si="1"/>
        <v>255087.10671657321</v>
      </c>
      <c r="M11" s="8">
        <f t="shared" si="4"/>
        <v>20912.950093948653</v>
      </c>
      <c r="N11" s="11">
        <f t="shared" si="5"/>
        <v>8.732657331952888E-2</v>
      </c>
      <c r="O11" s="8">
        <f t="shared" si="6"/>
        <v>5305.6408661414389</v>
      </c>
    </row>
    <row r="12" spans="1:16" x14ac:dyDescent="0.2">
      <c r="A12" s="3">
        <v>2023</v>
      </c>
      <c r="B12" s="4">
        <f>B8</f>
        <v>0.03</v>
      </c>
      <c r="C12" s="5">
        <v>-754</v>
      </c>
      <c r="D12" s="5">
        <f t="shared" si="7"/>
        <v>-225.61618142915455</v>
      </c>
      <c r="E12" s="5">
        <f t="shared" si="8"/>
        <v>-397.20149644037195</v>
      </c>
      <c r="F12" s="5">
        <f t="shared" si="10"/>
        <v>1854.83851888</v>
      </c>
      <c r="G12" s="5">
        <v>0</v>
      </c>
      <c r="H12" s="9">
        <f t="shared" si="0"/>
        <v>2.9166666666666668E-3</v>
      </c>
      <c r="I12" s="3">
        <f t="shared" si="2"/>
        <v>120</v>
      </c>
      <c r="J12" s="5">
        <f t="shared" si="3"/>
        <v>-130015.20905466736</v>
      </c>
      <c r="K12" s="5">
        <f t="shared" si="9"/>
        <v>401201.57163374405</v>
      </c>
      <c r="L12" s="5">
        <f t="shared" si="1"/>
        <v>271186.36257907667</v>
      </c>
      <c r="M12" s="8">
        <f t="shared" si="4"/>
        <v>21835.505954629141</v>
      </c>
      <c r="N12" s="11">
        <f t="shared" si="5"/>
        <v>8.5600194520574213E-2</v>
      </c>
      <c r="O12" s="8">
        <f t="shared" si="6"/>
        <v>5736.2500921256824</v>
      </c>
    </row>
    <row r="13" spans="1:16" x14ac:dyDescent="0.2">
      <c r="A13" s="3">
        <v>2024</v>
      </c>
      <c r="B13" s="4">
        <f>B8</f>
        <v>0.03</v>
      </c>
      <c r="C13" s="5">
        <v>-754</v>
      </c>
      <c r="D13" s="5">
        <f t="shared" si="7"/>
        <v>-232.38466687202919</v>
      </c>
      <c r="E13" s="5">
        <f t="shared" si="8"/>
        <v>-409.11754133358312</v>
      </c>
      <c r="F13" s="5">
        <f t="shared" si="10"/>
        <v>1910.4836744464001</v>
      </c>
      <c r="G13" s="5">
        <v>0</v>
      </c>
      <c r="H13" s="9">
        <f t="shared" si="0"/>
        <v>2.9166666666666668E-3</v>
      </c>
      <c r="I13" s="3">
        <f t="shared" si="2"/>
        <v>132</v>
      </c>
      <c r="J13" s="5">
        <f t="shared" si="3"/>
        <v>-125444.45139761828</v>
      </c>
      <c r="K13" s="5">
        <f t="shared" si="9"/>
        <v>413237.61878275638</v>
      </c>
      <c r="L13" s="5">
        <f t="shared" si="1"/>
        <v>287793.16738513811</v>
      </c>
      <c r="M13" s="8">
        <f t="shared" si="4"/>
        <v>22786.582400950891</v>
      </c>
      <c r="N13" s="11">
        <f t="shared" si="5"/>
        <v>8.402554680199463E-2</v>
      </c>
      <c r="O13" s="8">
        <f t="shared" si="6"/>
        <v>6179.7775948894532</v>
      </c>
    </row>
    <row r="14" spans="1:16" x14ac:dyDescent="0.2">
      <c r="A14" s="3">
        <v>2025</v>
      </c>
      <c r="B14" s="4">
        <f>B8</f>
        <v>0.03</v>
      </c>
      <c r="C14" s="5">
        <v>-754</v>
      </c>
      <c r="D14" s="5">
        <f t="shared" si="7"/>
        <v>-239.35620687819008</v>
      </c>
      <c r="E14" s="5">
        <f t="shared" si="8"/>
        <v>-421.39106757359065</v>
      </c>
      <c r="F14" s="5">
        <f t="shared" si="10"/>
        <v>1967.798184679792</v>
      </c>
      <c r="G14" s="5">
        <v>0</v>
      </c>
      <c r="H14" s="9">
        <f t="shared" si="0"/>
        <v>2.9166666666666668E-3</v>
      </c>
      <c r="I14" s="3">
        <f t="shared" si="2"/>
        <v>144</v>
      </c>
      <c r="J14" s="5">
        <f t="shared" si="3"/>
        <v>-120711.12581805352</v>
      </c>
      <c r="K14" s="5">
        <f t="shared" si="9"/>
        <v>425634.74734623911</v>
      </c>
      <c r="L14" s="5">
        <f t="shared" si="1"/>
        <v>304923.62152818555</v>
      </c>
      <c r="M14" s="8">
        <f t="shared" si="4"/>
        <v>23767.065065783587</v>
      </c>
      <c r="N14" s="11">
        <f t="shared" si="5"/>
        <v>8.2583840616262449E-2</v>
      </c>
      <c r="O14" s="8">
        <f t="shared" si="6"/>
        <v>6636.6109227361367</v>
      </c>
    </row>
    <row r="15" spans="1:16" x14ac:dyDescent="0.2">
      <c r="A15" s="3">
        <v>2026</v>
      </c>
      <c r="B15" s="4">
        <f>B8</f>
        <v>0.03</v>
      </c>
      <c r="C15" s="5">
        <v>-754</v>
      </c>
      <c r="D15" s="5">
        <f t="shared" si="7"/>
        <v>-246.53689308453579</v>
      </c>
      <c r="E15" s="5">
        <f t="shared" si="8"/>
        <v>-434.0327996007984</v>
      </c>
      <c r="F15" s="5">
        <f t="shared" si="10"/>
        <v>2026.8321302201859</v>
      </c>
      <c r="G15" s="5">
        <v>0</v>
      </c>
      <c r="H15" s="9">
        <f t="shared" si="0"/>
        <v>2.9166666666666668E-3</v>
      </c>
      <c r="I15" s="3">
        <f t="shared" si="2"/>
        <v>156</v>
      </c>
      <c r="J15" s="5">
        <f t="shared" si="3"/>
        <v>-115809.45027032241</v>
      </c>
      <c r="K15" s="5">
        <f t="shared" si="9"/>
        <v>438403.78976662632</v>
      </c>
      <c r="L15" s="5">
        <f t="shared" si="1"/>
        <v>322594.33949630393</v>
      </c>
      <c r="M15" s="8">
        <f t="shared" si="4"/>
        <v>24777.867218536598</v>
      </c>
      <c r="N15" s="11">
        <f t="shared" si="5"/>
        <v>8.1259257955672223E-2</v>
      </c>
      <c r="O15" s="8">
        <f t="shared" si="6"/>
        <v>7107.1492504182197</v>
      </c>
    </row>
    <row r="16" spans="1:16" x14ac:dyDescent="0.2">
      <c r="A16" s="3">
        <v>2027</v>
      </c>
      <c r="B16" s="4">
        <f>B8</f>
        <v>0.03</v>
      </c>
      <c r="C16" s="5">
        <v>-754</v>
      </c>
      <c r="D16" s="5">
        <f t="shared" si="7"/>
        <v>-253.93299987707186</v>
      </c>
      <c r="E16" s="5">
        <f t="shared" si="8"/>
        <v>-447.05378358882234</v>
      </c>
      <c r="F16" s="5">
        <f t="shared" si="10"/>
        <v>2087.6370941267915</v>
      </c>
      <c r="G16" s="5">
        <v>0</v>
      </c>
      <c r="H16" s="9">
        <f t="shared" si="0"/>
        <v>2.9166666666666668E-3</v>
      </c>
      <c r="I16" s="3">
        <f t="shared" si="2"/>
        <v>168</v>
      </c>
      <c r="J16" s="5">
        <f t="shared" si="3"/>
        <v>-110733.43705902876</v>
      </c>
      <c r="K16" s="5">
        <f t="shared" si="9"/>
        <v>451555.90345962514</v>
      </c>
      <c r="L16" s="5">
        <f t="shared" si="1"/>
        <v>340822.46640059637</v>
      </c>
      <c r="M16" s="8">
        <f t="shared" si="4"/>
        <v>25819.930632223208</v>
      </c>
      <c r="N16" s="11">
        <f t="shared" si="5"/>
        <v>8.0038387135181077E-2</v>
      </c>
      <c r="O16" s="8">
        <f t="shared" si="6"/>
        <v>7591.8037279307673</v>
      </c>
    </row>
    <row r="17" spans="1:15" x14ac:dyDescent="0.2">
      <c r="A17" s="3">
        <v>2028</v>
      </c>
      <c r="B17" s="4">
        <f>B8</f>
        <v>0.03</v>
      </c>
      <c r="C17" s="5">
        <v>-754</v>
      </c>
      <c r="D17" s="5">
        <f t="shared" si="7"/>
        <v>-261.55098987338403</v>
      </c>
      <c r="E17" s="5">
        <f t="shared" si="8"/>
        <v>-460.46539709648704</v>
      </c>
      <c r="F17" s="5">
        <f t="shared" si="10"/>
        <v>2150.2662069505955</v>
      </c>
      <c r="G17" s="5">
        <v>0</v>
      </c>
      <c r="H17" s="9">
        <f t="shared" si="0"/>
        <v>2.9166666666666668E-3</v>
      </c>
      <c r="I17" s="3">
        <f t="shared" si="2"/>
        <v>180</v>
      </c>
      <c r="J17" s="5">
        <f t="shared" si="3"/>
        <v>-105476.88552469591</v>
      </c>
      <c r="K17" s="5">
        <f t="shared" si="9"/>
        <v>465102.58056341391</v>
      </c>
      <c r="L17" s="5">
        <f t="shared" si="1"/>
        <v>359625.695038718</v>
      </c>
      <c r="M17" s="8">
        <f t="shared" si="4"/>
        <v>26894.226477890319</v>
      </c>
      <c r="N17" s="11">
        <f t="shared" si="5"/>
        <v>7.8909781863615025E-2</v>
      </c>
      <c r="O17" s="8">
        <f t="shared" si="6"/>
        <v>8090.9978397686928</v>
      </c>
    </row>
    <row r="18" spans="1:15" x14ac:dyDescent="0.2">
      <c r="A18" s="3">
        <v>2029</v>
      </c>
      <c r="B18" s="4">
        <f>B8</f>
        <v>0.03</v>
      </c>
      <c r="C18" s="5">
        <v>-754</v>
      </c>
      <c r="D18" s="5">
        <f t="shared" si="7"/>
        <v>-269.39751956958554</v>
      </c>
      <c r="E18" s="5">
        <f t="shared" si="8"/>
        <v>-474.27935900938166</v>
      </c>
      <c r="F18" s="5">
        <f t="shared" si="10"/>
        <v>2214.7741931591136</v>
      </c>
      <c r="G18" s="5">
        <v>0</v>
      </c>
      <c r="H18" s="9">
        <f t="shared" si="0"/>
        <v>2.9166666666666668E-3</v>
      </c>
      <c r="I18" s="3">
        <f t="shared" si="2"/>
        <v>192</v>
      </c>
      <c r="J18" s="5">
        <f t="shared" si="3"/>
        <v>-100033.37446928339</v>
      </c>
      <c r="K18" s="5">
        <f t="shared" si="9"/>
        <v>479055.65798031632</v>
      </c>
      <c r="L18" s="5">
        <f t="shared" si="1"/>
        <v>379022.28351103293</v>
      </c>
      <c r="M18" s="8">
        <f t="shared" si="4"/>
        <v>28001.756247276691</v>
      </c>
      <c r="N18" s="11">
        <f t="shared" si="5"/>
        <v>7.7863613845117405E-2</v>
      </c>
      <c r="O18" s="8">
        <f t="shared" si="6"/>
        <v>8605.1677749617556</v>
      </c>
    </row>
    <row r="19" spans="1:15" x14ac:dyDescent="0.2">
      <c r="A19" s="3">
        <v>2030</v>
      </c>
      <c r="B19" s="4">
        <f>B8</f>
        <v>0.03</v>
      </c>
      <c r="C19" s="5">
        <v>-754</v>
      </c>
      <c r="D19" s="5">
        <f t="shared" si="7"/>
        <v>-277.47944515667314</v>
      </c>
      <c r="E19" s="5">
        <f t="shared" si="8"/>
        <v>-488.50773977966315</v>
      </c>
      <c r="F19" s="5">
        <f t="shared" si="10"/>
        <v>2281.2174189538869</v>
      </c>
      <c r="G19" s="5">
        <v>0</v>
      </c>
      <c r="H19" s="9">
        <f t="shared" si="0"/>
        <v>2.9166666666666668E-3</v>
      </c>
      <c r="I19" s="3">
        <f t="shared" si="2"/>
        <v>204</v>
      </c>
      <c r="J19" s="5">
        <f t="shared" si="3"/>
        <v>-94396.254312302073</v>
      </c>
      <c r="K19" s="5">
        <f t="shared" si="9"/>
        <v>493427.32771972584</v>
      </c>
      <c r="L19" s="5">
        <f t="shared" si="1"/>
        <v>399031.0734074238</v>
      </c>
      <c r="M19" s="8">
        <f t="shared" si="4"/>
        <v>29143.552704601476</v>
      </c>
      <c r="N19" s="11">
        <f t="shared" si="5"/>
        <v>7.689139655492877E-2</v>
      </c>
      <c r="O19" s="8">
        <f t="shared" si="6"/>
        <v>9134.7628082106075</v>
      </c>
    </row>
    <row r="20" spans="1:15" x14ac:dyDescent="0.2">
      <c r="A20" s="3">
        <v>2031</v>
      </c>
      <c r="B20" s="4">
        <f>B8</f>
        <v>0.03</v>
      </c>
      <c r="C20" s="5">
        <v>-754</v>
      </c>
      <c r="D20" s="5">
        <f t="shared" si="7"/>
        <v>-285.80382851137335</v>
      </c>
      <c r="E20" s="5">
        <f t="shared" si="8"/>
        <v>-503.16297197305306</v>
      </c>
      <c r="F20" s="5">
        <f t="shared" si="10"/>
        <v>2349.6539415225034</v>
      </c>
      <c r="G20" s="5">
        <v>0</v>
      </c>
      <c r="H20" s="9">
        <f t="shared" si="0"/>
        <v>2.9166666666666668E-3</v>
      </c>
      <c r="I20" s="3">
        <f t="shared" si="2"/>
        <v>216</v>
      </c>
      <c r="J20" s="5">
        <f t="shared" si="3"/>
        <v>-88558.638967946681</v>
      </c>
      <c r="K20" s="5">
        <f t="shared" si="9"/>
        <v>508230.14755131764</v>
      </c>
      <c r="L20" s="5">
        <f t="shared" si="1"/>
        <v>419671.50858337095</v>
      </c>
      <c r="M20" s="8">
        <f t="shared" si="4"/>
        <v>30320.680868404066</v>
      </c>
      <c r="N20" s="11">
        <f t="shared" si="5"/>
        <v>7.5985763738869672E-2</v>
      </c>
      <c r="O20" s="8">
        <f t="shared" si="6"/>
        <v>9680.2456924569215</v>
      </c>
    </row>
    <row r="21" spans="1:15" x14ac:dyDescent="0.2">
      <c r="A21" s="3">
        <v>2032</v>
      </c>
      <c r="B21" s="4">
        <f>B8</f>
        <v>0.03</v>
      </c>
      <c r="C21" s="5">
        <v>-754</v>
      </c>
      <c r="D21" s="5">
        <f t="shared" si="7"/>
        <v>-294.37794336671459</v>
      </c>
      <c r="E21" s="5">
        <f t="shared" si="8"/>
        <v>-518.25786113224467</v>
      </c>
      <c r="F21" s="5">
        <f t="shared" si="10"/>
        <v>2420.1435597681784</v>
      </c>
      <c r="G21" s="5">
        <v>0</v>
      </c>
      <c r="H21" s="6">
        <f t="shared" si="0"/>
        <v>2.9166666666666668E-3</v>
      </c>
      <c r="I21" s="3">
        <f t="shared" si="2"/>
        <v>228</v>
      </c>
      <c r="J21" s="5">
        <f t="shared" si="3"/>
        <v>-82513.397433321908</v>
      </c>
      <c r="K21" s="7">
        <f t="shared" si="9"/>
        <v>523477.05197785719</v>
      </c>
      <c r="L21" s="7">
        <f t="shared" si="1"/>
        <v>440963.65454453527</v>
      </c>
      <c r="M21" s="8">
        <f t="shared" si="4"/>
        <v>31534.239024394952</v>
      </c>
      <c r="N21" s="11">
        <f t="shared" si="5"/>
        <v>7.5140290392456885E-2</v>
      </c>
      <c r="O21" s="8">
        <f t="shared" si="6"/>
        <v>10242.09306323063</v>
      </c>
    </row>
    <row r="22" spans="1:15" x14ac:dyDescent="0.2">
      <c r="A22" s="3">
        <v>2033</v>
      </c>
      <c r="B22" s="4">
        <f>B8</f>
        <v>0.03</v>
      </c>
      <c r="C22" s="5">
        <v>-754</v>
      </c>
      <c r="D22" s="5">
        <f t="shared" si="7"/>
        <v>-303.20928166771603</v>
      </c>
      <c r="E22" s="5">
        <f t="shared" si="8"/>
        <v>-533.80559696621208</v>
      </c>
      <c r="F22" s="5">
        <f t="shared" si="10"/>
        <v>2492.7478665612239</v>
      </c>
      <c r="G22" s="5">
        <v>0</v>
      </c>
      <c r="H22" s="6">
        <f t="shared" si="0"/>
        <v>2.9166666666666668E-3</v>
      </c>
      <c r="I22" s="3">
        <f t="shared" si="2"/>
        <v>240</v>
      </c>
      <c r="J22" s="5">
        <f t="shared" si="3"/>
        <v>-76253.145077488109</v>
      </c>
      <c r="K22" s="7">
        <f t="shared" si="9"/>
        <v>539181.36353719293</v>
      </c>
      <c r="L22" s="7">
        <f t="shared" si="1"/>
        <v>462928.21845970483</v>
      </c>
      <c r="M22" s="8">
        <f t="shared" si="4"/>
        <v>32785.359770297116</v>
      </c>
      <c r="N22" s="11">
        <f t="shared" si="5"/>
        <v>7.4349347009473196E-2</v>
      </c>
      <c r="O22" s="8">
        <f t="shared" si="6"/>
        <v>10820.795855127551</v>
      </c>
    </row>
    <row r="23" spans="1:15" x14ac:dyDescent="0.2">
      <c r="A23" s="3">
        <v>2034</v>
      </c>
      <c r="B23" s="4">
        <f>B8</f>
        <v>0.03</v>
      </c>
      <c r="C23" s="5">
        <v>-754</v>
      </c>
      <c r="D23" s="5">
        <f t="shared" si="7"/>
        <v>-312.30556011774752</v>
      </c>
      <c r="E23" s="5">
        <f t="shared" si="8"/>
        <v>-549.81976487519842</v>
      </c>
      <c r="F23" s="5">
        <f t="shared" si="10"/>
        <v>2567.5303025580606</v>
      </c>
      <c r="G23" s="5">
        <v>0</v>
      </c>
      <c r="H23" s="6">
        <f t="shared" si="0"/>
        <v>2.9166666666666668E-3</v>
      </c>
      <c r="I23" s="3">
        <f t="shared" si="2"/>
        <v>252</v>
      </c>
      <c r="J23" s="5">
        <f t="shared" si="3"/>
        <v>-69770.234620684452</v>
      </c>
      <c r="K23" s="7">
        <f t="shared" si="9"/>
        <v>555356.80444330873</v>
      </c>
      <c r="L23" s="7">
        <f t="shared" si="1"/>
        <v>485586.56982262427</v>
      </c>
      <c r="M23" s="8">
        <f t="shared" si="4"/>
        <v>34075.211093700811</v>
      </c>
      <c r="N23" s="11">
        <f t="shared" si="5"/>
        <v>7.3607980103435527E-2</v>
      </c>
      <c r="O23" s="8">
        <f t="shared" si="6"/>
        <v>11416.859730781376</v>
      </c>
    </row>
    <row r="24" spans="1:15" x14ac:dyDescent="0.2">
      <c r="A24" s="3">
        <v>2035</v>
      </c>
      <c r="B24" s="4">
        <f>B8</f>
        <v>0.03</v>
      </c>
      <c r="C24" s="5">
        <v>-754</v>
      </c>
      <c r="D24" s="5">
        <f t="shared" si="7"/>
        <v>-321.67472692127996</v>
      </c>
      <c r="E24" s="5">
        <f t="shared" si="8"/>
        <v>-566.31435782145434</v>
      </c>
      <c r="F24" s="5">
        <f t="shared" si="10"/>
        <v>2644.5562116348024</v>
      </c>
      <c r="G24" s="5">
        <v>0</v>
      </c>
      <c r="H24" s="6">
        <f t="shared" si="0"/>
        <v>2.9166666666666668E-3</v>
      </c>
      <c r="I24" s="3">
        <f t="shared" si="2"/>
        <v>264</v>
      </c>
      <c r="J24" s="5">
        <f t="shared" si="3"/>
        <v>-63056.746792710779</v>
      </c>
      <c r="K24" s="7">
        <f t="shared" si="9"/>
        <v>572017.50857660803</v>
      </c>
      <c r="L24" s="7">
        <f t="shared" si="1"/>
        <v>508960.76178389724</v>
      </c>
      <c r="M24" s="8">
        <f t="shared" si="4"/>
        <v>35404.997483977786</v>
      </c>
      <c r="N24" s="11">
        <f t="shared" si="5"/>
        <v>7.2911813637907191E-2</v>
      </c>
      <c r="O24" s="8">
        <f t="shared" si="6"/>
        <v>12030.805522704819</v>
      </c>
    </row>
    <row r="25" spans="1:15" x14ac:dyDescent="0.2">
      <c r="A25" s="3">
        <v>2036</v>
      </c>
      <c r="B25" s="4">
        <f>B8</f>
        <v>0.03</v>
      </c>
      <c r="C25" s="5">
        <v>-754</v>
      </c>
      <c r="D25" s="5">
        <f t="shared" si="7"/>
        <v>-331.32496872891835</v>
      </c>
      <c r="E25" s="5">
        <f t="shared" si="8"/>
        <v>-583.30378855609797</v>
      </c>
      <c r="F25" s="5">
        <f t="shared" si="10"/>
        <v>2723.8928979838465</v>
      </c>
      <c r="G25" s="5">
        <v>0</v>
      </c>
      <c r="H25" s="6">
        <f t="shared" si="0"/>
        <v>2.9166666666666668E-3</v>
      </c>
      <c r="I25" s="3">
        <f t="shared" si="2"/>
        <v>276</v>
      </c>
      <c r="J25" s="5">
        <f t="shared" si="3"/>
        <v>-56104.4806590562</v>
      </c>
      <c r="K25" s="7">
        <f t="shared" si="9"/>
        <v>589178.03383390629</v>
      </c>
      <c r="L25" s="7">
        <f t="shared" si="1"/>
        <v>533073.55317485007</v>
      </c>
      <c r="M25" s="8">
        <f t="shared" si="4"/>
        <v>36775.961079338791</v>
      </c>
      <c r="N25" s="11">
        <f t="shared" si="5"/>
        <v>7.2256967217747367E-2</v>
      </c>
      <c r="O25" s="8">
        <f t="shared" si="6"/>
        <v>12663.169688385962</v>
      </c>
    </row>
    <row r="26" spans="1:15" x14ac:dyDescent="0.2">
      <c r="A26" s="3">
        <v>2037</v>
      </c>
      <c r="B26" s="4">
        <f>B8</f>
        <v>0.03</v>
      </c>
      <c r="C26" s="5">
        <v>-754</v>
      </c>
      <c r="D26" s="5">
        <f t="shared" si="7"/>
        <v>-341.26471779078594</v>
      </c>
      <c r="E26" s="5">
        <f t="shared" si="8"/>
        <v>-600.80290221278096</v>
      </c>
      <c r="F26" s="5">
        <f t="shared" si="10"/>
        <v>2805.6096849233618</v>
      </c>
      <c r="G26" s="5">
        <v>0</v>
      </c>
      <c r="H26" s="6">
        <f t="shared" si="0"/>
        <v>2.9166666666666668E-3</v>
      </c>
      <c r="I26" s="3">
        <f t="shared" si="2"/>
        <v>288</v>
      </c>
      <c r="J26" s="5">
        <f t="shared" si="3"/>
        <v>-48904.943602958032</v>
      </c>
      <c r="K26" s="7">
        <f t="shared" si="9"/>
        <v>606853.37484892353</v>
      </c>
      <c r="L26" s="7">
        <f t="shared" si="1"/>
        <v>557948.43124596553</v>
      </c>
      <c r="M26" s="8">
        <f t="shared" si="4"/>
        <v>38189.382850153008</v>
      </c>
      <c r="N26" s="11">
        <f t="shared" si="5"/>
        <v>7.1639987807886524E-2</v>
      </c>
      <c r="O26" s="8">
        <f t="shared" si="6"/>
        <v>13314.504779037539</v>
      </c>
    </row>
    <row r="27" spans="1:15" x14ac:dyDescent="0.2">
      <c r="A27" s="3">
        <v>2038</v>
      </c>
      <c r="B27" s="4">
        <f>B8</f>
        <v>0.03</v>
      </c>
      <c r="C27" s="5">
        <v>-754</v>
      </c>
      <c r="D27" s="5">
        <f t="shared" si="7"/>
        <v>-351.50265932450952</v>
      </c>
      <c r="E27" s="5">
        <f t="shared" si="8"/>
        <v>-618.82698927916442</v>
      </c>
      <c r="F27" s="5">
        <f t="shared" si="10"/>
        <v>2889.7779754710627</v>
      </c>
      <c r="G27" s="5">
        <v>0</v>
      </c>
      <c r="H27" s="6">
        <f t="shared" si="0"/>
        <v>2.9166666666666668E-3</v>
      </c>
      <c r="I27" s="3">
        <f t="shared" si="2"/>
        <v>300</v>
      </c>
      <c r="J27" s="5">
        <f t="shared" si="3"/>
        <v>-41449.340951152852</v>
      </c>
      <c r="K27" s="7">
        <f t="shared" si="9"/>
        <v>625058.9760943912</v>
      </c>
      <c r="L27" s="7">
        <f t="shared" si="1"/>
        <v>583609.63514323835</v>
      </c>
      <c r="M27" s="8">
        <f t="shared" si="4"/>
        <v>39646.583819681488</v>
      </c>
      <c r="N27" s="11">
        <f t="shared" si="5"/>
        <v>7.1057792439967848E-2</v>
      </c>
      <c r="O27" s="8">
        <f t="shared" si="6"/>
        <v>13985.379922408667</v>
      </c>
    </row>
    <row r="28" spans="1:15" x14ac:dyDescent="0.2">
      <c r="A28" s="3">
        <v>2039</v>
      </c>
      <c r="B28" s="4">
        <f>B8</f>
        <v>0.03</v>
      </c>
      <c r="C28" s="5">
        <v>-754</v>
      </c>
      <c r="D28" s="5">
        <f t="shared" si="7"/>
        <v>-362.04773910424484</v>
      </c>
      <c r="E28" s="5">
        <f t="shared" si="8"/>
        <v>-637.39179895753932</v>
      </c>
      <c r="F28" s="5">
        <f t="shared" si="10"/>
        <v>2976.4713147351945</v>
      </c>
      <c r="G28" s="5">
        <v>0</v>
      </c>
      <c r="H28" s="6">
        <f t="shared" si="0"/>
        <v>2.9166666666666668E-3</v>
      </c>
      <c r="I28" s="3">
        <f t="shared" si="2"/>
        <v>312</v>
      </c>
      <c r="J28" s="5">
        <f t="shared" si="3"/>
        <v>-33728.565230647117</v>
      </c>
      <c r="K28" s="7">
        <f t="shared" si="9"/>
        <v>643810.74537722301</v>
      </c>
      <c r="L28" s="7">
        <f t="shared" si="1"/>
        <v>610082.18014657591</v>
      </c>
      <c r="M28" s="8">
        <f t="shared" si="4"/>
        <v>41148.926323418476</v>
      </c>
      <c r="N28" s="11">
        <f t="shared" si="5"/>
        <v>7.0507619897877599E-2</v>
      </c>
      <c r="O28" s="8">
        <f t="shared" si="6"/>
        <v>14676.381320080924</v>
      </c>
    </row>
    <row r="29" spans="1:15" x14ac:dyDescent="0.2">
      <c r="A29" s="3">
        <v>2040</v>
      </c>
      <c r="B29" s="4">
        <f>B8</f>
        <v>0.03</v>
      </c>
      <c r="C29" s="5">
        <v>-754</v>
      </c>
      <c r="D29" s="5">
        <f t="shared" si="7"/>
        <v>-372.9091712773722</v>
      </c>
      <c r="E29" s="5">
        <f t="shared" si="8"/>
        <v>-656.51355292626556</v>
      </c>
      <c r="F29" s="5">
        <f t="shared" si="10"/>
        <v>3065.7654541772504</v>
      </c>
      <c r="G29" s="5">
        <v>0</v>
      </c>
      <c r="H29" s="6">
        <f t="shared" si="0"/>
        <v>2.9166666666666668E-3</v>
      </c>
      <c r="I29" s="3">
        <f t="shared" si="2"/>
        <v>324</v>
      </c>
      <c r="J29" s="5">
        <f t="shared" si="3"/>
        <v>-25733.18504338371</v>
      </c>
      <c r="K29" s="7">
        <f t="shared" si="9"/>
        <v>663125.06773853977</v>
      </c>
      <c r="L29" s="7">
        <f t="shared" si="1"/>
        <v>637391.88269515603</v>
      </c>
      <c r="M29" s="8">
        <f t="shared" si="4"/>
        <v>42697.815308263482</v>
      </c>
      <c r="N29" s="11">
        <f t="shared" si="5"/>
        <v>6.9986989782270109E-2</v>
      </c>
      <c r="O29" s="8">
        <f t="shared" si="6"/>
        <v>15388.112759683352</v>
      </c>
    </row>
    <row r="30" spans="1:15" x14ac:dyDescent="0.2">
      <c r="A30" s="3">
        <v>2041</v>
      </c>
      <c r="B30" s="4">
        <f>B8</f>
        <v>0.03</v>
      </c>
      <c r="C30" s="5">
        <v>-754</v>
      </c>
      <c r="D30" s="5">
        <f t="shared" si="7"/>
        <v>-384.09644641569338</v>
      </c>
      <c r="E30" s="5">
        <f t="shared" si="8"/>
        <v>-676.2089595140535</v>
      </c>
      <c r="F30" s="5">
        <f t="shared" si="10"/>
        <v>3157.7384178025682</v>
      </c>
      <c r="G30" s="5">
        <v>0</v>
      </c>
      <c r="H30" s="6">
        <f t="shared" si="0"/>
        <v>2.9166666666666668E-3</v>
      </c>
      <c r="I30" s="3">
        <f t="shared" si="2"/>
        <v>336</v>
      </c>
      <c r="J30" s="5">
        <f t="shared" si="3"/>
        <v>-17453.433545214742</v>
      </c>
      <c r="K30" s="7">
        <f t="shared" si="9"/>
        <v>683018.81977069599</v>
      </c>
      <c r="L30" s="7">
        <f t="shared" si="1"/>
        <v>665565.38622548128</v>
      </c>
      <c r="M30" s="8">
        <f t="shared" si="4"/>
        <v>44294.699672799106</v>
      </c>
      <c r="N30" s="11">
        <f t="shared" si="5"/>
        <v>6.9493667671923942E-2</v>
      </c>
      <c r="O30" s="8">
        <f t="shared" si="6"/>
        <v>16121.196142473855</v>
      </c>
    </row>
    <row r="31" spans="1:15" x14ac:dyDescent="0.2">
      <c r="A31" s="3">
        <v>2042</v>
      </c>
      <c r="B31" s="4">
        <f>B8</f>
        <v>0.03</v>
      </c>
      <c r="C31" s="5">
        <v>-754</v>
      </c>
      <c r="D31" s="5">
        <f t="shared" si="7"/>
        <v>-395.61933980816417</v>
      </c>
      <c r="E31" s="5">
        <f t="shared" si="8"/>
        <v>-696.49522829947512</v>
      </c>
      <c r="F31" s="5">
        <f t="shared" si="10"/>
        <v>3252.4705703366453</v>
      </c>
      <c r="G31" s="5">
        <v>0</v>
      </c>
      <c r="H31" s="6">
        <f t="shared" si="0"/>
        <v>2.9166666666666668E-3</v>
      </c>
      <c r="I31" s="3">
        <f t="shared" si="2"/>
        <v>348</v>
      </c>
      <c r="J31" s="5">
        <f t="shared" si="3"/>
        <v>-8879.1965151061031</v>
      </c>
      <c r="K31" s="7">
        <f t="shared" si="9"/>
        <v>703509.38436381693</v>
      </c>
      <c r="L31" s="7">
        <f t="shared" si="1"/>
        <v>694630.1878487108</v>
      </c>
      <c r="M31" s="8">
        <f t="shared" si="4"/>
        <v>45941.073649977596</v>
      </c>
      <c r="N31" s="11">
        <f t="shared" si="5"/>
        <v>6.9025635348190423E-2</v>
      </c>
      <c r="O31" s="8">
        <f t="shared" si="6"/>
        <v>16876.272026748076</v>
      </c>
    </row>
    <row r="32" spans="1:15" x14ac:dyDescent="0.2">
      <c r="A32" s="3">
        <v>2043</v>
      </c>
      <c r="B32" s="4">
        <f>B8</f>
        <v>0.03</v>
      </c>
      <c r="C32" s="5">
        <v>-754</v>
      </c>
      <c r="D32" s="5">
        <f t="shared" si="7"/>
        <v>-407.48792000240911</v>
      </c>
      <c r="E32" s="5">
        <f t="shared" si="8"/>
        <v>-717.39008514845943</v>
      </c>
      <c r="F32" s="5">
        <f t="shared" si="10"/>
        <v>3350.0446874467448</v>
      </c>
      <c r="G32" s="5">
        <v>0</v>
      </c>
      <c r="H32" s="6">
        <f t="shared" si="0"/>
        <v>2.9166666666666668E-3</v>
      </c>
      <c r="I32" s="3">
        <f t="shared" si="2"/>
        <v>360</v>
      </c>
      <c r="J32" s="5">
        <f t="shared" ref="J32" si="11">-328457*((1+H32)^360-(1+H32)^I32)/((1+H32)^360-1)</f>
        <v>0</v>
      </c>
      <c r="K32" s="7">
        <f t="shared" si="9"/>
        <v>724614.66589473141</v>
      </c>
      <c r="L32" s="7">
        <f t="shared" si="1"/>
        <v>724614.66589473141</v>
      </c>
      <c r="M32" s="8">
        <f t="shared" si="4"/>
        <v>47638.478233571128</v>
      </c>
      <c r="N32" s="11">
        <f t="shared" si="5"/>
        <v>6.8581065244383968E-2</v>
      </c>
      <c r="O32" s="8">
        <f t="shared" si="6"/>
        <v>17654.000187550519</v>
      </c>
    </row>
    <row r="33" spans="1:15" x14ac:dyDescent="0.2">
      <c r="A33" s="3">
        <v>2044</v>
      </c>
      <c r="B33" s="4">
        <f>B8</f>
        <v>0.03</v>
      </c>
      <c r="C33" s="5">
        <v>0</v>
      </c>
      <c r="D33" s="5">
        <f t="shared" si="7"/>
        <v>-419.71255760248141</v>
      </c>
      <c r="E33" s="5">
        <f t="shared" si="8"/>
        <v>-738.91178770291322</v>
      </c>
      <c r="F33" s="5">
        <f t="shared" si="10"/>
        <v>3450.5460280701473</v>
      </c>
      <c r="G33" s="5">
        <v>0</v>
      </c>
      <c r="I33" s="3"/>
      <c r="J33" s="7">
        <v>0</v>
      </c>
      <c r="K33" s="7">
        <f t="shared" si="9"/>
        <v>746353.10587157332</v>
      </c>
      <c r="L33" s="7">
        <f t="shared" si="1"/>
        <v>746353.10587157332</v>
      </c>
      <c r="M33" s="8">
        <f t="shared" si="4"/>
        <v>49241.500170018939</v>
      </c>
      <c r="N33" s="11">
        <f t="shared" si="5"/>
        <v>6.7955428571428486E-2</v>
      </c>
      <c r="O33" s="8">
        <f t="shared" si="6"/>
        <v>27503.060193177029</v>
      </c>
    </row>
    <row r="34" spans="1:15" x14ac:dyDescent="0.2">
      <c r="A34" s="3">
        <v>2045</v>
      </c>
      <c r="B34" s="4">
        <f>B8</f>
        <v>0.03</v>
      </c>
      <c r="C34" s="5">
        <v>0</v>
      </c>
      <c r="D34" s="5">
        <f t="shared" si="7"/>
        <v>-432.30393433055588</v>
      </c>
      <c r="E34" s="5">
        <f t="shared" si="8"/>
        <v>-761.07914133400061</v>
      </c>
      <c r="F34" s="5">
        <f t="shared" si="10"/>
        <v>3554.0624089122516</v>
      </c>
      <c r="G34" s="5">
        <v>0</v>
      </c>
      <c r="J34" s="7">
        <v>0</v>
      </c>
      <c r="K34" s="7">
        <f t="shared" si="9"/>
        <v>768743.69904772053</v>
      </c>
      <c r="L34" s="7">
        <f t="shared" si="1"/>
        <v>768743.69904772053</v>
      </c>
      <c r="M34" s="8">
        <f t="shared" si="4"/>
        <v>50718.74517511954</v>
      </c>
      <c r="N34" s="11">
        <f t="shared" si="5"/>
        <v>6.7955428571428542E-2</v>
      </c>
      <c r="O34" s="8">
        <f t="shared" si="6"/>
        <v>28328.151998972338</v>
      </c>
    </row>
    <row r="35" spans="1:15" x14ac:dyDescent="0.2">
      <c r="A35" s="3">
        <v>2046</v>
      </c>
      <c r="B35" s="4">
        <f>B8</f>
        <v>0.03</v>
      </c>
      <c r="C35" s="5">
        <v>0</v>
      </c>
      <c r="D35" s="5">
        <f t="shared" si="7"/>
        <v>-445.27305236047255</v>
      </c>
      <c r="E35" s="5">
        <f t="shared" si="8"/>
        <v>-783.91151557402065</v>
      </c>
      <c r="F35" s="5">
        <f t="shared" si="10"/>
        <v>3660.6842811796191</v>
      </c>
      <c r="G35" s="5">
        <v>0</v>
      </c>
      <c r="J35" s="7">
        <v>0</v>
      </c>
      <c r="K35" s="7">
        <f t="shared" si="9"/>
        <v>791806.01001915219</v>
      </c>
      <c r="L35" s="7">
        <f t="shared" si="1"/>
        <v>791806.01001915219</v>
      </c>
      <c r="M35" s="8">
        <f t="shared" si="4"/>
        <v>52240.307530373175</v>
      </c>
      <c r="N35" s="11">
        <f t="shared" si="5"/>
        <v>6.7955428571428597E-2</v>
      </c>
      <c r="O35" s="8">
        <f t="shared" si="6"/>
        <v>29177.996558941508</v>
      </c>
    </row>
    <row r="36" spans="1:15" x14ac:dyDescent="0.2">
      <c r="A36" s="3">
        <v>2047</v>
      </c>
      <c r="B36" s="4">
        <f>B8</f>
        <v>0.03</v>
      </c>
      <c r="C36" s="5">
        <v>0</v>
      </c>
      <c r="D36" s="5">
        <f t="shared" si="7"/>
        <v>-458.63124393128675</v>
      </c>
      <c r="E36" s="5">
        <f t="shared" si="8"/>
        <v>-807.42886104124125</v>
      </c>
      <c r="F36" s="5">
        <f t="shared" si="10"/>
        <v>3770.5048096150076</v>
      </c>
      <c r="G36" s="5">
        <v>0</v>
      </c>
      <c r="J36" s="7">
        <v>0</v>
      </c>
      <c r="K36" s="7">
        <f t="shared" si="9"/>
        <v>815560.19031972683</v>
      </c>
      <c r="L36" s="7">
        <f t="shared" si="1"/>
        <v>815560.19031972683</v>
      </c>
      <c r="M36" s="8">
        <f t="shared" si="4"/>
        <v>53807.516756284385</v>
      </c>
      <c r="N36" s="11">
        <f t="shared" si="5"/>
        <v>6.7955428571428611E-2</v>
      </c>
      <c r="O36" s="8">
        <f t="shared" si="6"/>
        <v>30053.336455709752</v>
      </c>
    </row>
    <row r="37" spans="1:15" x14ac:dyDescent="0.2">
      <c r="A37" s="3">
        <v>2048</v>
      </c>
      <c r="B37" s="4">
        <f>B8</f>
        <v>0.03</v>
      </c>
      <c r="C37" s="5">
        <v>0</v>
      </c>
      <c r="D37" s="5">
        <f t="shared" si="7"/>
        <v>-472.39018124922535</v>
      </c>
      <c r="E37" s="5">
        <f t="shared" si="8"/>
        <v>-831.65172687247855</v>
      </c>
      <c r="F37" s="5">
        <f t="shared" si="10"/>
        <v>3883.6199539034578</v>
      </c>
      <c r="G37" s="5">
        <v>0</v>
      </c>
      <c r="J37" s="7">
        <v>0</v>
      </c>
      <c r="K37" s="7">
        <f t="shared" si="9"/>
        <v>840026.99602931866</v>
      </c>
      <c r="L37" s="7">
        <f t="shared" si="1"/>
        <v>840026.99602931866</v>
      </c>
      <c r="M37" s="8">
        <f t="shared" si="4"/>
        <v>55421.742258972881</v>
      </c>
      <c r="N37" s="11">
        <f t="shared" si="5"/>
        <v>6.7955428571428569E-2</v>
      </c>
      <c r="O37" s="8">
        <f t="shared" si="6"/>
        <v>30954.936549381044</v>
      </c>
    </row>
    <row r="38" spans="1:15" x14ac:dyDescent="0.2">
      <c r="A38" s="3">
        <v>2049</v>
      </c>
      <c r="B38" s="4">
        <f>B8</f>
        <v>0.03</v>
      </c>
      <c r="C38" s="5">
        <v>0</v>
      </c>
      <c r="D38" s="5">
        <f t="shared" si="7"/>
        <v>-486.56188668670211</v>
      </c>
      <c r="E38" s="5">
        <f t="shared" si="8"/>
        <v>-856.60127867865287</v>
      </c>
      <c r="F38" s="5">
        <f t="shared" si="10"/>
        <v>4000.1285525205617</v>
      </c>
      <c r="G38" s="5">
        <v>0</v>
      </c>
      <c r="J38" s="7">
        <v>0</v>
      </c>
      <c r="K38" s="7">
        <f t="shared" si="9"/>
        <v>865227.80591019825</v>
      </c>
      <c r="L38" s="7">
        <f t="shared" si="1"/>
        <v>865227.80591019825</v>
      </c>
      <c r="M38" s="8">
        <f t="shared" si="4"/>
        <v>57084.394526742071</v>
      </c>
      <c r="N38" s="11">
        <f t="shared" si="5"/>
        <v>6.7955428571428569E-2</v>
      </c>
      <c r="O38" s="8">
        <f t="shared" si="6"/>
        <v>31883.58464586248</v>
      </c>
    </row>
    <row r="39" spans="1:15" x14ac:dyDescent="0.2">
      <c r="A39" s="3">
        <v>2050</v>
      </c>
      <c r="B39" s="4">
        <f>B8</f>
        <v>0.03</v>
      </c>
      <c r="C39" s="5">
        <v>0</v>
      </c>
      <c r="D39" s="5">
        <f t="shared" si="7"/>
        <v>-501.1587432873032</v>
      </c>
      <c r="E39" s="5">
        <f t="shared" si="8"/>
        <v>-882.29931703901252</v>
      </c>
      <c r="F39" s="5">
        <f t="shared" si="10"/>
        <v>4120.1324090961789</v>
      </c>
      <c r="G39" s="5">
        <v>0</v>
      </c>
      <c r="J39" s="7">
        <v>0</v>
      </c>
      <c r="K39" s="7">
        <f t="shared" si="9"/>
        <v>891184.64008750417</v>
      </c>
      <c r="L39" s="7">
        <f t="shared" si="1"/>
        <v>891184.64008750417</v>
      </c>
      <c r="M39" s="8">
        <f t="shared" si="4"/>
        <v>58796.926362544284</v>
      </c>
      <c r="N39" s="11">
        <f t="shared" si="5"/>
        <v>6.79554285714285E-2</v>
      </c>
      <c r="O39" s="8">
        <f t="shared" si="6"/>
        <v>32840.092185238362</v>
      </c>
    </row>
    <row r="40" spans="1:15" x14ac:dyDescent="0.2">
      <c r="A40" s="3">
        <v>2051</v>
      </c>
      <c r="B40" s="4">
        <f>B8</f>
        <v>0.03</v>
      </c>
      <c r="C40" s="5">
        <v>0</v>
      </c>
      <c r="D40" s="5">
        <f t="shared" ref="D40:D70" si="12">D39*(1+B40)</f>
        <v>-516.19350558592225</v>
      </c>
      <c r="E40" s="5">
        <f t="shared" ref="E40:E70" si="13">E39*(1+B40)</f>
        <v>-908.76829655018287</v>
      </c>
      <c r="F40" s="5">
        <f t="shared" ref="F40:F70" si="14">F39*(1+B40)</f>
        <v>4243.7363813690645</v>
      </c>
      <c r="G40" s="5">
        <v>0</v>
      </c>
      <c r="J40" s="7">
        <v>0</v>
      </c>
      <c r="K40" s="7">
        <f t="shared" ref="K40:K70" si="15">K39*(1+B40)</f>
        <v>917920.17929012934</v>
      </c>
      <c r="L40" s="7">
        <f t="shared" si="1"/>
        <v>917920.17929012934</v>
      </c>
      <c r="M40" s="8">
        <f t="shared" si="4"/>
        <v>60560.834153420677</v>
      </c>
      <c r="N40" s="11">
        <f t="shared" si="5"/>
        <v>6.7955428571428583E-2</v>
      </c>
      <c r="O40" s="8">
        <f t="shared" si="6"/>
        <v>33825.294950795513</v>
      </c>
    </row>
    <row r="41" spans="1:15" x14ac:dyDescent="0.2">
      <c r="A41" s="3">
        <v>2052</v>
      </c>
      <c r="B41" s="4">
        <f>B8</f>
        <v>0.03</v>
      </c>
      <c r="C41" s="5">
        <v>0</v>
      </c>
      <c r="D41" s="5">
        <f t="shared" si="12"/>
        <v>-531.67931075349998</v>
      </c>
      <c r="E41" s="5">
        <f t="shared" si="13"/>
        <v>-936.03134544668842</v>
      </c>
      <c r="F41" s="5">
        <f t="shared" si="14"/>
        <v>4371.0484728101364</v>
      </c>
      <c r="G41" s="5">
        <v>0</v>
      </c>
      <c r="J41" s="7">
        <v>0</v>
      </c>
      <c r="K41" s="7">
        <f t="shared" si="15"/>
        <v>945457.78466883325</v>
      </c>
      <c r="L41" s="7">
        <f t="shared" si="1"/>
        <v>945457.78466883325</v>
      </c>
      <c r="M41" s="8">
        <f t="shared" si="4"/>
        <v>62377.659178023292</v>
      </c>
      <c r="N41" s="11">
        <f t="shared" si="5"/>
        <v>6.7955428571428569E-2</v>
      </c>
      <c r="O41" s="8">
        <f t="shared" si="6"/>
        <v>34840.053799319379</v>
      </c>
    </row>
    <row r="42" spans="1:15" x14ac:dyDescent="0.2">
      <c r="A42" s="3">
        <v>2053</v>
      </c>
      <c r="B42" s="4">
        <f>B8</f>
        <v>0.03</v>
      </c>
      <c r="C42" s="5">
        <v>0</v>
      </c>
      <c r="D42" s="5">
        <f t="shared" si="12"/>
        <v>-547.62969007610502</v>
      </c>
      <c r="E42" s="5">
        <f t="shared" si="13"/>
        <v>-964.11228581008913</v>
      </c>
      <c r="F42" s="5">
        <f t="shared" si="14"/>
        <v>4502.1799269944404</v>
      </c>
      <c r="G42" s="5">
        <v>0</v>
      </c>
      <c r="J42" s="7">
        <v>0</v>
      </c>
      <c r="K42" s="7">
        <f t="shared" si="15"/>
        <v>973821.51820889825</v>
      </c>
      <c r="L42" s="7">
        <f t="shared" si="1"/>
        <v>973821.51820889825</v>
      </c>
      <c r="M42" s="8">
        <f t="shared" si="4"/>
        <v>64248.988953363958</v>
      </c>
      <c r="N42" s="11">
        <f t="shared" si="5"/>
        <v>6.7955428571428528E-2</v>
      </c>
      <c r="O42" s="8">
        <f t="shared" si="6"/>
        <v>35885.255413298953</v>
      </c>
    </row>
    <row r="43" spans="1:15" x14ac:dyDescent="0.2">
      <c r="A43" s="3">
        <v>2054</v>
      </c>
      <c r="B43" s="4">
        <f>B8</f>
        <v>0.03</v>
      </c>
      <c r="C43" s="5">
        <v>0</v>
      </c>
      <c r="D43" s="5">
        <f t="shared" si="12"/>
        <v>-564.0585807783882</v>
      </c>
      <c r="E43" s="5">
        <f t="shared" si="13"/>
        <v>-993.03565438439182</v>
      </c>
      <c r="F43" s="5">
        <f t="shared" si="14"/>
        <v>4637.2453248042739</v>
      </c>
      <c r="G43" s="5">
        <v>0</v>
      </c>
      <c r="J43" s="7">
        <v>0</v>
      </c>
      <c r="K43" s="7">
        <f t="shared" si="15"/>
        <v>1003036.1637551652</v>
      </c>
      <c r="L43" s="7">
        <f t="shared" si="1"/>
        <v>1003036.1637551652</v>
      </c>
      <c r="M43" s="8">
        <f t="shared" si="4"/>
        <v>66176.458621964848</v>
      </c>
      <c r="N43" s="11">
        <f t="shared" si="5"/>
        <v>6.79554285714285E-2</v>
      </c>
      <c r="O43" s="8">
        <f t="shared" si="6"/>
        <v>36961.813075697923</v>
      </c>
    </row>
    <row r="44" spans="1:15" x14ac:dyDescent="0.2">
      <c r="A44" s="3">
        <v>2055</v>
      </c>
      <c r="B44" s="4">
        <f>B8</f>
        <v>0.03</v>
      </c>
      <c r="C44" s="5">
        <v>0</v>
      </c>
      <c r="D44" s="5">
        <f t="shared" si="12"/>
        <v>-580.98033820173987</v>
      </c>
      <c r="E44" s="5">
        <f t="shared" si="13"/>
        <v>-1022.8267240159236</v>
      </c>
      <c r="F44" s="5">
        <f t="shared" si="14"/>
        <v>4776.3626845484023</v>
      </c>
      <c r="G44" s="5">
        <v>0</v>
      </c>
      <c r="J44" s="7">
        <v>0</v>
      </c>
      <c r="K44" s="7">
        <f t="shared" si="15"/>
        <v>1033127.2486678201</v>
      </c>
      <c r="L44" s="7">
        <f t="shared" si="1"/>
        <v>1033127.2486678201</v>
      </c>
      <c r="M44" s="8">
        <f t="shared" si="4"/>
        <v>68161.752380623802</v>
      </c>
      <c r="N44" s="11">
        <f t="shared" si="5"/>
        <v>6.7955428571428514E-2</v>
      </c>
      <c r="O44" s="8">
        <f t="shared" si="6"/>
        <v>38070.667467968866</v>
      </c>
    </row>
    <row r="45" spans="1:15" x14ac:dyDescent="0.2">
      <c r="A45" s="3">
        <v>2056</v>
      </c>
      <c r="B45" s="4">
        <f>B8</f>
        <v>0.03</v>
      </c>
      <c r="C45" s="5">
        <v>0</v>
      </c>
      <c r="D45" s="5">
        <f t="shared" si="12"/>
        <v>-598.40974834779206</v>
      </c>
      <c r="E45" s="5">
        <f t="shared" si="13"/>
        <v>-1053.5115257364014</v>
      </c>
      <c r="F45" s="5">
        <f t="shared" si="14"/>
        <v>4919.6535650848546</v>
      </c>
      <c r="G45" s="5">
        <v>0</v>
      </c>
      <c r="J45" s="7">
        <v>0</v>
      </c>
      <c r="K45" s="7">
        <f t="shared" si="15"/>
        <v>1064121.0661278549</v>
      </c>
      <c r="L45" s="7">
        <f t="shared" si="1"/>
        <v>1064121.0661278549</v>
      </c>
      <c r="M45" s="8">
        <f t="shared" si="4"/>
        <v>70206.604952042675</v>
      </c>
      <c r="N45" s="11">
        <f t="shared" si="5"/>
        <v>6.7955428571428667E-2</v>
      </c>
      <c r="O45" s="8">
        <f t="shared" si="6"/>
        <v>39212.787492007934</v>
      </c>
    </row>
    <row r="46" spans="1:15" x14ac:dyDescent="0.2">
      <c r="A46" s="3">
        <v>2057</v>
      </c>
      <c r="B46" s="4">
        <f>B8</f>
        <v>0.03</v>
      </c>
      <c r="C46" s="5">
        <v>0</v>
      </c>
      <c r="D46" s="5">
        <f t="shared" si="12"/>
        <v>-616.36204079822585</v>
      </c>
      <c r="E46" s="5">
        <f t="shared" si="13"/>
        <v>-1085.1168715084934</v>
      </c>
      <c r="F46" s="5">
        <f t="shared" si="14"/>
        <v>5067.2431720374007</v>
      </c>
      <c r="G46" s="5">
        <v>0</v>
      </c>
      <c r="J46" s="7">
        <v>0</v>
      </c>
      <c r="K46" s="7">
        <f t="shared" si="15"/>
        <v>1096044.6981116906</v>
      </c>
      <c r="L46" s="7">
        <f t="shared" si="1"/>
        <v>1096044.6981116906</v>
      </c>
      <c r="M46" s="8">
        <f t="shared" si="4"/>
        <v>72312.803100603895</v>
      </c>
      <c r="N46" s="11">
        <f t="shared" si="5"/>
        <v>6.7955428571428597E-2</v>
      </c>
      <c r="O46" s="8">
        <f t="shared" si="6"/>
        <v>40389.171116768179</v>
      </c>
    </row>
    <row r="47" spans="1:15" x14ac:dyDescent="0.2">
      <c r="A47" s="3">
        <v>2058</v>
      </c>
      <c r="B47" s="4">
        <f>B8</f>
        <v>0.03</v>
      </c>
      <c r="C47" s="5">
        <v>0</v>
      </c>
      <c r="D47" s="5">
        <f t="shared" si="12"/>
        <v>-634.85290202217266</v>
      </c>
      <c r="E47" s="5">
        <f t="shared" si="13"/>
        <v>-1117.6703776537483</v>
      </c>
      <c r="F47" s="5">
        <f t="shared" si="14"/>
        <v>5219.2604671985227</v>
      </c>
      <c r="G47" s="5">
        <v>0</v>
      </c>
      <c r="J47" s="7">
        <v>0</v>
      </c>
      <c r="K47" s="7">
        <f t="shared" si="15"/>
        <v>1128926.0390550413</v>
      </c>
      <c r="L47" s="7">
        <f t="shared" si="1"/>
        <v>1128926.0390550413</v>
      </c>
      <c r="M47" s="8">
        <f t="shared" si="4"/>
        <v>74482.18719362191</v>
      </c>
      <c r="N47" s="11">
        <f t="shared" si="5"/>
        <v>6.79554285714285E-2</v>
      </c>
      <c r="O47" s="8">
        <f t="shared" si="6"/>
        <v>41600.846250271221</v>
      </c>
    </row>
    <row r="48" spans="1:15" x14ac:dyDescent="0.2">
      <c r="A48" s="3">
        <v>2059</v>
      </c>
      <c r="B48" s="4">
        <f>B8</f>
        <v>0.03</v>
      </c>
      <c r="C48" s="5">
        <v>0</v>
      </c>
      <c r="D48" s="5">
        <f t="shared" si="12"/>
        <v>-653.89848908283784</v>
      </c>
      <c r="E48" s="5">
        <f t="shared" si="13"/>
        <v>-1151.2004889833609</v>
      </c>
      <c r="F48" s="5">
        <f t="shared" si="14"/>
        <v>5375.8382812144782</v>
      </c>
      <c r="G48" s="5">
        <v>0</v>
      </c>
      <c r="J48" s="7">
        <v>0</v>
      </c>
      <c r="K48" s="7">
        <f t="shared" si="15"/>
        <v>1162793.8202266926</v>
      </c>
      <c r="L48" s="7">
        <f t="shared" si="1"/>
        <v>1162793.8202266926</v>
      </c>
      <c r="M48" s="8">
        <f t="shared" si="4"/>
        <v>76716.652809430685</v>
      </c>
      <c r="N48" s="11">
        <f t="shared" si="5"/>
        <v>6.7955428571428611E-2</v>
      </c>
      <c r="O48" s="8">
        <f t="shared" si="6"/>
        <v>42848.871637779361</v>
      </c>
    </row>
    <row r="49" spans="1:15" x14ac:dyDescent="0.2">
      <c r="A49" s="3">
        <v>2060</v>
      </c>
      <c r="B49" s="4">
        <f>B8</f>
        <v>0.03</v>
      </c>
      <c r="C49" s="5">
        <v>0</v>
      </c>
      <c r="D49" s="5">
        <f t="shared" si="12"/>
        <v>-673.51544375532296</v>
      </c>
      <c r="E49" s="5">
        <f t="shared" si="13"/>
        <v>-1185.7365036528618</v>
      </c>
      <c r="F49" s="5">
        <f t="shared" si="14"/>
        <v>5537.1134296509126</v>
      </c>
      <c r="G49" s="5">
        <v>0</v>
      </c>
      <c r="J49" s="7">
        <v>0</v>
      </c>
      <c r="K49" s="7">
        <f t="shared" si="15"/>
        <v>1197677.6348334935</v>
      </c>
      <c r="L49" s="7">
        <f t="shared" si="1"/>
        <v>1197677.6348334935</v>
      </c>
      <c r="M49" s="8">
        <f t="shared" si="4"/>
        <v>79018.152393713652</v>
      </c>
      <c r="N49" s="11">
        <f t="shared" si="5"/>
        <v>6.7955428571428653E-2</v>
      </c>
      <c r="O49" s="8">
        <f t="shared" si="6"/>
        <v>44134.337786912736</v>
      </c>
    </row>
    <row r="50" spans="1:15" x14ac:dyDescent="0.2">
      <c r="A50" s="3">
        <v>2061</v>
      </c>
      <c r="B50" s="4">
        <f>B8</f>
        <v>0.03</v>
      </c>
      <c r="C50" s="5">
        <v>0</v>
      </c>
      <c r="D50" s="5">
        <f t="shared" si="12"/>
        <v>-693.72090706798269</v>
      </c>
      <c r="E50" s="5">
        <f t="shared" si="13"/>
        <v>-1221.3085987624477</v>
      </c>
      <c r="F50" s="5">
        <f t="shared" si="14"/>
        <v>5703.2268325404402</v>
      </c>
      <c r="G50" s="5">
        <v>0</v>
      </c>
      <c r="J50" s="7">
        <v>0</v>
      </c>
      <c r="K50" s="7">
        <f t="shared" si="15"/>
        <v>1233607.9638784984</v>
      </c>
      <c r="L50" s="7">
        <f t="shared" si="1"/>
        <v>1233607.9638784984</v>
      </c>
      <c r="M50" s="8">
        <f t="shared" si="4"/>
        <v>81388.696965525029</v>
      </c>
      <c r="N50" s="11">
        <f t="shared" si="5"/>
        <v>6.7955428571428611E-2</v>
      </c>
      <c r="O50" s="8">
        <f t="shared" si="6"/>
        <v>45458.367920520119</v>
      </c>
    </row>
    <row r="51" spans="1:15" x14ac:dyDescent="0.2">
      <c r="A51" s="3">
        <v>2062</v>
      </c>
      <c r="B51" s="4">
        <f>B8</f>
        <v>0.03</v>
      </c>
      <c r="C51" s="5">
        <v>0</v>
      </c>
      <c r="D51" s="5">
        <f t="shared" si="12"/>
        <v>-714.53253428002222</v>
      </c>
      <c r="E51" s="5">
        <f t="shared" si="13"/>
        <v>-1257.9478567253211</v>
      </c>
      <c r="F51" s="5">
        <f t="shared" si="14"/>
        <v>5874.3236375166534</v>
      </c>
      <c r="G51" s="5">
        <v>0</v>
      </c>
      <c r="J51" s="7">
        <v>0</v>
      </c>
      <c r="K51" s="7">
        <f t="shared" si="15"/>
        <v>1270616.2027948534</v>
      </c>
      <c r="L51" s="7">
        <f t="shared" si="1"/>
        <v>1270616.2027948534</v>
      </c>
      <c r="M51" s="8">
        <f t="shared" si="4"/>
        <v>83830.35787449067</v>
      </c>
      <c r="N51" s="11">
        <f t="shared" si="5"/>
        <v>6.7955428571428514E-2</v>
      </c>
      <c r="O51" s="8">
        <f t="shared" si="6"/>
        <v>46822.118958135718</v>
      </c>
    </row>
    <row r="52" spans="1:15" x14ac:dyDescent="0.2">
      <c r="A52" s="3">
        <v>2063</v>
      </c>
      <c r="B52" s="4">
        <f>B8</f>
        <v>0.03</v>
      </c>
      <c r="C52" s="5">
        <v>0</v>
      </c>
      <c r="D52" s="5">
        <f t="shared" si="12"/>
        <v>-735.96851030842288</v>
      </c>
      <c r="E52" s="5">
        <f t="shared" si="13"/>
        <v>-1295.6862924270808</v>
      </c>
      <c r="F52" s="5">
        <f t="shared" si="14"/>
        <v>6050.553346642153</v>
      </c>
      <c r="G52" s="5">
        <v>0</v>
      </c>
      <c r="J52" s="7">
        <v>0</v>
      </c>
      <c r="K52" s="7">
        <f t="shared" si="15"/>
        <v>1308734.688878699</v>
      </c>
      <c r="L52" s="7">
        <f t="shared" si="1"/>
        <v>1308734.688878699</v>
      </c>
      <c r="M52" s="8">
        <f t="shared" si="4"/>
        <v>86345.268610725398</v>
      </c>
      <c r="N52" s="11">
        <f t="shared" si="5"/>
        <v>6.7955428571428528E-2</v>
      </c>
      <c r="O52" s="8">
        <f t="shared" si="6"/>
        <v>48226.78252687979</v>
      </c>
    </row>
    <row r="53" spans="1:15" x14ac:dyDescent="0.2">
      <c r="A53" s="3">
        <v>2064</v>
      </c>
      <c r="B53" s="4">
        <f>B8</f>
        <v>0.03</v>
      </c>
      <c r="C53" s="5">
        <v>0</v>
      </c>
      <c r="D53" s="5">
        <f t="shared" si="12"/>
        <v>-758.04756561767556</v>
      </c>
      <c r="E53" s="5">
        <f t="shared" si="13"/>
        <v>-1334.5568811998933</v>
      </c>
      <c r="F53" s="5">
        <f t="shared" si="14"/>
        <v>6232.0699470414174</v>
      </c>
      <c r="G53" s="5">
        <v>0</v>
      </c>
      <c r="J53" s="7">
        <v>0</v>
      </c>
      <c r="K53" s="7">
        <f t="shared" si="15"/>
        <v>1347996.7295450601</v>
      </c>
      <c r="L53" s="7">
        <f t="shared" si="1"/>
        <v>1347996.7295450601</v>
      </c>
      <c r="M53" s="8">
        <f t="shared" si="4"/>
        <v>88935.626669047284</v>
      </c>
      <c r="N53" s="11">
        <f t="shared" si="5"/>
        <v>6.7955428571428625E-2</v>
      </c>
      <c r="O53" s="8">
        <f t="shared" si="6"/>
        <v>49673.586002686185</v>
      </c>
    </row>
    <row r="54" spans="1:15" x14ac:dyDescent="0.2">
      <c r="A54" s="3">
        <v>2065</v>
      </c>
      <c r="B54" s="4">
        <f>B8</f>
        <v>0.03</v>
      </c>
      <c r="C54" s="5">
        <v>0</v>
      </c>
      <c r="D54" s="5">
        <f t="shared" si="12"/>
        <v>-780.78899258620584</v>
      </c>
      <c r="E54" s="5">
        <f t="shared" si="13"/>
        <v>-1374.5935876358901</v>
      </c>
      <c r="F54" s="5">
        <f t="shared" si="14"/>
        <v>6419.03204545266</v>
      </c>
      <c r="G54" s="5">
        <v>0</v>
      </c>
      <c r="J54" s="7">
        <v>0</v>
      </c>
      <c r="K54" s="7">
        <f t="shared" si="15"/>
        <v>1388436.631431412</v>
      </c>
      <c r="L54" s="7">
        <f t="shared" si="1"/>
        <v>1388436.631431412</v>
      </c>
      <c r="M54" s="8">
        <f t="shared" si="4"/>
        <v>91603.695469118655</v>
      </c>
      <c r="N54" s="11">
        <f t="shared" si="5"/>
        <v>6.7955428571428569E-2</v>
      </c>
      <c r="O54" s="8">
        <f t="shared" si="6"/>
        <v>51163.793582766775</v>
      </c>
    </row>
    <row r="55" spans="1:15" x14ac:dyDescent="0.2">
      <c r="A55" s="3">
        <v>2066</v>
      </c>
      <c r="B55" s="4">
        <f>B8</f>
        <v>0.03</v>
      </c>
      <c r="C55" s="5">
        <v>0</v>
      </c>
      <c r="D55" s="5">
        <f t="shared" si="12"/>
        <v>-804.21266236379199</v>
      </c>
      <c r="E55" s="5">
        <f t="shared" si="13"/>
        <v>-1415.8313952649669</v>
      </c>
      <c r="F55" s="5">
        <f t="shared" si="14"/>
        <v>6611.6030068162399</v>
      </c>
      <c r="G55" s="5">
        <v>0</v>
      </c>
      <c r="J55" s="7">
        <v>0</v>
      </c>
      <c r="K55" s="7">
        <f t="shared" si="15"/>
        <v>1430089.7303743544</v>
      </c>
      <c r="L55" s="7">
        <f t="shared" si="1"/>
        <v>1430089.7303743544</v>
      </c>
      <c r="M55" s="8">
        <f t="shared" si="4"/>
        <v>94351.806333192231</v>
      </c>
      <c r="N55" s="11">
        <f t="shared" si="5"/>
        <v>6.7955428571428583E-2</v>
      </c>
      <c r="O55" s="8">
        <f t="shared" si="6"/>
        <v>52698.70739024978</v>
      </c>
    </row>
    <row r="56" spans="1:15" x14ac:dyDescent="0.2">
      <c r="A56" s="3">
        <v>2067</v>
      </c>
      <c r="B56" s="4">
        <f>B8</f>
        <v>0.03</v>
      </c>
      <c r="C56" s="5">
        <v>0</v>
      </c>
      <c r="D56" s="5">
        <f t="shared" si="12"/>
        <v>-828.33904223470574</v>
      </c>
      <c r="E56" s="5">
        <f t="shared" si="13"/>
        <v>-1458.3063371229159</v>
      </c>
      <c r="F56" s="5">
        <f t="shared" si="14"/>
        <v>6809.9510970207275</v>
      </c>
      <c r="G56" s="5">
        <v>0</v>
      </c>
      <c r="J56" s="7">
        <v>0</v>
      </c>
      <c r="K56" s="7">
        <f t="shared" si="15"/>
        <v>1472992.422285585</v>
      </c>
      <c r="L56" s="7">
        <f t="shared" si="1"/>
        <v>1472992.422285585</v>
      </c>
      <c r="M56" s="8">
        <f t="shared" si="4"/>
        <v>97182.360523187846</v>
      </c>
      <c r="N56" s="11">
        <f t="shared" si="5"/>
        <v>6.7955428571428472E-2</v>
      </c>
      <c r="O56" s="8">
        <f t="shared" si="6"/>
        <v>54279.668611957277</v>
      </c>
    </row>
    <row r="57" spans="1:15" x14ac:dyDescent="0.2">
      <c r="A57" s="3">
        <v>2068</v>
      </c>
      <c r="B57" s="4">
        <f>B8</f>
        <v>0.03</v>
      </c>
      <c r="C57" s="5">
        <v>0</v>
      </c>
      <c r="D57" s="5">
        <f t="shared" si="12"/>
        <v>-853.18921350174696</v>
      </c>
      <c r="E57" s="5">
        <f t="shared" si="13"/>
        <v>-1502.0555272366034</v>
      </c>
      <c r="F57" s="5">
        <f t="shared" si="14"/>
        <v>7014.2496299313498</v>
      </c>
      <c r="G57" s="5">
        <v>0</v>
      </c>
      <c r="J57" s="7">
        <v>0</v>
      </c>
      <c r="K57" s="7">
        <f t="shared" si="15"/>
        <v>1517182.1949541525</v>
      </c>
      <c r="L57" s="7">
        <f t="shared" si="1"/>
        <v>1517182.1949541525</v>
      </c>
      <c r="M57" s="8">
        <f t="shared" si="4"/>
        <v>100097.83133888348</v>
      </c>
      <c r="N57" s="11">
        <f t="shared" si="5"/>
        <v>6.7955428571428472E-2</v>
      </c>
      <c r="O57" s="8">
        <f t="shared" si="6"/>
        <v>55908.058670315993</v>
      </c>
    </row>
    <row r="58" spans="1:15" x14ac:dyDescent="0.2">
      <c r="A58" s="3">
        <v>2069</v>
      </c>
      <c r="B58" s="4">
        <f>B8</f>
        <v>0.03</v>
      </c>
      <c r="C58" s="5">
        <v>0</v>
      </c>
      <c r="D58" s="5">
        <f t="shared" si="12"/>
        <v>-878.78488990679944</v>
      </c>
      <c r="E58" s="5">
        <f t="shared" si="13"/>
        <v>-1547.1171930537016</v>
      </c>
      <c r="F58" s="5">
        <f t="shared" si="14"/>
        <v>7224.6771188292905</v>
      </c>
      <c r="G58" s="5">
        <v>0</v>
      </c>
      <c r="J58" s="7">
        <v>0</v>
      </c>
      <c r="K58" s="7">
        <f t="shared" si="15"/>
        <v>1562697.6608027772</v>
      </c>
      <c r="L58" s="7">
        <f t="shared" si="1"/>
        <v>1562697.6608027772</v>
      </c>
      <c r="M58" s="8">
        <f t="shared" si="4"/>
        <v>103100.76627905018</v>
      </c>
      <c r="N58" s="11">
        <f t="shared" si="5"/>
        <v>6.7955428571428611E-2</v>
      </c>
      <c r="O58" s="8">
        <f t="shared" si="6"/>
        <v>57585.300430425479</v>
      </c>
    </row>
    <row r="59" spans="1:15" x14ac:dyDescent="0.2">
      <c r="A59" s="3">
        <v>2070</v>
      </c>
      <c r="B59" s="4">
        <f>B8</f>
        <v>0.03</v>
      </c>
      <c r="C59" s="5">
        <v>0</v>
      </c>
      <c r="D59" s="5">
        <f t="shared" si="12"/>
        <v>-905.14843660400345</v>
      </c>
      <c r="E59" s="5">
        <f t="shared" si="13"/>
        <v>-1593.5307088453128</v>
      </c>
      <c r="F59" s="5">
        <f t="shared" si="14"/>
        <v>7441.4174323941697</v>
      </c>
      <c r="G59" s="5">
        <v>0</v>
      </c>
      <c r="J59" s="7">
        <v>0</v>
      </c>
      <c r="K59" s="7">
        <f t="shared" si="15"/>
        <v>1609578.5906268605</v>
      </c>
      <c r="L59" s="7">
        <f t="shared" si="1"/>
        <v>1609578.5906268605</v>
      </c>
      <c r="M59" s="8">
        <f t="shared" si="4"/>
        <v>106193.78926742158</v>
      </c>
      <c r="N59" s="11">
        <f t="shared" si="5"/>
        <v>6.7955428571428542E-2</v>
      </c>
      <c r="O59" s="8">
        <f t="shared" si="6"/>
        <v>59312.859443338246</v>
      </c>
    </row>
    <row r="60" spans="1:15" x14ac:dyDescent="0.2">
      <c r="A60" s="3">
        <v>2071</v>
      </c>
      <c r="B60" s="4">
        <f>B8</f>
        <v>0.03</v>
      </c>
      <c r="C60" s="5">
        <v>0</v>
      </c>
      <c r="D60" s="5">
        <f t="shared" si="12"/>
        <v>-932.30288970212359</v>
      </c>
      <c r="E60" s="5">
        <f t="shared" si="13"/>
        <v>-1641.3366301106723</v>
      </c>
      <c r="F60" s="5">
        <f t="shared" si="14"/>
        <v>7664.6599553659953</v>
      </c>
      <c r="G60" s="5">
        <v>0</v>
      </c>
      <c r="J60" s="7">
        <v>0</v>
      </c>
      <c r="K60" s="7">
        <f t="shared" si="15"/>
        <v>1657865.9483456663</v>
      </c>
      <c r="L60" s="7">
        <f t="shared" si="1"/>
        <v>1657865.9483456663</v>
      </c>
      <c r="M60" s="8">
        <f t="shared" si="4"/>
        <v>109379.60294544417</v>
      </c>
      <c r="N60" s="11">
        <f t="shared" si="5"/>
        <v>6.79554285714285E-2</v>
      </c>
      <c r="O60" s="8">
        <f t="shared" si="6"/>
        <v>61092.245226638392</v>
      </c>
    </row>
    <row r="61" spans="1:15" x14ac:dyDescent="0.2">
      <c r="A61" s="3">
        <v>2072</v>
      </c>
      <c r="B61" s="4">
        <f>B8</f>
        <v>0.03</v>
      </c>
      <c r="C61" s="5">
        <v>0</v>
      </c>
      <c r="D61" s="5">
        <f t="shared" si="12"/>
        <v>-960.27197639318729</v>
      </c>
      <c r="E61" s="5">
        <f t="shared" si="13"/>
        <v>-1690.5767290139925</v>
      </c>
      <c r="F61" s="5">
        <f t="shared" si="14"/>
        <v>7894.5997540269755</v>
      </c>
      <c r="G61" s="5">
        <v>0</v>
      </c>
      <c r="J61" s="7">
        <v>0</v>
      </c>
      <c r="K61" s="7">
        <f t="shared" si="15"/>
        <v>1707601.9267960363</v>
      </c>
      <c r="L61" s="7">
        <f t="shared" si="1"/>
        <v>1707601.9267960363</v>
      </c>
      <c r="M61" s="8">
        <f t="shared" si="4"/>
        <v>112660.99103380757</v>
      </c>
      <c r="N61" s="11">
        <f t="shared" si="5"/>
        <v>6.7955428571428542E-2</v>
      </c>
      <c r="O61" s="8">
        <f t="shared" si="6"/>
        <v>62925.012583437543</v>
      </c>
    </row>
    <row r="62" spans="1:15" x14ac:dyDescent="0.2">
      <c r="A62" s="3">
        <v>2073</v>
      </c>
      <c r="B62" s="4">
        <f>B8</f>
        <v>0.03</v>
      </c>
      <c r="C62" s="5">
        <v>0</v>
      </c>
      <c r="D62" s="5">
        <f t="shared" si="12"/>
        <v>-989.08013568498291</v>
      </c>
      <c r="E62" s="5">
        <f t="shared" si="13"/>
        <v>-1741.2940308844122</v>
      </c>
      <c r="F62" s="5">
        <f t="shared" si="14"/>
        <v>8131.4377466477854</v>
      </c>
      <c r="G62" s="5">
        <v>0</v>
      </c>
      <c r="J62" s="7">
        <v>0</v>
      </c>
      <c r="K62" s="7">
        <f t="shared" si="15"/>
        <v>1758829.9845999174</v>
      </c>
      <c r="L62" s="7">
        <f t="shared" si="1"/>
        <v>1758829.9845999174</v>
      </c>
      <c r="M62" s="8">
        <f t="shared" si="4"/>
        <v>116040.82076482181</v>
      </c>
      <c r="N62" s="11">
        <f t="shared" si="5"/>
        <v>6.7955428571428556E-2</v>
      </c>
      <c r="O62" s="8">
        <f t="shared" si="6"/>
        <v>64812.762960940687</v>
      </c>
    </row>
    <row r="63" spans="1:15" x14ac:dyDescent="0.2">
      <c r="A63" s="3">
        <v>2074</v>
      </c>
      <c r="B63" s="4">
        <f>B8</f>
        <v>0.03</v>
      </c>
      <c r="C63" s="5">
        <v>0</v>
      </c>
      <c r="D63" s="5">
        <f t="shared" si="12"/>
        <v>-1018.7525397555324</v>
      </c>
      <c r="E63" s="5">
        <f t="shared" si="13"/>
        <v>-1793.5328518109447</v>
      </c>
      <c r="F63" s="5">
        <f t="shared" si="14"/>
        <v>8375.3808790472194</v>
      </c>
      <c r="G63" s="5">
        <v>0</v>
      </c>
      <c r="J63" s="7">
        <v>0</v>
      </c>
      <c r="K63" s="7">
        <f t="shared" si="15"/>
        <v>1811594.884137915</v>
      </c>
      <c r="L63" s="7">
        <f t="shared" si="1"/>
        <v>1811594.884137915</v>
      </c>
      <c r="M63" s="8">
        <f t="shared" si="4"/>
        <v>119522.04538776645</v>
      </c>
      <c r="N63" s="11">
        <f t="shared" si="5"/>
        <v>6.7955428571428542E-2</v>
      </c>
      <c r="O63" s="8">
        <f t="shared" si="6"/>
        <v>66757.145849768902</v>
      </c>
    </row>
    <row r="64" spans="1:15" x14ac:dyDescent="0.2">
      <c r="A64" s="3">
        <v>2075</v>
      </c>
      <c r="B64" s="4">
        <f>B8</f>
        <v>0.03</v>
      </c>
      <c r="C64" s="5">
        <v>0</v>
      </c>
      <c r="D64" s="5">
        <f t="shared" si="12"/>
        <v>-1049.3151159481984</v>
      </c>
      <c r="E64" s="5">
        <f t="shared" si="13"/>
        <v>-1847.3388373652731</v>
      </c>
      <c r="F64" s="5">
        <f t="shared" si="14"/>
        <v>8626.6423054186362</v>
      </c>
      <c r="G64" s="5">
        <v>0</v>
      </c>
      <c r="J64" s="7">
        <v>0</v>
      </c>
      <c r="K64" s="7">
        <f t="shared" si="15"/>
        <v>1865942.7306620525</v>
      </c>
      <c r="L64" s="7">
        <f t="shared" si="1"/>
        <v>1865942.7306620525</v>
      </c>
      <c r="M64" s="8">
        <f t="shared" si="4"/>
        <v>123107.70674939951</v>
      </c>
      <c r="N64" s="11">
        <f t="shared" si="5"/>
        <v>6.7955428571428583E-2</v>
      </c>
      <c r="O64" s="8">
        <f t="shared" si="6"/>
        <v>68759.860225261975</v>
      </c>
    </row>
    <row r="65" spans="1:15" x14ac:dyDescent="0.2">
      <c r="A65" s="3">
        <v>2076</v>
      </c>
      <c r="B65" s="4">
        <f>B8</f>
        <v>0.03</v>
      </c>
      <c r="C65" s="5">
        <v>0</v>
      </c>
      <c r="D65" s="5">
        <f t="shared" si="12"/>
        <v>-1080.7945694266443</v>
      </c>
      <c r="E65" s="5">
        <f t="shared" si="13"/>
        <v>-1902.7590024862313</v>
      </c>
      <c r="F65" s="5">
        <f t="shared" si="14"/>
        <v>8885.4415745811948</v>
      </c>
      <c r="G65" s="5">
        <v>0</v>
      </c>
      <c r="J65" s="7">
        <v>0</v>
      </c>
      <c r="K65" s="7">
        <f t="shared" si="15"/>
        <v>1921921.0125819142</v>
      </c>
      <c r="L65" s="7">
        <f t="shared" si="1"/>
        <v>1921921.0125819142</v>
      </c>
      <c r="M65" s="8">
        <f t="shared" si="4"/>
        <v>126800.93795188151</v>
      </c>
      <c r="N65" s="11">
        <f t="shared" si="5"/>
        <v>6.7955428571428583E-2</v>
      </c>
      <c r="O65" s="8">
        <f t="shared" si="6"/>
        <v>70822.656032019833</v>
      </c>
    </row>
    <row r="66" spans="1:15" x14ac:dyDescent="0.2">
      <c r="A66" s="3">
        <v>2077</v>
      </c>
      <c r="B66" s="4">
        <f>B8</f>
        <v>0.03</v>
      </c>
      <c r="C66" s="5">
        <v>0</v>
      </c>
      <c r="D66" s="5">
        <f t="shared" si="12"/>
        <v>-1113.2184065094436</v>
      </c>
      <c r="E66" s="5">
        <f t="shared" si="13"/>
        <v>-1959.8417725608183</v>
      </c>
      <c r="F66" s="5">
        <f t="shared" si="14"/>
        <v>9152.0048218186312</v>
      </c>
      <c r="G66" s="5">
        <v>0</v>
      </c>
      <c r="J66" s="7">
        <v>0</v>
      </c>
      <c r="K66" s="7">
        <f t="shared" si="15"/>
        <v>1979578.6429593717</v>
      </c>
      <c r="L66" s="7">
        <f t="shared" ref="L66:L70" si="16">J66+K66</f>
        <v>1979578.6429593717</v>
      </c>
      <c r="M66" s="8">
        <f t="shared" si="4"/>
        <v>130604.9660904379</v>
      </c>
      <c r="N66" s="11">
        <f t="shared" si="5"/>
        <v>6.7955428571428542E-2</v>
      </c>
      <c r="O66" s="8">
        <f t="shared" si="6"/>
        <v>72947.335712980421</v>
      </c>
    </row>
    <row r="67" spans="1:15" x14ac:dyDescent="0.2">
      <c r="A67" s="3">
        <v>2078</v>
      </c>
      <c r="B67" s="4">
        <f>B8</f>
        <v>0.03</v>
      </c>
      <c r="C67" s="5">
        <v>0</v>
      </c>
      <c r="D67" s="5">
        <f t="shared" si="12"/>
        <v>-1146.6149587047271</v>
      </c>
      <c r="E67" s="5">
        <f t="shared" si="13"/>
        <v>-2018.6370257376429</v>
      </c>
      <c r="F67" s="5">
        <f t="shared" si="14"/>
        <v>9426.56496647319</v>
      </c>
      <c r="G67" s="5">
        <v>0</v>
      </c>
      <c r="J67" s="7">
        <v>0</v>
      </c>
      <c r="K67" s="7">
        <f t="shared" si="15"/>
        <v>2038966.0022481529</v>
      </c>
      <c r="L67" s="7">
        <f t="shared" si="16"/>
        <v>2038966.0022481529</v>
      </c>
      <c r="M67" s="8">
        <f t="shared" si="4"/>
        <v>134523.11507315101</v>
      </c>
      <c r="N67" s="11">
        <f t="shared" si="5"/>
        <v>6.7955428571428542E-2</v>
      </c>
      <c r="O67" s="8">
        <f t="shared" si="6"/>
        <v>75135.755784369845</v>
      </c>
    </row>
    <row r="68" spans="1:15" x14ac:dyDescent="0.2">
      <c r="A68" s="3">
        <v>2079</v>
      </c>
      <c r="B68" s="4">
        <f>B8</f>
        <v>0.03</v>
      </c>
      <c r="C68" s="5">
        <v>0</v>
      </c>
      <c r="D68" s="5">
        <f t="shared" si="12"/>
        <v>-1181.013407465869</v>
      </c>
      <c r="E68" s="5">
        <f t="shared" si="13"/>
        <v>-2079.1961365097723</v>
      </c>
      <c r="F68" s="5">
        <f t="shared" si="14"/>
        <v>9709.3619154673852</v>
      </c>
      <c r="G68" s="5">
        <v>0</v>
      </c>
      <c r="J68" s="7">
        <v>0</v>
      </c>
      <c r="K68" s="7">
        <f t="shared" si="15"/>
        <v>2100134.9823155976</v>
      </c>
      <c r="L68" s="7">
        <f t="shared" si="16"/>
        <v>2100134.9823155976</v>
      </c>
      <c r="M68" s="8">
        <f t="shared" ref="M68:M70" si="17">L68-L67+12*(C68+D68+E68+F68+G68)</f>
        <v>138558.80852534567</v>
      </c>
      <c r="N68" s="11">
        <f t="shared" ref="N68:N70" si="18">M68/L67</f>
        <v>6.7955428571428597E-2</v>
      </c>
      <c r="O68" s="8">
        <f t="shared" ref="O68:O70" si="19">12*(C68+D68+E68+F68)+G68</f>
        <v>77389.828457900934</v>
      </c>
    </row>
    <row r="69" spans="1:15" x14ac:dyDescent="0.2">
      <c r="A69" s="3">
        <v>2080</v>
      </c>
      <c r="B69" s="4">
        <f>B8</f>
        <v>0.03</v>
      </c>
      <c r="C69" s="5">
        <v>0</v>
      </c>
      <c r="D69" s="5">
        <f t="shared" si="12"/>
        <v>-1216.443809689845</v>
      </c>
      <c r="E69" s="5">
        <f t="shared" si="13"/>
        <v>-2141.5720206050655</v>
      </c>
      <c r="F69" s="5">
        <f t="shared" si="14"/>
        <v>10000.642772931407</v>
      </c>
      <c r="G69" s="5">
        <v>0</v>
      </c>
      <c r="J69" s="7">
        <v>0</v>
      </c>
      <c r="K69" s="7">
        <f t="shared" si="15"/>
        <v>2163139.0317850658</v>
      </c>
      <c r="L69" s="7">
        <f t="shared" si="16"/>
        <v>2163139.0317850658</v>
      </c>
      <c r="M69" s="8">
        <f t="shared" si="17"/>
        <v>142715.57278110617</v>
      </c>
      <c r="N69" s="11">
        <f t="shared" si="18"/>
        <v>6.7955428571428653E-2</v>
      </c>
      <c r="O69" s="8">
        <f t="shared" si="19"/>
        <v>79711.523311637968</v>
      </c>
    </row>
    <row r="70" spans="1:15" x14ac:dyDescent="0.2">
      <c r="A70" s="3">
        <v>2081</v>
      </c>
      <c r="B70" s="4">
        <f>B8</f>
        <v>0.03</v>
      </c>
      <c r="C70" s="5">
        <v>0</v>
      </c>
      <c r="D70" s="5">
        <f t="shared" si="12"/>
        <v>-1252.9371239805405</v>
      </c>
      <c r="E70" s="5">
        <f t="shared" si="13"/>
        <v>-2205.8191812232176</v>
      </c>
      <c r="F70" s="5">
        <f t="shared" si="14"/>
        <v>10300.66205611935</v>
      </c>
      <c r="G70" s="5">
        <v>0</v>
      </c>
      <c r="J70" s="7">
        <v>0</v>
      </c>
      <c r="K70" s="7">
        <f t="shared" si="15"/>
        <v>2228033.202738618</v>
      </c>
      <c r="L70" s="7">
        <f t="shared" si="16"/>
        <v>2228033.202738618</v>
      </c>
      <c r="M70" s="8">
        <f t="shared" si="17"/>
        <v>146997.03996453935</v>
      </c>
      <c r="N70" s="11">
        <f t="shared" si="18"/>
        <v>6.7955428571428639E-2</v>
      </c>
      <c r="O70" s="8">
        <f t="shared" si="19"/>
        <v>82102.86901098711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Lackey</dc:creator>
  <cp:lastModifiedBy>Ben Lackey</cp:lastModifiedBy>
  <dcterms:created xsi:type="dcterms:W3CDTF">2017-12-28T10:47:57Z</dcterms:created>
  <dcterms:modified xsi:type="dcterms:W3CDTF">2017-12-30T09:02:18Z</dcterms:modified>
</cp:coreProperties>
</file>